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userNames.xml" ContentType="application/vnd.openxmlformats-officedocument.spreadsheetml.userNames+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84.xml" ContentType="application/vnd.openxmlformats-officedocument.spreadsheetml.revisionLog+xml"/>
  <Override PartName="/xl/revisions/revisionLog89.xml" ContentType="application/vnd.openxmlformats-officedocument.spreadsheetml.revisionLog+xml"/>
  <Override PartName="/xl/revisions/revisionLog16.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5.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77.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59.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mc:AlternateContent xmlns:mc="http://schemas.openxmlformats.org/markup-compatibility/2006">
    <mc:Choice Requires="x15">
      <x15ac:absPath xmlns:x15ac="http://schemas.microsoft.com/office/spreadsheetml/2010/11/ac" url="D:\documente Steluta\doc 2018\"/>
    </mc:Choice>
  </mc:AlternateContent>
  <workbookProtection workbookPassword="CA39" lockStructure="1"/>
  <bookViews>
    <workbookView xWindow="0" yWindow="0" windowWidth="28800" windowHeight="12210" tabRatio="154"/>
  </bookViews>
  <sheets>
    <sheet name="Sheet1" sheetId="1" r:id="rId1"/>
  </sheets>
  <definedNames>
    <definedName name="_xlnm._FilterDatabase" localSheetId="0" hidden="1">Sheet1!$A$6:$AK$125</definedName>
    <definedName name="_xlnm.Print_Area" localSheetId="0">Sheet1!$A$1:$AK$125</definedName>
    <definedName name="Z_305BEEB9_C99E_4E52_A4AB_56EA1595A366_.wvu.FilterData" localSheetId="0" hidden="1">Sheet1!$A$6:$AK$125</definedName>
    <definedName name="Z_3AFE79CE_CE75_447D_8C73_1AE63A224CBA_.wvu.FilterData" localSheetId="0" hidden="1">Sheet1!$A$3:$AK$88</definedName>
    <definedName name="Z_3AFE79CE_CE75_447D_8C73_1AE63A224CBA_.wvu.PrintArea" localSheetId="0" hidden="1">Sheet1!$A$1:$AK$125</definedName>
    <definedName name="Z_53ED3D47_B2C0_43A1_9A1E_F030D529F74C_.wvu.FilterData" localSheetId="0" hidden="1">Sheet1!$A$3:$AK$97</definedName>
    <definedName name="Z_53ED3D47_B2C0_43A1_9A1E_F030D529F74C_.wvu.PrintArea" localSheetId="0" hidden="1">Sheet1!$A$1:$AK$125</definedName>
    <definedName name="Z_5AAA4DFE_88B1_4674_95ED_5FCD7A50BC22_.wvu.FilterData" localSheetId="0" hidden="1">Sheet1!$A$3:$AK$88</definedName>
    <definedName name="Z_5AAA4DFE_88B1_4674_95ED_5FCD7A50BC22_.wvu.PrintArea" localSheetId="0" hidden="1">Sheet1!$A$1:$AK$125</definedName>
    <definedName name="Z_5B202052_94C6_4DB0_8DB8_73B49CCBDF50_.wvu.FilterData" localSheetId="0" hidden="1">Sheet1!$A$6:$AK$125</definedName>
    <definedName name="Z_5B202052_94C6_4DB0_8DB8_73B49CCBDF50_.wvu.PrintArea" localSheetId="0" hidden="1">Sheet1!$A$1:$AK$125</definedName>
    <definedName name="Z_65C35D6D_934F_4431_BA92_90255FC17BA4_.wvu.FilterData" localSheetId="0" hidden="1">Sheet1!$A$6:$AK$125</definedName>
    <definedName name="Z_65C35D6D_934F_4431_BA92_90255FC17BA4_.wvu.PrintArea" localSheetId="0" hidden="1">Sheet1!$A$1:$AK$125</definedName>
    <definedName name="Z_7C1B4D6D_D666_48DD_AB17_E00791B6F0B6_.wvu.Cols" localSheetId="0" hidden="1">Sheet1!$F:$Q</definedName>
    <definedName name="Z_7C1B4D6D_D666_48DD_AB17_E00791B6F0B6_.wvu.FilterData" localSheetId="0" hidden="1">Sheet1!$A$6:$AK$125</definedName>
    <definedName name="Z_7C1B4D6D_D666_48DD_AB17_E00791B6F0B6_.wvu.PrintArea" localSheetId="0" hidden="1">Sheet1!$A$1:$AK$125</definedName>
    <definedName name="Z_831F7439_6937_483F_B601_184FEF5CECFD_.wvu.FilterData" localSheetId="0" hidden="1">Sheet1!$A$6:$AK$125</definedName>
    <definedName name="Z_901F9774_8BE7_424D_87C2_1026F3FA2E93_.wvu.FilterData" localSheetId="0" hidden="1">Sheet1!$A$6:$AK$125</definedName>
    <definedName name="Z_901F9774_8BE7_424D_87C2_1026F3FA2E93_.wvu.PrintArea" localSheetId="0" hidden="1">Sheet1!$A$1:$AK$125</definedName>
    <definedName name="Z_923E7374_9C36_4380_9E0A_313EA2F408F0_.wvu.FilterData" localSheetId="0" hidden="1">Sheet1!$A$6:$AK$125</definedName>
    <definedName name="Z_9980B309_0131_4577_BF29_212714399FDF_.wvu.FilterData" localSheetId="0" hidden="1">Sheet1!$A$6:$AK$125</definedName>
    <definedName name="Z_9980B309_0131_4577_BF29_212714399FDF_.wvu.PrintArea" localSheetId="0" hidden="1">Sheet1!$A$1:$AK$125</definedName>
    <definedName name="Z_A3134A53_5204_4FFF_BA84_3528D3179C0C_.wvu.FilterData" localSheetId="0" hidden="1">Sheet1!$A$3:$AK$88</definedName>
    <definedName name="Z_A5B1481C_EF26_486A_984F_85CDDC2FD94F_.wvu.FilterData" localSheetId="0" hidden="1">Sheet1!$A$6:$AK$125</definedName>
    <definedName name="Z_A5B1481C_EF26_486A_984F_85CDDC2FD94F_.wvu.PrintArea" localSheetId="0" hidden="1">Sheet1!$A$1:$AK$125</definedName>
    <definedName name="Z_A87F3E0E_3A8E_4B82_8170_33752259B7DB_.wvu.FilterData" localSheetId="0" hidden="1">Sheet1!$A$6:$AK$125</definedName>
    <definedName name="Z_A87F3E0E_3A8E_4B82_8170_33752259B7DB_.wvu.PrintArea" localSheetId="0" hidden="1">Sheet1!$A$1:$AK$125</definedName>
    <definedName name="Z_C3502361_AD2C_4705_878B_D12169ED60B1_.wvu.FilterData" localSheetId="0" hidden="1">Sheet1!$A$6:$AK$125</definedName>
    <definedName name="Z_C3502361_AD2C_4705_878B_D12169ED60B1_.wvu.PrintArea" localSheetId="0" hidden="1">Sheet1!$A$1:$AK$125</definedName>
    <definedName name="Z_C408A2F1_296F_4EAD_B15B_336D73846FDD_.wvu.FilterData" localSheetId="0" hidden="1">Sheet1!$A$3:$AK$97</definedName>
    <definedName name="Z_C408A2F1_296F_4EAD_B15B_336D73846FDD_.wvu.PrintArea" localSheetId="0" hidden="1">Sheet1!$A$1:$AK$125</definedName>
    <definedName name="Z_C71F80D5_B6C1_4ED9_B18D_D719D69F5A47_.wvu.FilterData" localSheetId="0" hidden="1">Sheet1!$A$6:$AK$125</definedName>
    <definedName name="Z_DD93CA86_AFD6_4C47_828D_70472BFCD288_.wvu.FilterData" localSheetId="0" hidden="1">Sheet1!$A$6:$AK$125</definedName>
    <definedName name="Z_E64C6006_DE37_44CA_8083_01C511E323D9_.wvu.FilterData" localSheetId="0" hidden="1">Sheet1!$A$3:$AK$88</definedName>
    <definedName name="Z_EF10298D_3F59_43F1_9A86_8C1CCA3B5D93_.wvu.FilterData" localSheetId="0" hidden="1">Sheet1!$A$3:$AK$88</definedName>
    <definedName name="Z_EF10298D_3F59_43F1_9A86_8C1CCA3B5D93_.wvu.PrintArea" localSheetId="0" hidden="1">Sheet1!$A$1:$AK$125</definedName>
  </definedNames>
  <calcPr calcId="162913"/>
  <customWorkbookViews>
    <customWorkbookView name="steluta.bulaceanu - Personal View" guid="{5B202052-94C6-4DB0-8DB8-73B49CCBDF50}" mergeInterval="0" personalView="1" maximized="1" xWindow="-8" yWindow="-8" windowWidth="1936" windowHeight="1056" tabRatio="154" activeSheetId="1"/>
    <customWorkbookView name="ana.ionescu - Personal View" guid="{9980B309-0131-4577-BF29-212714399FDF}" mergeInterval="0" personalView="1" maximized="1" xWindow="-8" yWindow="-8" windowWidth="1936" windowHeight="1056" tabRatio="154" activeSheetId="1"/>
    <customWorkbookView name="luminita.jipa - Personal View" guid="{A87F3E0E-3A8E-4B82-8170-33752259B7DB}" mergeInterval="0" personalView="1" maximized="1" xWindow="-8" yWindow="-8" windowWidth="1936" windowHeight="1056" tabRatio="154" activeSheetId="1"/>
    <customWorkbookView name="veronica.baciu - Personal View" guid="{3AFE79CE-CE75-447D-8C73-1AE63A224CBA}" mergeInterval="0" personalView="1" maximized="1" xWindow="1912" yWindow="-8" windowWidth="1616" windowHeight="916" tabRatio="154" activeSheetId="1"/>
    <customWorkbookView name="cristian.airinei - Personal View" guid="{A5B1481C-EF26-486A-984F-85CDDC2FD94F}" mergeInterval="0" personalView="1" maximized="1" xWindow="-8" yWindow="-8" windowWidth="1936" windowHeight="1056" tabRatio="154" activeSheetId="1"/>
    <customWorkbookView name="aurelian.tarcatu - Personal View" guid="{C3502361-AD2C-4705-878B-D12169ED60B1}" mergeInterval="0" personalView="1" maximized="1" xWindow="-8" yWindow="-8" windowWidth="1936" windowHeight="1056" tabRatio="154" activeSheetId="1"/>
    <customWorkbookView name="vlad.pereteanu - Personal View" guid="{5AAA4DFE-88B1-4674-95ED-5FCD7A50BC22}" mergeInterval="0" personalView="1" xWindow="315" yWindow="96" windowWidth="1280" windowHeight="800" activeSheetId="1"/>
    <customWorkbookView name="mihaela.nicolae - Personal View" guid="{EF10298D-3F59-43F1-9A86-8C1CCA3B5D93}" mergeInterval="0" personalView="1" maximized="1" xWindow="-8" yWindow="-8" windowWidth="1616" windowHeight="876" tabRatio="154" activeSheetId="1" showComments="commIndAndComment"/>
    <customWorkbookView name="georgiana.dobre - Personal View" guid="{C408A2F1-296F-4EAD-B15B-336D73846FDD}" mergeInterval="0" personalView="1" maximized="1" xWindow="-8" yWindow="-8" windowWidth="1616" windowHeight="876" tabRatio="154" activeSheetId="1"/>
    <customWorkbookView name="roxana.barbu - Personal View" guid="{53ED3D47-B2C0-43A1-9A1E-F030D529F74C}" mergeInterval="0" personalView="1" maximized="1" xWindow="-8" yWindow="-8" windowWidth="1936" windowHeight="1056" activeSheetId="1"/>
    <customWorkbookView name="raluca.georgescu - Personal View" guid="{901F9774-8BE7-424D-87C2-1026F3FA2E93}" mergeInterval="0" personalView="1" maximized="1" xWindow="-8" yWindow="-8" windowWidth="1936" windowHeight="1056" tabRatio="154" activeSheetId="1"/>
    <customWorkbookView name="maria.petre - Personal View" guid="{7C1B4D6D-D666-48DD-AB17-E00791B6F0B6}" mergeInterval="0" personalView="1" maximized="1" xWindow="-8" yWindow="-8" windowWidth="1936" windowHeight="1056" tabRatio="154" activeSheetId="1"/>
    <customWorkbookView name="mariana.moraru - Personal View" guid="{65C35D6D-934F-4431-BA92-90255FC17BA4}" mergeInterval="0" personalView="1" maximized="1" xWindow="-8" yWindow="-8" windowWidth="1936" windowHeight="1056" tabRatio="154" activeSheetId="1"/>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98" i="1" l="1"/>
  <c r="U98" i="1"/>
  <c r="R98" i="1"/>
  <c r="AD98" i="1" s="1"/>
  <c r="AF98" i="1" s="1"/>
  <c r="L98" i="1" l="1"/>
  <c r="R99" i="1"/>
  <c r="R100" i="1"/>
  <c r="R97" i="1"/>
  <c r="X97" i="1"/>
  <c r="X99" i="1"/>
  <c r="X100" i="1"/>
  <c r="X101" i="1"/>
  <c r="X102" i="1"/>
  <c r="X103" i="1"/>
  <c r="X104" i="1"/>
  <c r="X105" i="1"/>
  <c r="AI11" i="1" l="1"/>
  <c r="AI50" i="1"/>
  <c r="AI16" i="1"/>
  <c r="AA99" i="1" l="1"/>
  <c r="AA100" i="1"/>
  <c r="AA101" i="1"/>
  <c r="AA102" i="1"/>
  <c r="AA103" i="1"/>
  <c r="AA104" i="1"/>
  <c r="AA105" i="1"/>
  <c r="U99" i="1"/>
  <c r="U100" i="1"/>
  <c r="AD100" i="1" s="1"/>
  <c r="AF100" i="1" s="1"/>
  <c r="U101" i="1"/>
  <c r="U102" i="1"/>
  <c r="U103" i="1"/>
  <c r="U104" i="1"/>
  <c r="U105" i="1"/>
  <c r="R101" i="1"/>
  <c r="R102" i="1"/>
  <c r="R103" i="1"/>
  <c r="R104" i="1"/>
  <c r="R105" i="1"/>
  <c r="X87" i="1"/>
  <c r="U87" i="1"/>
  <c r="R87" i="1"/>
  <c r="R86" i="1"/>
  <c r="X96" i="1"/>
  <c r="U96" i="1"/>
  <c r="R96" i="1"/>
  <c r="AD104" i="1" l="1"/>
  <c r="AF104" i="1" s="1"/>
  <c r="AD87" i="1"/>
  <c r="AF87" i="1" s="1"/>
  <c r="AD102" i="1"/>
  <c r="AF102" i="1" s="1"/>
  <c r="AD101" i="1"/>
  <c r="AF101" i="1" s="1"/>
  <c r="AD105" i="1"/>
  <c r="AF105" i="1" s="1"/>
  <c r="AD99" i="1"/>
  <c r="AD96" i="1"/>
  <c r="AF96" i="1" s="1"/>
  <c r="AD103" i="1"/>
  <c r="AF103" i="1" s="1"/>
  <c r="AI23" i="1"/>
  <c r="AF99" i="1" l="1"/>
  <c r="L99" i="1"/>
  <c r="L96" i="1"/>
  <c r="AI41" i="1"/>
  <c r="AI33" i="1"/>
  <c r="AI30" i="1"/>
  <c r="AI25" i="1"/>
  <c r="AI20" i="1"/>
  <c r="AI17" i="1"/>
  <c r="AI14" i="1"/>
  <c r="AI13" i="1"/>
  <c r="AI12" i="1"/>
  <c r="AI10" i="1"/>
  <c r="AI8" i="1"/>
  <c r="AA94" i="1" l="1"/>
  <c r="U94" i="1"/>
  <c r="R94" i="1"/>
  <c r="R95" i="1"/>
  <c r="AD95" i="1" s="1"/>
  <c r="R93" i="1"/>
  <c r="AD94" i="1" l="1"/>
  <c r="L94" i="1" s="1"/>
  <c r="AB119" i="1"/>
  <c r="AC119" i="1"/>
  <c r="AB120" i="1"/>
  <c r="AC120" i="1"/>
  <c r="AB121" i="1"/>
  <c r="AC121" i="1"/>
  <c r="AB122" i="1"/>
  <c r="AC122" i="1"/>
  <c r="AB124" i="1"/>
  <c r="AC124" i="1"/>
  <c r="AB116" i="1"/>
  <c r="AC116" i="1"/>
  <c r="AB117" i="1"/>
  <c r="AC117" i="1"/>
  <c r="AB115" i="1"/>
  <c r="AC115" i="1"/>
  <c r="AB114" i="1"/>
  <c r="AC114" i="1"/>
  <c r="AB113" i="1"/>
  <c r="AC113" i="1"/>
  <c r="AB112" i="1"/>
  <c r="AC112" i="1"/>
  <c r="AC118" i="1" l="1"/>
  <c r="AB123" i="1"/>
  <c r="AB118" i="1"/>
  <c r="AC123" i="1"/>
  <c r="U90" i="1"/>
  <c r="R90" i="1"/>
  <c r="R91" i="1"/>
  <c r="R92" i="1"/>
  <c r="U91" i="1"/>
  <c r="U92" i="1"/>
  <c r="U93" i="1"/>
  <c r="U97" i="1"/>
  <c r="AA90" i="1"/>
  <c r="AA91" i="1"/>
  <c r="AA92" i="1"/>
  <c r="AA93" i="1"/>
  <c r="AA97" i="1"/>
  <c r="AA89" i="1"/>
  <c r="U89" i="1"/>
  <c r="R89" i="1"/>
  <c r="AB125" i="1" l="1"/>
  <c r="AC125" i="1"/>
  <c r="AF94" i="1"/>
  <c r="AF95" i="1"/>
  <c r="AD89" i="1"/>
  <c r="AF89" i="1" s="1"/>
  <c r="AD97" i="1"/>
  <c r="AF97" i="1" s="1"/>
  <c r="AD93" i="1"/>
  <c r="AF93" i="1" s="1"/>
  <c r="AD92" i="1"/>
  <c r="AF92" i="1" s="1"/>
  <c r="AD91" i="1"/>
  <c r="AF91" i="1" s="1"/>
  <c r="AD90" i="1"/>
  <c r="AF90" i="1" s="1"/>
  <c r="L87" i="1"/>
  <c r="L95" i="1" l="1"/>
  <c r="L91" i="1"/>
  <c r="L93" i="1"/>
  <c r="L92" i="1"/>
  <c r="L89" i="1"/>
  <c r="L90" i="1"/>
  <c r="AA88" i="1"/>
  <c r="AA81" i="1"/>
  <c r="X85" i="1"/>
  <c r="X84" i="1"/>
  <c r="X86" i="1"/>
  <c r="U84" i="1"/>
  <c r="U85" i="1"/>
  <c r="U86" i="1"/>
  <c r="R84" i="1"/>
  <c r="R85" i="1"/>
  <c r="X8" i="1"/>
  <c r="X10" i="1"/>
  <c r="X11" i="1"/>
  <c r="X12" i="1"/>
  <c r="X13" i="1"/>
  <c r="X14" i="1"/>
  <c r="X15" i="1"/>
  <c r="X16" i="1"/>
  <c r="X17" i="1"/>
  <c r="X18" i="1"/>
  <c r="X19"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1" i="1"/>
  <c r="X52" i="1"/>
  <c r="X53" i="1"/>
  <c r="X54" i="1"/>
  <c r="X55" i="1"/>
  <c r="X56" i="1"/>
  <c r="X57" i="1"/>
  <c r="X58" i="1"/>
  <c r="X59" i="1"/>
  <c r="X60" i="1"/>
  <c r="X61" i="1"/>
  <c r="X63" i="1"/>
  <c r="X64" i="1"/>
  <c r="X65" i="1"/>
  <c r="X66" i="1"/>
  <c r="X67" i="1"/>
  <c r="X68" i="1"/>
  <c r="X69" i="1"/>
  <c r="X70" i="1"/>
  <c r="X71" i="1"/>
  <c r="X72" i="1"/>
  <c r="X73" i="1"/>
  <c r="X74" i="1"/>
  <c r="X75" i="1"/>
  <c r="X76" i="1"/>
  <c r="X77" i="1"/>
  <c r="X78" i="1"/>
  <c r="X79" i="1"/>
  <c r="X80" i="1"/>
  <c r="X83" i="1"/>
  <c r="AD84" i="1" l="1"/>
  <c r="AF84" i="1" s="1"/>
  <c r="AD86" i="1"/>
  <c r="AF86" i="1" s="1"/>
  <c r="AD85" i="1"/>
  <c r="AF85" i="1" s="1"/>
  <c r="U83" i="1"/>
  <c r="R83" i="1"/>
  <c r="L84" i="1" l="1"/>
  <c r="L85" i="1"/>
  <c r="L86" i="1"/>
  <c r="AD83" i="1"/>
  <c r="R80" i="1"/>
  <c r="S122" i="1"/>
  <c r="T122" i="1"/>
  <c r="V122" i="1"/>
  <c r="W122" i="1"/>
  <c r="Y122" i="1"/>
  <c r="Z122" i="1"/>
  <c r="AA122" i="1"/>
  <c r="AE122" i="1"/>
  <c r="S121" i="1"/>
  <c r="T121" i="1"/>
  <c r="V121" i="1"/>
  <c r="W121" i="1"/>
  <c r="Y121" i="1"/>
  <c r="Z121" i="1"/>
  <c r="AA121" i="1"/>
  <c r="AE121" i="1"/>
  <c r="C121" i="1"/>
  <c r="AF83" i="1" l="1"/>
  <c r="L83" i="1"/>
  <c r="AG118" i="1"/>
  <c r="AH118" i="1"/>
  <c r="S117" i="1"/>
  <c r="T117" i="1"/>
  <c r="V117" i="1"/>
  <c r="W117" i="1"/>
  <c r="Y117" i="1"/>
  <c r="Z117" i="1"/>
  <c r="AA117" i="1"/>
  <c r="AE117" i="1"/>
  <c r="AI117" i="1"/>
  <c r="AJ117" i="1"/>
  <c r="C117" i="1"/>
  <c r="R8" i="1" l="1"/>
  <c r="R81" i="1" l="1"/>
  <c r="AI120" i="1" l="1"/>
  <c r="AI27" i="1" l="1"/>
  <c r="AI42" i="1"/>
  <c r="AI31" i="1"/>
  <c r="AI34" i="1"/>
  <c r="U80" i="1" l="1"/>
  <c r="AD80" i="1" l="1"/>
  <c r="AF80" i="1" s="1"/>
  <c r="X117" i="1"/>
  <c r="U79" i="1"/>
  <c r="U81" i="1"/>
  <c r="AD81" i="1" s="1"/>
  <c r="R79" i="1"/>
  <c r="L80" i="1" l="1"/>
  <c r="AD79" i="1"/>
  <c r="AF79" i="1" s="1"/>
  <c r="U50" i="1"/>
  <c r="AF81" i="1" l="1"/>
  <c r="L81" i="1"/>
  <c r="L79" i="1"/>
  <c r="R76" i="1"/>
  <c r="U76" i="1"/>
  <c r="AD76" i="1" l="1"/>
  <c r="AF76" i="1" s="1"/>
  <c r="AF9" i="1"/>
  <c r="L76" i="1" l="1"/>
  <c r="U74" i="1"/>
  <c r="U75" i="1"/>
  <c r="R74" i="1"/>
  <c r="R75" i="1"/>
  <c r="AD74" i="1" l="1"/>
  <c r="AF74" i="1" s="1"/>
  <c r="AD75" i="1"/>
  <c r="AF75" i="1" s="1"/>
  <c r="AI40" i="1"/>
  <c r="AI55" i="1"/>
  <c r="AI54" i="1"/>
  <c r="AI53" i="1"/>
  <c r="AI49" i="1"/>
  <c r="AI47" i="1"/>
  <c r="AI29" i="1"/>
  <c r="AI28" i="1"/>
  <c r="AI26" i="1"/>
  <c r="AI24" i="1"/>
  <c r="AI22" i="1"/>
  <c r="AI21" i="1"/>
  <c r="AI19" i="1"/>
  <c r="L75" i="1" l="1"/>
  <c r="L74" i="1"/>
  <c r="Z50" i="1"/>
  <c r="Y50" i="1"/>
  <c r="X50" i="1" s="1"/>
  <c r="R70" i="1" l="1"/>
  <c r="R72" i="1"/>
  <c r="R73" i="1"/>
  <c r="R77" i="1"/>
  <c r="R78" i="1"/>
  <c r="R121" i="1" s="1"/>
  <c r="R88" i="1"/>
  <c r="U70" i="1"/>
  <c r="U71" i="1"/>
  <c r="U72" i="1"/>
  <c r="U73" i="1"/>
  <c r="U77" i="1"/>
  <c r="U78" i="1"/>
  <c r="U121" i="1" s="1"/>
  <c r="U88" i="1"/>
  <c r="U117" i="1" s="1"/>
  <c r="X121" i="1"/>
  <c r="U69" i="1"/>
  <c r="R69" i="1"/>
  <c r="AD88" i="1" l="1"/>
  <c r="AD117" i="1" s="1"/>
  <c r="R117" i="1"/>
  <c r="AD77" i="1"/>
  <c r="AF77" i="1" s="1"/>
  <c r="AD78" i="1"/>
  <c r="AD73" i="1"/>
  <c r="AF73" i="1" s="1"/>
  <c r="AD72" i="1"/>
  <c r="AF72" i="1" s="1"/>
  <c r="AD71" i="1"/>
  <c r="AF71" i="1" s="1"/>
  <c r="AD70" i="1"/>
  <c r="AF70" i="1" s="1"/>
  <c r="AD69" i="1"/>
  <c r="AF69" i="1" s="1"/>
  <c r="U63" i="1"/>
  <c r="R63" i="1"/>
  <c r="R64" i="1"/>
  <c r="R65" i="1"/>
  <c r="R66" i="1"/>
  <c r="R67" i="1"/>
  <c r="R68" i="1"/>
  <c r="U64" i="1"/>
  <c r="U65" i="1"/>
  <c r="U66" i="1"/>
  <c r="U67" i="1"/>
  <c r="U68" i="1"/>
  <c r="L88" i="1" l="1"/>
  <c r="L78" i="1"/>
  <c r="AD121" i="1"/>
  <c r="L73" i="1"/>
  <c r="AF78" i="1"/>
  <c r="AF121" i="1" s="1"/>
  <c r="AF88" i="1"/>
  <c r="AF117" i="1" s="1"/>
  <c r="AD68" i="1"/>
  <c r="AF68" i="1" s="1"/>
  <c r="L77" i="1"/>
  <c r="L72" i="1"/>
  <c r="L71" i="1"/>
  <c r="L70" i="1"/>
  <c r="L69" i="1"/>
  <c r="AD67" i="1"/>
  <c r="AF67" i="1" s="1"/>
  <c r="AD66" i="1"/>
  <c r="AF66" i="1" s="1"/>
  <c r="AD65" i="1"/>
  <c r="AF65" i="1" s="1"/>
  <c r="AD64" i="1"/>
  <c r="AF64" i="1" s="1"/>
  <c r="AD63" i="1"/>
  <c r="AF63" i="1" s="1"/>
  <c r="U61" i="1"/>
  <c r="R61" i="1"/>
  <c r="L68" i="1" l="1"/>
  <c r="L67" i="1"/>
  <c r="L66" i="1"/>
  <c r="L65" i="1"/>
  <c r="L64" i="1"/>
  <c r="L63" i="1"/>
  <c r="AD61" i="1"/>
  <c r="AF61" i="1" s="1"/>
  <c r="AD62" i="1"/>
  <c r="AF62" i="1" s="1"/>
  <c r="L61" i="1" l="1"/>
  <c r="U59" i="1"/>
  <c r="R59" i="1"/>
  <c r="AD59" i="1" l="1"/>
  <c r="L59" i="1" l="1"/>
  <c r="AF59" i="1"/>
  <c r="R60" i="1" l="1"/>
  <c r="U60" i="1"/>
  <c r="AD60" i="1" l="1"/>
  <c r="AF60" i="1" s="1"/>
  <c r="C122" i="1"/>
  <c r="AI122" i="1"/>
  <c r="AJ122" i="1"/>
  <c r="L60" i="1" l="1"/>
  <c r="R58" i="1" l="1"/>
  <c r="X122" i="1"/>
  <c r="U57" i="1"/>
  <c r="U58" i="1"/>
  <c r="U56" i="1"/>
  <c r="R56" i="1"/>
  <c r="R57" i="1"/>
  <c r="R122" i="1" l="1"/>
  <c r="U122" i="1"/>
  <c r="AD57" i="1"/>
  <c r="AF57" i="1" s="1"/>
  <c r="AD56" i="1"/>
  <c r="AD58" i="1"/>
  <c r="AF58" i="1" s="1"/>
  <c r="AF56" i="1" l="1"/>
  <c r="AF122" i="1" s="1"/>
  <c r="AD122" i="1"/>
  <c r="L57" i="1"/>
  <c r="L58" i="1"/>
  <c r="L56" i="1"/>
  <c r="AI112" i="1"/>
  <c r="C120" i="1" l="1"/>
  <c r="C119" i="1"/>
  <c r="C113" i="1"/>
  <c r="C114" i="1"/>
  <c r="C115" i="1"/>
  <c r="C116" i="1"/>
  <c r="C112" i="1"/>
  <c r="AI124" i="1"/>
  <c r="S124" i="1"/>
  <c r="T124" i="1"/>
  <c r="U124" i="1"/>
  <c r="V124" i="1"/>
  <c r="W124" i="1"/>
  <c r="Y124" i="1"/>
  <c r="Z124" i="1"/>
  <c r="AA124" i="1"/>
  <c r="AE124" i="1"/>
  <c r="AJ124" i="1"/>
  <c r="S119" i="1"/>
  <c r="T119" i="1"/>
  <c r="U119" i="1"/>
  <c r="V119" i="1"/>
  <c r="W119" i="1"/>
  <c r="Y119" i="1"/>
  <c r="Z119" i="1"/>
  <c r="AA119" i="1"/>
  <c r="AE119" i="1"/>
  <c r="AI119" i="1"/>
  <c r="AI123" i="1" s="1"/>
  <c r="AJ119" i="1"/>
  <c r="S120" i="1"/>
  <c r="T120" i="1"/>
  <c r="U120" i="1"/>
  <c r="V120" i="1"/>
  <c r="W120" i="1"/>
  <c r="Y120" i="1"/>
  <c r="Z120" i="1"/>
  <c r="AA120" i="1"/>
  <c r="AE120" i="1"/>
  <c r="AJ120" i="1"/>
  <c r="S112" i="1"/>
  <c r="T112" i="1"/>
  <c r="U112" i="1"/>
  <c r="V112" i="1"/>
  <c r="W112" i="1"/>
  <c r="Y112" i="1"/>
  <c r="Z112" i="1"/>
  <c r="AA112" i="1"/>
  <c r="AE112" i="1"/>
  <c r="AJ112" i="1"/>
  <c r="S113" i="1"/>
  <c r="T113" i="1"/>
  <c r="V113" i="1"/>
  <c r="W113" i="1"/>
  <c r="Y113" i="1"/>
  <c r="Z113" i="1"/>
  <c r="AA113" i="1"/>
  <c r="AE113" i="1"/>
  <c r="AI113" i="1"/>
  <c r="AJ113" i="1"/>
  <c r="S114" i="1"/>
  <c r="T114" i="1"/>
  <c r="U114" i="1"/>
  <c r="V114" i="1"/>
  <c r="W114" i="1"/>
  <c r="X114" i="1"/>
  <c r="Y114" i="1"/>
  <c r="Z114" i="1"/>
  <c r="AA114" i="1"/>
  <c r="AE114" i="1"/>
  <c r="AI114" i="1"/>
  <c r="AJ114" i="1"/>
  <c r="S115" i="1"/>
  <c r="T115" i="1"/>
  <c r="U115" i="1"/>
  <c r="V115" i="1"/>
  <c r="W115" i="1"/>
  <c r="Y115" i="1"/>
  <c r="Z115" i="1"/>
  <c r="AA115" i="1"/>
  <c r="AE115" i="1"/>
  <c r="AI115" i="1"/>
  <c r="AJ115" i="1"/>
  <c r="S116" i="1"/>
  <c r="T116" i="1"/>
  <c r="U116" i="1"/>
  <c r="V116" i="1"/>
  <c r="W116" i="1"/>
  <c r="Y116" i="1"/>
  <c r="Z116" i="1"/>
  <c r="AA116" i="1"/>
  <c r="AE116" i="1"/>
  <c r="AI116" i="1"/>
  <c r="AJ116" i="1"/>
  <c r="U37" i="1"/>
  <c r="U113" i="1" s="1"/>
  <c r="AG125" i="1"/>
  <c r="AH125" i="1"/>
  <c r="C124" i="1"/>
  <c r="R45" i="1"/>
  <c r="R43" i="1"/>
  <c r="R51" i="1"/>
  <c r="R52" i="1"/>
  <c r="R27" i="1"/>
  <c r="R54" i="1"/>
  <c r="R55" i="1"/>
  <c r="R53" i="1"/>
  <c r="R48" i="1"/>
  <c r="R49" i="1"/>
  <c r="R47" i="1"/>
  <c r="R46" i="1"/>
  <c r="X116" i="1"/>
  <c r="R44" i="1"/>
  <c r="R42" i="1"/>
  <c r="R41" i="1"/>
  <c r="R16" i="1"/>
  <c r="R29" i="1"/>
  <c r="R30" i="1"/>
  <c r="R31" i="1"/>
  <c r="R32" i="1"/>
  <c r="R33" i="1"/>
  <c r="R34" i="1"/>
  <c r="R35" i="1"/>
  <c r="R36" i="1"/>
  <c r="R37" i="1"/>
  <c r="R38" i="1"/>
  <c r="R7" i="1"/>
  <c r="R10" i="1"/>
  <c r="R11" i="1"/>
  <c r="R12" i="1"/>
  <c r="R13" i="1"/>
  <c r="R14" i="1"/>
  <c r="R15" i="1"/>
  <c r="R17" i="1"/>
  <c r="R18" i="1"/>
  <c r="R19" i="1"/>
  <c r="R20" i="1"/>
  <c r="R21" i="1"/>
  <c r="R22" i="1"/>
  <c r="R23" i="1"/>
  <c r="R24" i="1"/>
  <c r="R25" i="1"/>
  <c r="R26" i="1"/>
  <c r="R28" i="1"/>
  <c r="R39" i="1"/>
  <c r="R40" i="1"/>
  <c r="X7" i="1"/>
  <c r="R120" i="1" l="1"/>
  <c r="AI118" i="1"/>
  <c r="Z118" i="1"/>
  <c r="AA118" i="1"/>
  <c r="V118" i="1"/>
  <c r="C118" i="1"/>
  <c r="AJ118" i="1"/>
  <c r="Y118" i="1"/>
  <c r="T118" i="1"/>
  <c r="U118" i="1"/>
  <c r="AE118" i="1"/>
  <c r="W118" i="1"/>
  <c r="S118" i="1"/>
  <c r="AF30" i="1"/>
  <c r="AF24" i="1"/>
  <c r="AF20" i="1"/>
  <c r="AF55" i="1"/>
  <c r="AF15" i="1"/>
  <c r="AF11" i="1"/>
  <c r="AF49" i="1"/>
  <c r="AF54" i="1"/>
  <c r="AF43" i="1"/>
  <c r="AF25" i="1"/>
  <c r="AF21" i="1"/>
  <c r="AF17" i="1"/>
  <c r="AF12" i="1"/>
  <c r="AF7" i="1"/>
  <c r="AF35" i="1"/>
  <c r="AF31" i="1"/>
  <c r="AF48" i="1"/>
  <c r="AF51" i="1"/>
  <c r="AF45" i="1"/>
  <c r="AD40" i="1"/>
  <c r="AD114" i="1" s="1"/>
  <c r="AF40" i="1"/>
  <c r="AF114" i="1" s="1"/>
  <c r="AF38" i="1"/>
  <c r="AF34" i="1"/>
  <c r="AF26" i="1"/>
  <c r="AF22" i="1"/>
  <c r="AF18" i="1"/>
  <c r="AF13" i="1"/>
  <c r="AF8" i="1"/>
  <c r="AF36" i="1"/>
  <c r="AF32" i="1"/>
  <c r="AF42" i="1"/>
  <c r="AF52" i="1"/>
  <c r="AF39" i="1"/>
  <c r="AF16" i="1"/>
  <c r="R116" i="1"/>
  <c r="AF46" i="1"/>
  <c r="AF116" i="1" s="1"/>
  <c r="AF28" i="1"/>
  <c r="AF23" i="1"/>
  <c r="AF19" i="1"/>
  <c r="AF14" i="1"/>
  <c r="AF10" i="1"/>
  <c r="AF37" i="1"/>
  <c r="AF33" i="1"/>
  <c r="AF29" i="1"/>
  <c r="AF41" i="1"/>
  <c r="AF44" i="1"/>
  <c r="AF47" i="1"/>
  <c r="AF53" i="1"/>
  <c r="Y123" i="1"/>
  <c r="C123" i="1"/>
  <c r="T123" i="1"/>
  <c r="AJ123" i="1"/>
  <c r="Z123" i="1"/>
  <c r="U123" i="1"/>
  <c r="AE123" i="1"/>
  <c r="W123" i="1"/>
  <c r="S123" i="1"/>
  <c r="AA123" i="1"/>
  <c r="V123" i="1"/>
  <c r="AD16" i="1"/>
  <c r="L16" i="1" s="1"/>
  <c r="AD50" i="1"/>
  <c r="AF50" i="1" s="1"/>
  <c r="AD54" i="1"/>
  <c r="L54" i="1" s="1"/>
  <c r="AD52" i="1"/>
  <c r="L52" i="1" s="1"/>
  <c r="AD47" i="1"/>
  <c r="L47" i="1" s="1"/>
  <c r="AD34" i="1"/>
  <c r="L34" i="1" s="1"/>
  <c r="AD46" i="1"/>
  <c r="AD116" i="1" s="1"/>
  <c r="AD19" i="1"/>
  <c r="L19" i="1" s="1"/>
  <c r="AD13" i="1"/>
  <c r="L13" i="1" s="1"/>
  <c r="AD28" i="1"/>
  <c r="L28" i="1" s="1"/>
  <c r="AD42" i="1"/>
  <c r="L42" i="1" s="1"/>
  <c r="X115" i="1"/>
  <c r="AD45" i="1"/>
  <c r="L45" i="1" s="1"/>
  <c r="AD10" i="1"/>
  <c r="AD48" i="1"/>
  <c r="L48" i="1" s="1"/>
  <c r="X120" i="1"/>
  <c r="AD14" i="1"/>
  <c r="L14" i="1" s="1"/>
  <c r="AD53" i="1"/>
  <c r="L53" i="1" s="1"/>
  <c r="X124" i="1"/>
  <c r="AD18" i="1"/>
  <c r="L18" i="1" s="1"/>
  <c r="R115" i="1"/>
  <c r="AD20" i="1"/>
  <c r="L20" i="1" s="1"/>
  <c r="AD33" i="1"/>
  <c r="L33" i="1" s="1"/>
  <c r="AD29" i="1"/>
  <c r="L29" i="1" s="1"/>
  <c r="AD31" i="1"/>
  <c r="L31" i="1" s="1"/>
  <c r="AD39" i="1"/>
  <c r="L39" i="1" s="1"/>
  <c r="AD55" i="1"/>
  <c r="L55" i="1" s="1"/>
  <c r="AD51" i="1"/>
  <c r="L51" i="1" s="1"/>
  <c r="AD37" i="1"/>
  <c r="L37" i="1" s="1"/>
  <c r="AD7" i="1"/>
  <c r="L7" i="1" s="1"/>
  <c r="AD12" i="1"/>
  <c r="L12" i="1" s="1"/>
  <c r="X113" i="1"/>
  <c r="AD15" i="1"/>
  <c r="L15" i="1" s="1"/>
  <c r="X112" i="1"/>
  <c r="AD23" i="1"/>
  <c r="L23" i="1" s="1"/>
  <c r="R113" i="1"/>
  <c r="AD30" i="1"/>
  <c r="L30" i="1" s="1"/>
  <c r="AD27" i="1"/>
  <c r="AF27" i="1" s="1"/>
  <c r="AD8" i="1"/>
  <c r="L8" i="1" s="1"/>
  <c r="AD17" i="1"/>
  <c r="L17" i="1" s="1"/>
  <c r="AD22" i="1"/>
  <c r="L22" i="1" s="1"/>
  <c r="AD43" i="1"/>
  <c r="L43" i="1" s="1"/>
  <c r="AD44" i="1"/>
  <c r="L44" i="1" s="1"/>
  <c r="AD38" i="1"/>
  <c r="L38" i="1" s="1"/>
  <c r="R119" i="1"/>
  <c r="R123" i="1" s="1"/>
  <c r="AD11" i="1"/>
  <c r="L11" i="1" s="1"/>
  <c r="AD26" i="1"/>
  <c r="L26" i="1" s="1"/>
  <c r="AD32" i="1"/>
  <c r="L32" i="1" s="1"/>
  <c r="AD36" i="1"/>
  <c r="L36" i="1" s="1"/>
  <c r="AD25" i="1"/>
  <c r="L25" i="1" s="1"/>
  <c r="AD35" i="1"/>
  <c r="AD49" i="1"/>
  <c r="L49" i="1" s="1"/>
  <c r="R114" i="1"/>
  <c r="R112" i="1"/>
  <c r="AD21" i="1"/>
  <c r="L21" i="1" s="1"/>
  <c r="X119" i="1"/>
  <c r="R124" i="1"/>
  <c r="L9" i="1"/>
  <c r="AD24" i="1"/>
  <c r="L24" i="1" s="1"/>
  <c r="AD41" i="1"/>
  <c r="L10" i="1" l="1"/>
  <c r="R118" i="1"/>
  <c r="X118" i="1"/>
  <c r="L40" i="1"/>
  <c r="AI125" i="1"/>
  <c r="T125" i="1"/>
  <c r="L50" i="1"/>
  <c r="AF130" i="1"/>
  <c r="V125" i="1"/>
  <c r="L46" i="1"/>
  <c r="X123" i="1"/>
  <c r="AF115" i="1"/>
  <c r="AF120" i="1"/>
  <c r="W125" i="1"/>
  <c r="Y125" i="1"/>
  <c r="AJ125" i="1"/>
  <c r="S125" i="1"/>
  <c r="AF119" i="1"/>
  <c r="Z125" i="1"/>
  <c r="U125" i="1"/>
  <c r="L27" i="1"/>
  <c r="AD124" i="1"/>
  <c r="AD120" i="1"/>
  <c r="AA125" i="1"/>
  <c r="AF124" i="1"/>
  <c r="AF112" i="1"/>
  <c r="AD115" i="1"/>
  <c r="AE125" i="1"/>
  <c r="AD119" i="1"/>
  <c r="AF113" i="1"/>
  <c r="L41" i="1"/>
  <c r="AD113" i="1"/>
  <c r="L35" i="1"/>
  <c r="AD112" i="1"/>
  <c r="AD118" i="1" l="1"/>
  <c r="AF118" i="1"/>
  <c r="AF123" i="1"/>
  <c r="AD123" i="1"/>
  <c r="X125" i="1"/>
  <c r="R125" i="1"/>
  <c r="AF125" i="1" l="1"/>
  <c r="AD125" i="1"/>
  <c r="C125" i="1"/>
</calcChain>
</file>

<file path=xl/sharedStrings.xml><?xml version="1.0" encoding="utf-8"?>
<sst xmlns="http://schemas.openxmlformats.org/spreadsheetml/2006/main" count="1378" uniqueCount="490">
  <si>
    <t>Nr. crt.</t>
  </si>
  <si>
    <t>Titlu proiect</t>
  </si>
  <si>
    <t xml:space="preserve">Regiune </t>
  </si>
  <si>
    <t>Localitate</t>
  </si>
  <si>
    <t>Tip beneficiar</t>
  </si>
  <si>
    <t>Total valoare proiect</t>
  </si>
  <si>
    <t>Act aditional NR.</t>
  </si>
  <si>
    <t>Cheltuieli neeligibile</t>
  </si>
  <si>
    <t>Fonduri UE</t>
  </si>
  <si>
    <t>TOTAL</t>
  </si>
  <si>
    <t>Axă prioritară/ Prioritate de investiţii</t>
  </si>
  <si>
    <t>Valoarea ELIGIBILĂ a proiectului (LEI)</t>
  </si>
  <si>
    <t xml:space="preserve">Finanțare acordată </t>
  </si>
  <si>
    <t>Buget național</t>
  </si>
  <si>
    <t>Contribuția proprie a beneficiarului</t>
  </si>
  <si>
    <t>Stadiu proiect 
(în implementare/ reziliat/ finalizat)</t>
  </si>
  <si>
    <t>Denumire beneficiar</t>
  </si>
  <si>
    <t>Data de începere a proiectului</t>
  </si>
  <si>
    <t>Rezumat proiect</t>
  </si>
  <si>
    <t>Data de finalizare a proiectului</t>
  </si>
  <si>
    <t>Rata de cofinanțare UE</t>
  </si>
  <si>
    <t>Județ</t>
  </si>
  <si>
    <t>Categorie de intervenție</t>
  </si>
  <si>
    <t>Contribuție privată</t>
  </si>
  <si>
    <t>Plăţi către beneficiari (lei)</t>
  </si>
  <si>
    <t>Contribuția națională</t>
  </si>
  <si>
    <t>AT 1/2016</t>
  </si>
  <si>
    <t>123 - Informare și comunicare</t>
  </si>
  <si>
    <t>Sprijin pentru activitățile de publicitate, informare și comunicare ale AM POCA</t>
  </si>
  <si>
    <t xml:space="preserve">Scopul proiectului: Crearea și gestionarea unui sistem eficient de informare, promovare și comunicare a POCA, având ca rezultat un impact pozitiv asupra absorbției fondurilor 
Obiectivele specifice ale proiectului:
- Creșterea interesului față de POCA prin informarea potențialilor beneficiari asupra oportunităților de finanțare prin acest program operaţional
- Creșterea satisfacției beneficiarilor programului operațional față de sprijinul oferit de către AM POCA
- Asigurarea transparenței programului și prezentarea rezultatelor acestuia către grupul țintă
</t>
  </si>
  <si>
    <t xml:space="preserve">121 - Pregătire, punere în aplicare, monitorizare și inspectare
122 - Evaluare și studii
</t>
  </si>
  <si>
    <t>Sprijin pentru consolidarea capacității administrative a AM POCA</t>
  </si>
  <si>
    <t xml:space="preserve">Scopul proiectului: Sprijinirea procesului de implementare a Programului operaţional „Capacitate administrativă”
Obiectivele specifice ale proiectului:
- Consolidarea capacității AM de a gestiona și implementa programul operațional.
- Asigurarea continuității implementării programului operațional. 
</t>
  </si>
  <si>
    <t>121 - Pregătire, punere în aplicare, monitorizare și inspectare</t>
  </si>
  <si>
    <t>Sprijin pentru asigurarea cheltuielilor pentru salariile personalului AM POCA</t>
  </si>
  <si>
    <t xml:space="preserve">Scopul proiectului: Sprijinirea sistemului de remunerare şi motivare a personalului din cadrul AM POCA cu atribuţii în gestionarea instrumentelor structurale.
Obiectivul specific al proiectului: Diminuarea impactului financiar asupra bugetului de stat.
</t>
  </si>
  <si>
    <t>Autoritatea Națională Pentru Protecția Drepturilor Copilului și Adopție</t>
  </si>
  <si>
    <t>119 - Investiții în capacitatea instituțională și în eficiența administrațiilor și a serviciilor publice la nivel național, regional și local, în perspectiva realizării de reforme, a unei mai bune legiferări și a bunei guvernanțe</t>
  </si>
  <si>
    <t>Elaborarea planului de dezinstituționalizare a copiilor din instituții și asigurarea tranziției îngrijirii acestora în comunitate</t>
  </si>
  <si>
    <t xml:space="preserve">Scopul: Realizarea de proceduri și metodologii comune la nivelul autorităților administrației publice centrale și locale în vederea eficientizării activității acestora în ceea ce privește asigurarea tranziției de la îngrijirea instituțională a copiilor la îngrijirea lor în comunitate.                                                      
Obiective specifice:                                                                                
- Dezvoltarea și întărirea capacității instituționale a direcțiilor generale de asistență socială și protecția  copilului prin crearea și aplicarea unui mecanism unitar de evaluare a nevoilor copiilor aflați în centrele de plasament clasice care urmează să fie închise.
- Dezvoltarea de instrumente pentru clarificarea mandatului, rolurilor și competențelor direcțiilor generale de asistență socială și protecția copilului și serviciilor publice de asistență socială  în ceea ce privește dezvoltarea serviciilor de prevenire a separării copilului de familie, servicii care pe de o parte vor limita intrările în sistemul de protecție specială a copiilor separați temporar sau definitiv de părinți, iar pe de altă parte vor oferi suport familiilor care au în îngrijire copii reintegrați din centre de plasament clasice.
- Îmbunătățirea capacității instituționale a ANPDCA și a direcțiilor generale de asistență socială și protecția copilului în ceea ce privește fundamentarea și planificarea strategică a procesului de dezinstituționalizare la nivel central și local pe baza informațiilor sistematice relevante.
- Dezvoltarea și introducerea unui mecanism de identificare a nevoilor copiilor aflați în situații de risc de separare  și de  elaborare a planurilor de dezvoltare a serviciilor de prevenire a separării copilului de familie la nivelul comunităților, care să răspundă nevoilor identificate, în vederea optimizării procesului decizional orientat către familiile care se ocupă de creșterea și îngrijirea copiilor aflați în risc de separare.
</t>
  </si>
  <si>
    <t xml:space="preserve">Ministerul Educației Naționale </t>
  </si>
  <si>
    <t>Dezvoltarea capacității Ministerului Educației Naționale de monitorizare și prognoză a evoluției învățământului superior în raport cu piața muncii</t>
  </si>
  <si>
    <t xml:space="preserve">Scopul proiectului: Dezvoltarea capacității administrative a Ministerului Educației Naționale și Cercetării Științifice de a elabora politici bazate pe evidențe, pentru îmbunătățirea ofertelor educaționale ale instituțiilor de învățământ superior, precum și o mai bună corelare a acestora cu nevoile pieței muncii.
Obiectivele specifice ale proiectului:
A) Îmbunătățirea capacității de planificare strategică a Ministerului Educației Naționale și Cercetării Științifice privind elaborarea unor politici și a unor instrumente care să conducă la creșterea anagajării absolvenților pe piața muncii;
B) Îmbunătățirea procesului decizional la nivelul Ministerului Educației Naționale și Cercetării Științifice, de a formula analize și prognoze prin dezvoltarea unor parteneriate și a unui mecanism permanent de consultare MENCS-universități-angajatori, inclusiv dezvoltarea unor instrumente și metodologii privind învățarea aplicată;
C) Îmbunătățirea capacității sistemului de management al sistemului de educație prin dezvoltarea competențelor managerilor din sistemul de învățământ superior; 
D) Dezvoltarea capacității sistemului privind consilierea și orientarea profesională.
</t>
  </si>
  <si>
    <t>Ministerul Muncii și Justitiei Sociale</t>
  </si>
  <si>
    <t>Implementarea unui sistem de elaborare de politici publice în domeniul incluziunii sociale la nivelul MMJS</t>
  </si>
  <si>
    <t xml:space="preserve">Scopul: Crearea unui set de instrumente de planificare strategică (hărți privind serviciile sociale, infrastructura aferentă acestora, hărți privind nevoile de infrastructură socială și servicii și metodologii) care să sprijine procesul decizional orientat către cetățean.
Obiectivele specifice:
- asigurarea unei abordări coordonate și fundamentate pe dovezi în elaborarea și implementarea politicilor, programelor, și intervențiilor orientate către persoanele sărace și vulnerabile și către zonele sărace și marginalizate;
- implementarea unui proces decizional la nivelul MMFPSPV, cât și la nivel local, bazat pe o serie de informații obținute în urma unei metodologii riguroase, fundamentate empiric, bazate pe dovezi și date statistice; 
- dezvoltarea și utilizarea unui set de instrumente standard de planificare și furnizare a serviciilor sociale la nivel local în vederea creșterii calității serviciilor publice;
- instruirea unui număr de 450 de persoane, atât de la nivel central, cât și de la nivelul APL-urilor privind elaborarea de politici publice orientate spre cetățean și bazate pe dovezi și cu privire la alte tematici de interes aferente acțiunilor care se vor desfășura în cadrul proiectului.
</t>
  </si>
  <si>
    <t xml:space="preserve">Ministerul pentru Mediul de Afaceri, Comerț și Antreprenoriat </t>
  </si>
  <si>
    <t xml:space="preserve">Creșterea capacității administrative a Ministerului pentru Mediul de Afaceri, Comerț și Antreprenoriat de dezvoltare și implementare a sistemului de politici publice bazate pe dovezi </t>
  </si>
  <si>
    <t xml:space="preserve">Scopul proiectului: Optimizarea proceselor decizionale la nivelul MMACA prin consolidarea procesului de fundamentare a politicilor publice.
Obiectivele specifice:
A. Consolidarea procesului de fundamentare a politicilor publice elaborate și implementate de MMACA în vederea eficientizării acțiunilor și inițiativelor orientate către sprijinirea dezvoltării sectorului IMM și îmbunătățirea mediului de afaceri din România;
B. Creșterea transparenței procesului de fundamentare a politicilor publice elaborate și implementate de MMACA și eficientizarea dialogului cu reprezentanții sectorului IMM și ai mediului de afaceri, precum și cu alte categorii de factori relevanți;
C. Îmbunătățirea cunoștințelor și abilităților personalului MMACA pentru susținerea măsurilor/ acțiunilor din cadrul O.S. 1.1.
</t>
  </si>
  <si>
    <t>Ministerul Educației Naționale - Centrul Național de Dezvoltare a Învățământului Profesional și Tehnic</t>
  </si>
  <si>
    <t>Cadrul strategic pentru infrastructura educațională și sprijin în planificarea strategică a educației și formării profesionale - INFRAED</t>
  </si>
  <si>
    <t>Scopul: Dezvoltarea și introducerea de strategii, mecanisme,  standarde şi proceduri comune în administrația publică ce optimizează procesele decizionale de alocare a resurselor financiare pentru investițiile în infrastructura  publică de învățământ.                
Obiective specifice:                                                                               
- Optimizarea alocării de resurse financiare și de investiții în infrastructura educațională prin elaborarea unei strategii naționale consultate public, ce asigură decizii informate, bazate pe date concrete rezultate din studii și analize.
- Creșterea capacităţii administraţiei publice de asigurare a transparentei procesului decizional, orientat către cetățean și corelat cu piața muncii, pentru învăţământul profesional şi tehnic
- Creșterea capacității planificare strategică la nivel central și local, de implementare, monitorizare şi evaluare a strategiilor, mecanismelor,  standardelor şi procedurilor  cu privire la educaţia şi formarea profesională şi investițiile în infrastructura de educație.</t>
  </si>
  <si>
    <t>Ministerul Economiei</t>
  </si>
  <si>
    <t>Dezvoltarea capacității instituționale a Ministerului Economiei</t>
  </si>
  <si>
    <t>Scopul proiectului: Consolidarea capacităţii instituţionale a Ministerului Economiei, Comerţului şi Relaţiilor cu Mediul de Afaceri prin dezvoltarea capacităţii de a fundamenta şi implementa politici publice.
Obiectivele specifice ale proiectului:
A) Îmbunătăţirea capacităţii de elaborare (evaluarea impactului), fundamentare, monitorizare şi evaluare a politicilor publice din aria de competenţe a Ministerului Economiei, Comerţului şi Relaţiilor cu Mediul de Afaceri;
B) Dezvoltarea competenţelor angajaţilor Ministerului Economiei, Comerţului şi Relaţiilor cu Mediul de Afaceri în domeniul politicilor publice.</t>
  </si>
  <si>
    <t>Ministerul Finanțelor Publice</t>
  </si>
  <si>
    <t>Întărirea capacităţii administrative a Ministerului Finanţelor Publice în implementarea măsurilor de sprijin de natura ajutorului de stat</t>
  </si>
  <si>
    <t xml:space="preserve">Scopul proiectului: 
Identificarea măsurilor de îmbunătățire a capacității administrative la nivelul Ministerului Finanțelor Publice în implementarea măsurilor de sprijin de natura ajutorului de stat, în vederea optimizării proceselor decizionale orientate către mediul de afaceri, precum și creșterii calității și performanței în administrația publică, în conformitate cu obiectivele stabilite prin Strategia de consolidare a administrației publice.
Obiectivele specifice ale proiectului:
A. Elaborarea unui studiu de impact realizat asupra măsurilor de natura ajutorului de stat implementate de Ministerul Finanțelor Publice în perioada 2007-2014, în vederea analizării opțiunilor viabile necesare fundamentării deciziilor ce urmează a fi adoptate, cu scopul alocării eficiente a resurselor bugetare în cadrul acestor programe;
B. Dezvoltarea unui sistem informatic de tip “monitoring tool” menit să profesionalizeze modul de coordonare a proceselor legate de evaluarea documentelor și managementul acestora;
C. Elaborarea unui raport cu propuneri și recomandări pentru îmbunătățirea cadrului normativ și metodologic de instituire și acordare a măsurilor de natura ajutorului de stat;
D. Dezvoltarea abilităților și competențelor funcționarilor publici implicați în implementarea măsurilor de natura ajutorului de stat, prin organizarea de seminarii și vizite de lucru.  
</t>
  </si>
  <si>
    <t xml:space="preserve">Consolidarea cadrului pentru creșterea calității serviciilor publice și pentru sprijinirea dezvoltării la nivel local (SPC) </t>
  </si>
  <si>
    <t>Scopul: Dezvoltarea unui set unitar de instrumente pentru consolidarea capacității administrației publice de a presta/furniza în mod eficient și performant servicii publice de calitate pentru cetățeni și mediul de afaceri.                                                                                    Obiective specifice: 
- Asigurarea premiselor pentru fundamentarea soluțiilor referitoare la repartizarea optimă a competențelor între autoritățile administrației publice centrale și locale;
- Asigurarea unei viziuni unitare asupra modului de elaborare, implementare, monitorizare și evaluare a standardelor de calitate și după caz, de cost, pentru serviciile publice descentralizate;
- Dezvoltarea de metode și instrumente pentru monitorizarea și evaluarea capacității administrative a autorităților administrației publice locale.
- Creşterea capacităţii autorităților și instituțiilor de la nivelul administrației publice centrale de a îşi exercita clar și coerent calitatea de coordonator metodologic asupra creării politicilor publice în materia descentralizării.</t>
  </si>
  <si>
    <t>Dezvoltarea capacității de administrare a datoriei publice guvernamentale prin utilizarea instrumentelor financiare derivate</t>
  </si>
  <si>
    <t xml:space="preserve">Scopul proiectului:  
Eficientizarea cheltuielilor bugetare prin limitarea riscurilor asociate portofoliului de datorie publică guvernamentală. 
Obiectivele specifice ale proiectului:
 A) Dezvoltarea de instrumente/mecanisme pentru eficientizarea procesului de administrare a datoriei publice guvernamentale şi, implicit, a riscurilor şi a cheltuielilor bugetare reprezentând costul datoriei publice guvernamentale.
  Potrivit Hotărârii Guvernului  nr.1470/2007 pentru aprobarea Normelor metodologice de aplicare a Ordonanţei de urgenţă a Guvernului nr.64/2007 privind datoria publică, aprobată cu modificări şi completări prin Legea nr.109/2008, cu modificările ulterioare, pct.3.3.1, în scopul realizării operaţiunilor de administrare a riscurilor aferente portofoliului de datorie publică guvernamentală, Ministerul Finanţelor Publice poate încheia cu instituţii financiare acorduri cadru de tip ISDA Master Derivative Agreement (MDA). În baza acestor acorduri, se vor putea utiliza instrumente financiare derivate în scopul atingerii unei structuri valutare considerate optime pentru portofoliul de datorie publică guvernementală, pentru menţinerea în limite rezonabile a riscurilor financiare (risc valutar, risc de rată de dobândă şi de refinanţare) rezultatul acestor măsuri conducând implicit la limitarea riscurilor cu datoria publică guvernamentală pe termen mediu şi lung.
Prin urmare este esenţială implementarea unui cadru de administrare al riscului prin stabilirea unui management activ al riscurilor asociate portofoliului de datorie publică guvernamentală prin utilizarea instrumentelor financiare derivate pentru acoperirea riscurilor de piaţă şi crearea posibilităţii diminuării costului datoriei prin swap valutar şi swap pe rata de dobândă.
B) Dezvoltarea abilităţilor şi cunoştinţelor personalului implicat în administrarea datoriei publice guvernamentale în vederea utilizării instrumentelor financiare derivate. 
 Pentru implementarea proiectului, Ministerul Finanţelor Publice prin Direcţia Generală Trezorerie şi Datorie Publică (DGTDP) va beneficia de asistentă tehnică din partea Băncii Mondiale pentru a pune în practică politica adecvată şi cadrul operaţional în vederea folosirii instrumentelor financiare derivate.
</t>
  </si>
  <si>
    <t>Secretariatul General al Guvernului - Direcția pentru Strategii Guvernamentale</t>
  </si>
  <si>
    <t xml:space="preserve">Starea Națiunii. Construirea unui instrument inovator pentru fundamentarea politicilor publice </t>
  </si>
  <si>
    <t xml:space="preserve">Scopul proiectului este de a dezvolta și a introduce la nivelul SGG a unui agregator de date statistice multidisciplinare, care va avea ca principal beneficiu fundamentarea riguroasă și obiectivă  a proceselor decizionale și documentelor strategice din cadrul administrației centrale și locale. 
Obiective specifice:
 – Crearea unui sistem coerent de 100 de indicatori relevanți pentru măsurarea nivelului de dezvoltare al României. 
 - Construirea agregatorului de date online Starea Națiunii -  o bază de date online care va integra date statistice colectate începând cu 1990 de diverse instituții (date publice disponibile pentru perioada 1990 – 2015 și ulterior) necesare pentru măsurarea sistemului de indicatori referitor la starea României, utilizabil în fundamentarea deciziilor și pregătirea de politici bazate pe dovezi, compatibil și cu capacitate de integrare în platforma online „Tabloul de bord la centrul Guvernului”, proiect implementat de către Cancelaria Primului Ministru și aflat deja în dezvoltare. 
 – Generarea periodică de date sociologice privind percepția publică (barometre de opinie) cu referire la o varietate de aspecte, precum: piața muncii, mediul de afaceri, industrie, agricultură și dezvoltare rurală, infrastructură de transport și de mediu, sănătate, calitatea vieții, mediul înconjurător etc. și integrarea acestora în agregatorul de date online Starea Națiunii.  
 - Întărirea capacităţii instituţionale a Solicitantului, care are rol de analist decizional, cu privire la temele abordate în cadrul OS 1, 2 și 3. 
 - Implementarea unui program de formare în utilizarea agregatorului de date online Starea Națiunii și a rezultatelor de cercetare, adresat personalului din administrația locală și centrală ca viitori utilizatori ai instrumentului inovator realizat în cadrul proiectului. 
</t>
  </si>
  <si>
    <t>Ministerul Sănătății</t>
  </si>
  <si>
    <t>Îmbunatăţirea capacităţii de planificare strategică şi management al Programelor Naţionale de Sănătate Publică (PNSP) finanțate de  Ministerul Sănătăţii</t>
  </si>
  <si>
    <t xml:space="preserve">Scopul proiectului: Creșterea performanţei în implementarea Programelor Naţionale de Sănătate Publică (PNSP) la nivel central şi local prin îmbunătăţirea capacităţii Ministerului Sănătății și a structurilor sale în ceea ce privește planificarea şi managementul la nivel central, regional şi judeţean.  
Obiectivele specifice ale proiectului:
A. Introducerea unor instrumente și mecanisme unitare de management a programelor naționale de sanatate în scopul creșterii capacității administrative a Ministerului Sănătății;
B. Actualizarea cadrului legal existent ca urmare a introducerii noilor instrumente și mecanisme de management a programelor nationale;
C. Realizarea unei analize de impact ex-post a programelor naționale de sănătate;
D. Îmbunătățirea cunoștintelor și abilităților personalului care gestionează programele naționale de sănătate.
</t>
  </si>
  <si>
    <t>Ministerul Transporturilor</t>
  </si>
  <si>
    <t>Creșterea capacității Ministerului Transporturilor de a realiza planificări strategice și a administra Master Planul General de Transport al României</t>
  </si>
  <si>
    <t xml:space="preserve">Scopul proiectului este reprezentat de creșterea capacității Ministerului Transporturilor de a realiza planificări strategice și a administra Master Planului General de Transport al României, pentru a întări sistemul de politici în sectorul de transport bazat pe dovezi.
Obiectivele specifice ale proiectului:
A. Creșterea pe termen mediu și lung a capacității MT în vederea utilizării, actualizării și interogării Modelului Național de Transport
B. Îmbunătățirea cadrului procedural privind realizarea evaluării proiectelor și a analizei cost beneficiu în sectorul de transport
</t>
  </si>
  <si>
    <t>Ministerul Educaţiei Nationale</t>
  </si>
  <si>
    <t>Monitorizarea și evaluarea strategiilor condiționalități ex-ante în educație și îmbunătățirea procesului decizional prin monitorizarea performanței instituționale la nivel central și local</t>
  </si>
  <si>
    <t xml:space="preserve">Scopul proiectului: optimizarea implementării măsurilor în atingerea țintelor strategice din cadrul celor patru strategii condionalități ex-ante prin dezvoltarea și introducerea unui sistem unitar de monitorizare și evaluare (M&amp;E) precum și realizarea unor studii comparative  ce vor optimiza procesele de luare a deciziilor la nivelul ministerului și va furniza evidențele necesare implementării de politici publice. 
Obiectivele specifice:
- creșterea capacității MENCȘ de implementare a strategiilor educaționale condiționalitate ex-ante prin asigurarea dezvoltării și aplicării unui cadru metodologic de monitorizare și evaluare în vederea atingerii în 2020 a țintelor educaționale estimate
- creșterea capacității MENCȘ de formulare de politici publice sectoriale prin asigurarea unor decizii informate privind dezvoltarea forței de muncă, politicile privind profesorii și cele privind educația timpurie sprijinite prin studii comparative
</t>
  </si>
  <si>
    <t>Ministerul Comunicațiilor și Societatii Informaționale</t>
  </si>
  <si>
    <t>Imbunătățirea normelor, procedurilor și mecanismelor necesare Ministerului Comunicațiilor și Societatii Informaționale în vederea continuării dezvoltării sectorului de comerț electronic (ECOM)</t>
  </si>
  <si>
    <t xml:space="preserve">Scopul:  Stimularea dezvoltării eficiente și sigure a sistemului de comerţ electronic prin îmbunătățirea capacitații administrative a Ministerului pentru Societatea Informațională responsabil cu coordonarea și îndeplinirea liniilor strategice de dezvoltare a comerțului electronic prevăzute în Strategia Națională privind Agenda Digitală pentru România 2020.
Obiective specifice:
- Creșterea calității reglementărilor în domeniul comerțului electronic prin realizarea unei analize pertinente a cadrului normativ existent și formularea unor propuneri  de îmbunătățire a acestuia. 
- Îmbunătățirea mecanismelor de coordonare și colaborare ale Ministerului pentru Societatea Informațională în vederea implementării eficiente și eficace a liniilor de acțiune în domeniul comerțului electronic prevăzute în Strategia Națională privind Agenda Digitală pentru România 2020 
</t>
  </si>
  <si>
    <t>Ministerul Mediului</t>
  </si>
  <si>
    <t>Elaborarea ghidurilor necesare îmbunătățirii capacității administrative a autorităților pentru protecția mediului în scopul derulării unitare a procedurii de evaluare a impactului asupra mediului (EGEIA)</t>
  </si>
  <si>
    <t xml:space="preserve">Scopul: Îmbunățățirea capacității administrative a autorităților pentru protecția mediului în scopul derulării unitare a procedurii de evaluare a impactului asupra mediului.
Obiective specifice:
-asigurarea calității și evaluării coerente a rapoartelor privind impactul asupra mediului (RIM), prin elaborarea unor ghiduri metodologice EIA necesare autorităților de mediu, a unei broșuri, precum și diseminarea acestor ghiduri către grupuri țintă, altele decât autorități de mediu;
- asigurarea monitorizării aplicării unitare și coerente a ghidurilor metodologice la nivelul autorităților de mediu, prin realizarea unui studiu privind evaluarea ex ante a impactului aplicării ghidurilor;
- dobândirea cunoștințelor și abilităților îmbunătățite, în vederea creșterii calității analizei documentațiilor necesare derulării procedurii de evaluare a impactului asupra mediului și a conținutului RIM, prin instruirea personalului din autoritățile de mediu.
</t>
  </si>
  <si>
    <t>Stabilirea cadrului de dezvoltare a instrumentelor de e-guvernare (EGOV)</t>
  </si>
  <si>
    <t xml:space="preserve">Scopul: Dezvoltarea capacităţii instituţionale a autorităților publice publice în vederea dezvoltării instrumentelor de e–guvernare pentru cetățeni si mediul de afaceri precum și asigurarea viziunii și a direcțiilor de acțiune din domeniul e –guvernării.
Obiective specifice:
- Reducerea fragmentării şi gruparea serviciilor publice electronice sub forma conceptului de evenimente de viaţă, conform obiectivelor stabilite în Agenda Digitală pentru România;
- Asigurarea cadrului legislativ, instituţional, procedural şi operaţional pentru utilizarea instrumentelor de e-guvernare.
</t>
  </si>
  <si>
    <t>Dezvoltarea capacității administrative a Ministerului Mediului de a implementa politica în domeniul managementului deșeurilor și al siturilor contaminate - C.A.D.S</t>
  </si>
  <si>
    <t xml:space="preserve">Scopul proiectului: întărirea capacității administrative a Ministerului  Mediului, Apelor și Pădurilor de a dezvolta și implementa politica de gestionare a deșeurilor și siturilor contaminate, prin dezvoltarea: 
• documentelor de planificare prevăzute prin Directiva cadru privind deșeurile nr. 2008/98/CE, transpuse în legislația națională specifică;
• metodologiilor privind investigarea și evaluarea poluării și remedierea solului și subsolului, precum și documentelor necesare pentru punerea în aplicare a regulilor şi a surselor de finanţare stabilite/identificate pentru aplicarea principiului „poluatorul plăteşte”.
Obiectivele specifice ale proiectului:
- Elaborarea de documente strategice în domeniul managementului deșeurilor, respectiv a PNGD (include Planul Național de Prevenire a Generării de Deșeuri ca parte separată și un Raport privind colectarea și analiza datelor necesare în vederea realizării PNGD), la care se adaugă evaluarea strategică de mediu (SEA pentru propunerea de PNGD);
- Elaborarea metodologiei și conținutului raportului geologic de investigare și evaluare a poluării solului și subsolului, criteriile și indicatorii de evaluare a poluării mediului geologic, a metodologiei de refacere a mediului geologic al siturilor contaminate, precum și a criteriilor clare de intervenție pentru acțiunile de remediere (criterii de prioritizare a intervenţiei asupra siturilor contaminate);
- Elaborarea metodologiei privind regulile şi sursele de finanţare stabilite/identificate pentru aplicarea principiului „poluatorul plăteşte”, dar și pentru  stabilirea datei până la care statul este responsabil pentru poluarea solului, subsolului şi a apei subterane, pentru stabilirea procentului de acoperire de către stat a costurilor privind remedierea siturilor contaminate, respectiv pentru decontarea activităţilor de remediere a siturilor contaminate;
- Elaborarea de ghiduri de bune practici pentru autorităţile publice locale vor viza următoarele aspecte: prevenirea generării deșeurilor, colectarea și reciclarea deșeurilor; tratarea și eliminarea deșeurilor; gestionarea datelor și modul de introducere a datelor;
- Dezvoltarea cadrului metodologic pentru elaborarea Planurilor Județene de Gestionare a Deșeurilor, constând în  revizuirea / elaborarea metodologiei-cadru și etapizarea elaborării PJGD pe baza unei analize privind stadiul implementării/ monitorizării/ evaluării acestora;
- Realizarea unor campanii de conștientizare și instruire cu privire la metodologia pentru elaborarea Planurilor Județene de Gestionare a Deșeurilor și etapizarea elaborării PJGD și la documentele necesare pentru punerea în aplicare a  metodologiilor privind investigarea, evaluarea și remedierea poluării solului și subsolului, orientate către administraţia centrală şi echipele de management a proiectelor de management integrat al deșeurilor și siturilor contaminate; autoritățile publice centrale; autorităţile administraţiei publice locale; companiile în domeniul gestionării deşeurilor autorizate pentru colectare, tratare, reciclare, precum și organizarea unor vizite de studiu pentru a beneficia de exemple europene de bune practici în domeniul gestionării deșeurilor și a siturilor contaminate.
</t>
  </si>
  <si>
    <t>Dezvoltarea capacității administrative a Ministerului Mediului de a implementa politica în domeniul biodiversității</t>
  </si>
  <si>
    <t xml:space="preserve">Scopul: Întărirea capacității administrative a Ministerului  Mediului, Apelor și Pădurilor prin dezvoltarea de sisteme și standarde care să optimizeze procesul de politici publice în domeniul protecției biodiversității, în acord cu SCAP.
Obiective specifice:
- dezvoltarea unor metode necesare pentru îmbunătățirea procesului decizional la nivelul Ministerului Mediului, Apelor și Pădurilor, al Agenției Naționale pentru Protecția Mediului și al  autorităților publice locale pentur protecția mediului de a implementa politicile publice în domeniul biodiversității, constând în dezvoltarea de metodologii și proceduri de evaluare și aprobare a planurilor de management pentru ariile naturale protejate;
 – elaborarea unor studii care să fundamenteze politici publice în domeniul ecosistemelor degradate în acord cu obiectivele Strategiei UE în domeniul biodiversității pentru 2020 și să fundamenteze programe de investiții pentru refacerea ecosistemelor degradate din afara ariilor naturale protejate;
 – realizarea unor studii de fundamentare și revizuire a Strategiei Naţionale şi Planului de Acţiune pentru Conservarea Biodiversităţii 2013 – 2020 (SNPACB) în acord cu ultimele evoluții la nivel european și cu Strategia UE în domeniul biodiversității pentru 2020.
</t>
  </si>
  <si>
    <t xml:space="preserve">Secretariatul General al Guvernului </t>
  </si>
  <si>
    <t>Dezvoltarea capacității de management strategic prin operaționalizarea, la nivelul Centrului Guvernului, a unei structuri tip Strategy Unit (SU)</t>
  </si>
  <si>
    <t xml:space="preserve">Scopul: Îmbunătățirea performanțelor Guvernului în elaborarea documentelor strategice, creșterea  capacității de programare strategică (bugetare pe programe) și dezvoltarea unui sistem de management strategic integrat, prin operaționalizarea unei structuri tip Strategy Unit, la nivelul Centrului Guvernului, capabil să ghideze acest proces, să măsoare impactul documentelor programatice în realizarea obiectivelor strategice, precum și  să semnaleze ministerelor de linie cazurile în care strategiile lor nu reușesc să atingă obiectivele naționale.
Obiectivele specifice ale proiectului:
- crearea cadrului necesar pentru  dezvoltarea unui sistem de management strategic
 integrat la nivel național – operaționalizarea Unității de Strategie (Strategy Unit);
- crearea de metode şi proceduri unificate pentru dezvoltarea strategiilor din ministerele de linie; 
- susținerea ministerelor de linie în dezvoltarea de strategii sectoriale eficiente, care să dirijeze sau să coordoneze dezvoltarea de strategii inter-sectoriale de importanță și de interes național, și asigurarea coordonării acestora cu documentele strategice de nivel superior (Programul de Guvernare, PNR și AP)
- dezvoltarea funcției de evaluare prin: 
a) monitorizarea calităţii documentelor strategice,
b) monitorizarea implementării documentelor strategice sectoriale, 
c) semnalarea oricărei deficienţe, iniţierea evaluărilor de strategie, propunerea de soluții în cazul în care sunt detectate probleme și măsurarea impactului documentelor programatice în realizarea obiectivelor strategice.
</t>
  </si>
  <si>
    <t>Secretariatul General al Guvernului</t>
  </si>
  <si>
    <t>Îmbunătățirea capacității CNCISCAP de a coordona implementarea Strategiei pentru Consolidarea Administrației Publice 2014 - 2020</t>
  </si>
  <si>
    <t>Scopul: Dezvoltarea unui mecanism comun de coordonare inter-instituțională și monitorizare a implementării acțiunilor cuprinse în Strategia pentru Consolidarea Administrației Publice 2014-2020, bazat pe instrumente moderne, unitare, interactive și participative.     
Obiective specifice: 
- Îmbunătățirea coordonării interinstituționale între SGG-CPM și MDRAP, pe de o parte și celelalte instituții responsabile pentru implementarea SCAP 2014-2020, așa cum sunt ele definite în HG 909/2014, pe de altă parte.                                                                              - Creșterea capacității reprezentanților instituțiilor implicate cu privire la metodele moderne de colectare, procesare și raportare a informațiilor / datelor utilizate în monitorizarea implementării SCAP 2014-2020, precum și la comunicarea publică.
- Îmbunătățirea comunicării și cooperării între administrația publică și societatea civilă în vederea implementării eficiente a SCAP 2014-2020.</t>
  </si>
  <si>
    <t>Dezvoltarea capacității administrației publice centrale de a realiza studii de impact</t>
  </si>
  <si>
    <t xml:space="preserve">Scopul proiectului este acela de a crește gradual capacitatea administrativă și expertiza în cadrul instituțiilor administrației publice centrale care elaborează, monitorizează și evaluează politici publice și reglementări cu privire la metodologia de fundamentare a acestora.
Obiective specifice:
- Sprijinirea unui număr de 5 instituții ale administrației publice centrale în realizarea a 5 studii de impact care să susțină fundamentarea unor acțiuni ale Guvernului, documente de politici publice sau reglementări.
- Creșterea nivelului de instruire a specialiștilor din administrația publică implicați în elaborarea studiilor de impact cu privire la metodologia specifică de realizare a acestora, precum și cu privire la alte tehnici și practici în domeniu aplicate la nivel european.
- Consolidarea cadrului instituțional în domeniul evaluării preliminare a impactului și îmbunătățirea coordonării inter și intra-instituționale la nivelul Guvernului în acest domeniu. 
</t>
  </si>
  <si>
    <t>Operaționalizarea unui sistem de management pentru implementarea Planului Anual de Lucru al Guvernului (PALG)</t>
  </si>
  <si>
    <t>Scopul: Scopul proiectului vizează îmbunătățirea performanțelor Guvernului și optimizarea procesului decizional la nivel guvernamental prin crearea unui sistem de management al priorităților legislative care să permită ierarhizarea clară și urmărirea realizării acestora. 
Obiectivele specifice: 
- crearea şi operaţionalizarea cadrului necesar pentru  dezvoltarea unui sistem de management integrat la nivel național al priorităților legislative;
- asigurarea unui nivel mai mare de predictibilitate cu privire la planificarea în avans a şedinţelor guvernului precum și consolidarea responsabilităţii ministerelor cu privire la îndeplinirea priorităţilor Guvernului;   
- susținerea ministerelor de linie în implementarea unui mediu decizional strategic, previzibil şi predictibil, prin creșterea accentului asupra actelor normative prioritare/planificate în detrimentul actelor normative ad-hoc şi asigurarea concordanţei dintre documentele planificate de ministere și  incluse in PALG si cele care ajung, in final, pe agenda ședinței de guvern; - asigurarea funcţiei de control şi monitorizare în timp real a procesului de guvernare şi elaborare acte normative, sprijinind astfel semnalarea imediată a întârzierilor şi deficienţelor în ceea ce priveşte calendarul de elaborare şi aprobare acte normative</t>
  </si>
  <si>
    <t xml:space="preserve">Ministerul Cercetării şi Inovării  </t>
  </si>
  <si>
    <t>Dezvoltarea capacității administrative a ANCSI de implementare a unor acțiuni stabilite în Strategia Națională de Cercetare, Dezvoltare tehnologică și Inovare 2014-2020</t>
  </si>
  <si>
    <t xml:space="preserve">Scopul proiectului: adaptarea structurilor, optimizarea proceselor și pregătirea resurselor umane din Autoritatea națională de Cercetare Științifică și Inovare pentru realizarea și punerea în aplicare a politicilor publice bazate pe dovezi în vederea corelării planificării strategice cu bugetarea pe programe.
Obiectivele specifice ale proiectului:
A) Dezvoltarea și introducerea de sisteme și standarde comune în administrația publică ce optimizează procesele decizionale orientate către cetățeni și mediul de afaceri în concordanță cu SCAP: implementarea de instrumente informatice necesare pentru fundamentarea politicilor și optimizarea proceselor decizionale ale ANCSI, respectiv ale MECS, prin realizarea unei Platforme Informatice Integrate pentru Cercetare-Dezvoltare și Inovare (PII-CDI). Aceasta efectuează activități de culegere, agregare, prelucrare şi distribuire a informaţiilor. Utilizarea PII-CDI contribuie la aplicarea sistemului de politici bazate pe dovezi în autoritățile și instituțiile publice centrale.
B) Indeplinirea conditionalităților ex-ante pentru Obiectivul Tematic 1 (OT1) al FESI, prevăzute în cadrul Programului Operațional Competitivitate 2014-2020 prin realizarea mecanismului de orientare strategică, bazat pe descoperirerea antreprenorială și creșterea gradului de integrare a sistemului de CDI în economia națională ca răspuns la nevoia de a  îmbunătăți procesul de monitorizare și evaluare a SNCDI. Implementarea acestui mecanism de orientare strategică va crește capacitatea administrativă a Autorității de a efectua planificări strategice și bugetarea pe programe.
C) Pregătirea personalului și formarea competențelor necesare fundamentării și aplicării bugetării pe programe prin participarea la schimburi de experiență și networking cu autorități / instituții / organisme ale administrației publice naționale și internaționale.
</t>
  </si>
  <si>
    <t>Extinderea sistemului de planificare strategică la nivelul ministerelor de resort</t>
  </si>
  <si>
    <t xml:space="preserve">Scopul proiectului: este de a contribui la îmbunătățirea procesului decizional și la creșterea calității cheltuielilor publice prin extinderea sistemului de planificare strategică existent la 10 ministere de resort.
Obiectivele specifice ale proiectului:
1. Elaborarea și actualizarea a 10 Planuri Strategice Instituționale (PSI) în baza noii metodologii de planificare strategică realizată în 2014-2015 prin intermediul proiectului „Monitorizarea și Evaluarea Procesului Decizional”, proiect finanțat printr-un Grant nerambursabil oferit de Banca Mondială și pregătirea unui proiecte de hotărâre de guvern cu privire la metodologie;
2. Implementarea unui sistem de monitorizare a implementării PSI pentru cele 10 ministere, bazat pe o aplicație IT dezvoltată prin intermediul proiectului „Monitorizarea și Evaluarea Procesului Decizional”, proiect finanțat printr-un Grant nerambursabil oferit de Banca Mondială;
3. Formarea personalului de la nivelul Cancelariei Primului-ministru și din cele 10 ministere de resort în domeniul planificării strategice și în utilizarea aplicației IT de monitorizare a PSI;
4. Implementarea unui sistem de identificare rapidă și păstrare a documentelor existente la nivelul CCR, pentru a sprijini procesul de fundamentare a realizării PSI-urilor la nivelul celor 10 ministere.
</t>
  </si>
  <si>
    <t>Agenția Națională de Administrare Fiscală</t>
  </si>
  <si>
    <t>Îmbunătățirea capacității procesului decizional la nivelul sectorului financiar din Romania – TREZOR</t>
  </si>
  <si>
    <t xml:space="preserve">Scopul proiectului: Optimizarea procesului decizional prin implementarea unui sistem electronic centralizat de plăți, dezvoltat și introdus la nivelul tuturor unităților de trezorerie ale statului și diversificarea modalităților de efectuare a operațiunilor de încasări și plăți aflate la dispoziția clienților trezoreriei
Obiectivele specifice ale proiectului:
A) Centralizarea sistemului electronic de plăți al trezoreriei statului și reducerea perioadelor de decontare a instrumentelor de plată utilizate în relație cu Trezoreria Statului;
B) Diversificarea modalităților de realizare a operațiunilor de plăți efectuate de către clienții cu conturi deschise la unitățile trezoreriei statului prin dezvoltarea unei platforme de internet banking;
C) Diversificarea modalităților de realizare a operațiunilor de încasări prin implementarea unui sistem de plată prin intermediul cardurilor de plată a impozitelor și taxelor;  
D) Obținerea de informaţii agregate şi în timp real cu privire la operaţiunile de încasări şi plăţi care să fundamenteze aplicarea sistemului de politici;
E) Instruirea angajaţilor de la nivelul aparatului central al Ministerului Finanţelor Publice şi Agenţiei Naţionale de Administrare, precum şi din cadrul unităţilor teritoriale ale trezoreriei statului în utilizarea sistemelor informatice dezvoltate în cadrul proiectului.
</t>
  </si>
  <si>
    <t>Inspectoratul General pentru Situații de Urgență (IGSU)</t>
  </si>
  <si>
    <t>Evaluarea riscurilor de dezastre la nivel național (RO-RISK)</t>
  </si>
  <si>
    <t xml:space="preserve">Scopul: Proiectul vizează realizarea unei prime evaluări a riscurilor de dezastre la nivel naţional, sub aspectul impactului asupra siguranţei cetăţenilor, precum şi cel social, economic şi de mediu, pe baza unor instrumente şi a unui cadru metodologic unitare. Rezultatele proiectului vor  putea fundamenta deciziile strategice care să vizeze reducerea riscurilor de dezastre şi, implicit, creşterea siguranţei cetăţeanului şi a mediului de afaceri.
Obiectivele specifice sunt:
- Dezvoltarea instrumentelor necesare (metodologie unitară de evaluare a riscurilor, portal GiS etc.) în procesul de evaluare a riscurilor la nivel naţional;
- Efectuarea unei prime evaluări pentru 10 riscuri specifice treiroriului României, cu indicarea impactului social, economic şi de mediu;
- Pregătirea autorităţilor cu atribuţii în managementul riscurilor pentru utilizarea instrumentelor de evaluare a riscurilor la nivel naţional în vederea fundamentării deciziilor strategice pentru reducerea riscului de dezastre
</t>
  </si>
  <si>
    <t>Consolidarea implementării standardelor de control intern managerial la nivel central şi local</t>
  </si>
  <si>
    <t xml:space="preserve">Scopul proiectului: creşterea capacităţii administrative la nivelul autorităţilor publice centrale şi locale prin dinamizarea dezvoltarea, implementarea sistemului de control intern managerial (SCIM), inclusiv îmbunătăţirea competenţelor personalului în desfăşurarea activităţilor specifice SCIM. 
Obiectivele specifice ale proiectuluit:
A) Identificarea problemelor specifice activităţilor de control intern managerial impuse de legislatia în vigoare;
B) Elaborarea, dezvoltarea şi implementarea unor instrumente de lucru aferente unui management organizaţional eficient;
C) Dezvoltarea/creșterea competenţelor de management organizaţional ale personalului SGG şi Curţii de Conturi, Ministerelor şi Autorităţilor publice locale selectate în proiect, cu atribuţii în domeniile standardelor de management, prin formarea a 300 de persoane pe tematica SCIM şi certificarea ANC  a minim 90% dintre acestea;
D) Creşterea gradului de utilizare a standardelor de management care compun SCIM  în administrația publică, în vederea optimizării şi cooperării între instituţiile publice centrale şi Secretariatul General al Guvernului - Direcţia de control intern managerial şi relaţii interinstituţionale (DCIMRI), prin crearea Platformei IT.
</t>
  </si>
  <si>
    <t>Ministerul Consultarii Publice și Dialogului Social</t>
  </si>
  <si>
    <t>Guvernare transparentă, deschisă și participativă – standartizare, armonizare, dialog îmbunătățit</t>
  </si>
  <si>
    <t xml:space="preserve">Scopul proiectului: Creșterea gradului de transparență a actului de guvernare la nivel central și local 
Obiectivele specifice ale proiectului:
A. Creșterea capacității instituțiilor publice de a asigura părților interesate un nivel ridicat de acces  la informații de interes public
B. Îmbunătățirea gradului de participare publică și de armonizare a procesului de consultare pentru asigurarea transparenței decizionale 
</t>
  </si>
  <si>
    <t>Creșterea calității și a numărului de seturi de date deschise publicate de instituțiile publice</t>
  </si>
  <si>
    <t>Scopul proiectului vizează promovarea și creșterea transparenţei în administrație şi a gradului de comunicare cu cetăţenii prin îmbunătățirea modalităților și mijloacelor de publicare a datelor deschise gestionate de autoritățile și instituțiile publice.
Obiectivele specifice ale proiectului:
A) îmbunătățirea metodologiei de publicare a datelor deschise de către autoritățile și instituțiile publice prin dezvoltarea de standarde și mecanisme în domeniu;
B) dezvoltarea și implementarea unui instrument digital de vizualizare pentru diseminarea seturilor de date deschise gestionate de autoritățile și instituțiile publice;
C) dezvoltarea și implementarea unor cursuri de formare, materiale suport și materiale suplimentare privind managementul datelor deschise, destinate personalului autorităților și instituțiilor publice centrale și locale.</t>
  </si>
  <si>
    <t>Ministerul Public - Parchetul de pe lângă Înalta Curte de Casație și Justiție</t>
  </si>
  <si>
    <t xml:space="preserve">Întărirea capacității Ministerului Public de punere în aplicare a noilor prevederi ale codurilor penale în domeniul audierilor  </t>
  </si>
  <si>
    <t xml:space="preserve">Obiectiv general: Întărirea capacității Ministerului Public în ceea ce privește audierile realizate conform prevederilor noilor coduri prin crearea unui sistem IT performant ce va fi utilizat în această materie
Obiective specifice:
A. Dezvoltarea unui sistem IT pentru realizarea audierilor persoanelor și identificarea persoanelor și obiectelor (art. 110 al. 5 Noului Cod de procedură penală – NCpp, art. 111 alin. 4 NCpp, art. 123 al. 2 NCpp, art. 129 al. 4 NCpp, art. 134 alin. 6 NCpp, art. 135 alin. 3 NCpp ) </t>
  </si>
  <si>
    <t>Întărirea capacității Ministerului Public de punere în executare a unor procedee probatorii vizând perchezițiile informatice</t>
  </si>
  <si>
    <t xml:space="preserve">Obiectiv general: Întărirea capacității Ministerului Public în aria percheziţiilor informatice, în acord cu prevederile noilor coduri, prin introducerea unui set unitar de metodologii de lucru, formarea profesională specializată a personalului şi dotarea cu echipamente şi aplicaţii informatice
Obiective specifice:
A. Elaborarea și introducerea, la nivelul Ministerului Public, a unui set unitar de metodologii de lucru privind punerea în executare a perchezițiilor informatice ori a constatărilor tehnico-științifice care au ca obiect date informatice de interes în urmărirea penală
B. Consolidarea capacității instituționale la nivelul Ministerului Public prin achiziționarea unor echipamente informatice (hardware), licenţe informatice (software - în aria efectuării percheziţiilor informatice, a constatărilor tehnico-ştiinţifice specifice şi a analizei informaţiilor) și formarea profesională specializată a personalului 
</t>
  </si>
  <si>
    <t>Ministerul Justiției</t>
  </si>
  <si>
    <t>Dezvoltarea și implementarea unui sistem integrat de management strategic la nivelul sistemului judiciar - SIMS</t>
  </si>
  <si>
    <t xml:space="preserve">Obiectivul general al proiectului: eficientizarea justiției și de consolidare instituțională a sistemului judiciar prin dezvoltarea unui sistem integrat de management strategic la nivelul sistemului judiciar.
Obiectivele specifice ale proiectului:
A.Utilizarea eficientă și eficace a resurselor de care dispune sistemul judiciar, prin asigurarea cu personal instruit la nivel decizional și tehnic, atribuții instituționale clar definite în domeniul managementului și planificării strategice, structuri specializate în management organizațional, suport informatic pentru facilitarea procesului decizional, metodologii unitare.
B. Fundamentarea, la nivelul managementului strategic integrat al sistemului judiciar, a deciziei privind modalitatea de implementare a măsurii de adaptare și optimizare a sistemului electronic de management al cauzelor ECRIS, prin intermediul unui document de analiză la nivel macro, conținând elementele și caracteristicile tehnice, infrastructura hardware și costurile necesare pentru dezvoltarea noului sistem electronic de management al cauzelor ECRIS - instrument de management integrat, atât operațional, cât și strategic de care vor beneficia instituțiile sistemului judiciar și care va permite adoptarea de decizii cheie pentru administrarea sistemului.
</t>
  </si>
  <si>
    <t>Consolidarea capacității administrative a MJ prin dezvoltarea unei platforme de gestiune a proceselor de lucru (GPL) și a aplicațiilor aferente</t>
  </si>
  <si>
    <t>Obiectivul general: Consolidare a capacității instituționale a Ministerului Justiției prin modernizarea și eficientizarea proceselor de lucru și fluxurilor aferente atât la nivel intern cât și la nivel extern.                    
Obiectiv specific al proiectului: 
A. Dezvoltarea și implementarea la nivelul Ministerului Justiției a unei platforme moderne de gestiune a proceselor de lucru (GPL) și a aplicațiilor aferente.</t>
  </si>
  <si>
    <t>Agenția Națională pentru Achiziții Publice</t>
  </si>
  <si>
    <t xml:space="preserve">Creșterea capacității administrative a ANAP și a instituțiilor publice responsabile  pentru  implementarea Strategiei naționale în domeniul achiziții publice </t>
  </si>
  <si>
    <t xml:space="preserve">Scopul proiectului: Creșterea capacității administrative a ANAP și a instituțiilor publice responsabile  în  implementarea Strategiei naționale în domeniul achiziții publice, în vederea îmbunătățirii sistemului de achiziții publice din România
Obiective specifice: 
A. Consolidarea capacității administrative a ANAP, pentru îndeplinirea funcțiilor sale în concordanță cu Strategia națională în domeniul achizițiilor publice, asigurându-se corelarea sistemelor de monitorizare și verificare.
B. Cooperarea între autoritățile contractante pentru a asigura agregarea cererii, în vederea eficientizării procesului de achiziție publică și utilizării fondurilor publice.
C. Consolidarea cunoștințelor pentru asigurarea unei abordări unitare la nivelul personalului implicat în sistemul de  achiziții publice
</t>
  </si>
  <si>
    <t>Ministerul Educației Naționale</t>
  </si>
  <si>
    <t>IP1/2015</t>
  </si>
  <si>
    <t>Îmbunătățirea politicilor publice în învățământul superior și creșterea calității reglementărilor prin actualizarea standardelor de calitate -QAFIN</t>
  </si>
  <si>
    <t xml:space="preserve">Scopul proiectului: Realizarea și punerea în aplicare a politicilor publice bazate pe dovezi, respectiv corelarea planificării strategice cu bugetarea pe programe, în domeniul finanțării instituțiilor de învățământ superior, prin creșterea calității reglementărilor cu privire la evaluarea calității în învățământul superior și la clasificarea și ierarhizarea instituțiilor de învățământ superior, respectiv a programelor de studii, și prin îmbunătățirea capacității administrative a MEN și ARACIS, prin adaptarea structurilor, optimizarea proceselor și pregătirea resurselor umane, cu folosirea unor mecanisme transparente de consultări publice, care asigură participarea la decizie a cetățenilor, și aplicarea unor standarde de calitate europene. 
Obiective specifice: 
A. Optimizarea planificării strategice și a bugetării pe programe
B. Implementarea metodologiei și ghidurilor de clasificare și ierarhizare a instituțiilor de învățământ superior, respectiv a programelor de studii, bazată pe seturi clare și transparente de indicatori și date;
C. Îmbunătățirea capacității administrative a MEN și ARACIS la nivel de sistem, prin dezvoltarea de instrumente manageriale privind organizarea și funcționarea internă, proceduri de uz intern, manuale, ghiduri de bună practică, și prin formarea personalului propriu, precum și cel din instituțiile de învățământ superior, pentru implementarea instrumentelor elaborate și în ceea ce privește practicile europene în domeniu.  
</t>
  </si>
  <si>
    <t>IP3/2016</t>
  </si>
  <si>
    <t xml:space="preserve">Calitate, Standarde, Performanță - premisele unui management eficient la nivelul Ministerului Dezvoltării Regionale, Administrației Publice și Fondurilor Europene        </t>
  </si>
  <si>
    <t xml:space="preserve">Obiectiv general: Eficientizarea activității MDRAPFE și a instituțiilor din subordinea/sub autoritatea MDRAPFE (Agenția Națională pentru Locuințe) prin implementarea de standarde și instrumente ale managementului calității.
Obiective specifice:
A. Implementarea unui sistem de management performant certificat ISO 9001:2015, a unui sistem de management anticorupție ISO 37001:2016 și  a unui sistem de auto-evaluare de tip CAF  la nivelul MDRAPFE și a instituțiilor din subordinea/ sub autoritatea MDRAPFE (Agenția Națională pentru Locuințe).
B. Perfecționarea personalului din MDRAPFE și din structurile din subordinea/ sub autoritatea MDRAPFE (Agenția Națională pentru Locuințe) prin cursuri de perfecționare în domeniul managementului calității în administrația publică.
</t>
  </si>
  <si>
    <t>Agentia Națională de Administrare Fiscală</t>
  </si>
  <si>
    <t>Creșterea performanței activității vamale pentru facilitarea comerțului legitim</t>
  </si>
  <si>
    <t xml:space="preserve">Obiectiv general: Consolidarea capacității A.N.A.F. în ceea ce privește optimizarea serviciilor publice electronice oferite operatorilor economici și colaborarea cu autoritățile vamale din statele membre al Uniunii Europene.
Obiectivele specifice ale proiectului:
A. Dezvoltarea și implementarea unui instrument securizat de acces direct la sistemele europene de informații în domeniul vamal atât pentru mediul de afaceri, cât și pentru personalul vamal 
B. Realizarea schimbului electronic de informații pentru simplificarea formalităților vamale de import și export derulate de mediul de afaceri 
C. Alinierea sistemelor de import și export la cerințele de date comunitare pentru aplicarea unitară a cerințelor Codului vamal al Uniunii
D. Implementarea semnăturii electronice pentru operațiunile vamale de import-export 
E. Îmbunătățirea cunoștințelor și abilităților personalului din cadrul  A.N.A.F. în domeniul managementului identității utilizatorilor, schimbului electronic de informații și semnăturii electronice în vederea administrării și utilizării sistemelor electronice dezvoltate în cadrul proiectului 
</t>
  </si>
  <si>
    <t xml:space="preserve">Facilitarea formalităţilor vamale în contextul Codului vamal al Uniunii Europene </t>
  </si>
  <si>
    <t xml:space="preserve">Obiectivul general: Consolidarea capacității Agenției Naționale de Administrare Fiscală de eficientizare a proceselor decizionale orientate către mediul de afaceri și de exercitare a unui control vamal adecvat, prin dezvoltarea și introducerea de sisteme și standarde comune în conformitate cu cerințele Codului vamal al Uniunii.
Obiectivele specifice ale proiectului:
A. Reducerea poverii administrative prin elaborarea de norme metodologice şi proceduri pentru standardizarea proceselor vamale şi simplificarea formalitătilor vamale, conducând astfel la eficientizarea activităţii vamale. 
B. Dezvoltarea capacității administrative, prin introducerea unor proceduri simplificate privind gestionarea electronică a deciziilor vamale. 
C. Optimizarea capacităţii administrative de control al dovezilor de origine ca urmare a gestionării electronice a exportatorilor înregistraţi. 
D. Consolidarea capacității administrative în domeniul vamal prin creşterea gradului de conformare la legislaţia vamală în domeniul informaţiilor tarifare obligatorii şi eficientizarea analizei de risc prin efectuarea supravegherii la standardele unionale. 
E. Creșterea capacității administrative în domeniul vamal prin gestionarea uniformă şi controlul eficient al documentelor care însoţesc declaraţiile vamale prin Ghişeul unic. 
F. Îmbunătățirea cunoștințelor și abilităților angajaţilor de la nivelul Agenţiei Naţionale de Administrare Fiscală prin instruirea acestora în domeniul gestionării deciziilor vamale, al informaţiilor tarifare obligatorii, al verificării originii mărfurilor şi al controlului de conformitate și pentru administrarea şi utilizarea noilor sisteme/componente dezvoltate în cadrul proiectului.
</t>
  </si>
  <si>
    <t>Consolidarea capacității administrative a Ministerului Sănătății și a unităților aflate în subordonare, coordonare și sub autoritate prin implementarea unitară a Sistemului de Management al Calității SR EN ISO 9001:2015</t>
  </si>
  <si>
    <t xml:space="preserve">Obiectiv general: Consolidarea capacității administrative a Ministerului Sănătății și a unităților aflate în subordonare, coordonare și sub autoritate prin implementarea unitară a Sistemului de Management al Calității bazat pe standardul SR EN IS0 9001:2015
Obiectivele specifice ale proiectului:
A. Implementarea unor sisteme unitare de management al calității și performanței implementate în autorități și instituții publice centrale; 
B. Realizarea instrumente de implementare unitară a Sistemului de Management al Calității SR EN ISO 9001:2015;
C.  Certificarea Sistemului de Management al Calității SR EN ISO 9001:2015 implementat în autorități și instituții publice centrale;
D. Imbunatatirea cunoștințelor şi abilităţilor personalului din carul Ministerului Sanatatii si unitatilor subordonate. Va fi instruit atât personalul de execuție pentru sistemul de management al calității cât și personalul de conducere pentru îmbunătățirea abilităților și competențelor în domeniul managementului calității.
</t>
  </si>
  <si>
    <t>Ministerul Afacerilor Interne</t>
  </si>
  <si>
    <t xml:space="preserve">Management performant și unitar la nivelul Ministerului Afacerilor Interne pentru serviciile de urgență </t>
  </si>
  <si>
    <t xml:space="preserve">Obiectiv general: Crearea şi dezvoltarea unui cadru unitar pentru managementul performant la nivelul structurilor operative şi de coordonare cu atribuții privind gestionarea și intervenția în cazul situațiilor de urgență și a urgențelor medicale.
Obiectivele specifice ale proiectului:
A.Creșterea performanței organizaționale prin implementarea Instrumentului de auto-evaluare a modului de funcţionare a instituțiilor administrației publice (CAF) și a sistemului de management integrat Balanced Scorecard (BSC) in Ministerul Afacerilor Interne pe domeniul situațiilor de urgență. 
B. Creșterea eficienței serviciilor oferite de structurile din domeniul situațiilor de urgență prin implementarea și certificarea SR EN ISO 9001:2015 în MAI 
C. Creșterea capacitații personalului de a implementa sisteme și instrumente unitare de management al calității și performanței prin pregătirea specifică a unui număr de 432 persoane din cadrul MAI.
</t>
  </si>
  <si>
    <t>Implementarea și dezvoltarea de sisteme și standarde comune pentru optimizarea proceselor decizionale în domeniul mediului</t>
  </si>
  <si>
    <t xml:space="preserve">Obiectiv general: Consolidarea capacității instituționale a Ministerului Mediului și a structurilor aflate în subordinea și sub autoritatea acestuia prin îmbunătățirea managementului proceselor și activităților organizaționale și implementarea instrumentelor de management al calității CAF și SR EN ISO 9001:2015 în vederea eficientizării administrației publice.
Obiectivele specifice ale proiectului:
A. Elaborarea revizuirea și implementarea de proceduri unitare pentru managementul calității în conformitate cu SR EN ISO 9001:2015 la nivelul departamentelor din cadrul Ministerului Mediului și al structurilor aflate în subordinea și sub autoritatea sa, respectiv Agentia Nationala Pentru Protectia Mediului (ANPM), Administratia Nationala de Meteorologie (ANM), Garda Nationala de Mediu (GNM), Administratia Rezervatiei Biosferei „Delta Dunarii” (ARBDD).
B. Implementarea CAF ca instrument al managementului calității complementar cu SR EN ISO 9001:2015.
C. Creșterea capacității administrației publice de a gestiona în mod eficient resursele existente și de a contribui la realizarea obiectivelor propuse la nivelul Ministerului Mediului.
D. Dezvoltarea și evaluarea competențelor profesionale ale personalului în vederea coordonării instituționale și eficientizarea procesului decizional la standarde înalte. coordonarea și conducerea activităților într-un mod planificat și sistematic conform principiilor managementului calității. 
E. Desfășurarea de activități de promovare a sistemelor/instrumentelor de management al calității în vederea acordării de sprijin pentru MM și structurile aflate în subordinea și sub autoritatea ministerului.
</t>
  </si>
  <si>
    <t>Agenția Națională de Administrare a Bunurilor Indisponibilizate</t>
  </si>
  <si>
    <t>IP4/2016</t>
  </si>
  <si>
    <t>Consolidarea și eficientizarea sistemului național de recuperare a creanțelor provenite din infracțiuni</t>
  </si>
  <si>
    <t xml:space="preserve">Obiectivul general: creșterea gradului de recuperare a creanțelor provenite din infracțiuni 
Obiectiv specific al proiectului:
A. Consolidarea capacității Agenției Națională de Administrare a Bunurilor Indisponibilizate în vederea îndeplinirii eficiente și performante a misiunii instituționale prin dezvoltarea de instrumente operaționale și strategice, precum și investirea în capitalul uman.
</t>
  </si>
  <si>
    <t>IP6/2016</t>
  </si>
  <si>
    <t>Dezvoltarea unui sistem de management unitar al resurselor umane din administrația publică</t>
  </si>
  <si>
    <t xml:space="preserve">Obiectivul general: Dezvoltarea sistemului de management strategic integrat al resurselor umane astfel încât acestea să poată asigura suportul necesar unei administrații publice moderne, performante, inclusive și inovative.
Obiectivele specifice ale proiectului:
A.Dezvoltarea unor soluții fundamentate și durabile a căror aplicare să contribuie la îmbunătățirea managementului resurselor umane din România;
B. Diminuarea discrepanțelor existente în aplicarea politicilor de resurse umane, atât între diferitele categorii ale acestora, cât și între instituții publice;
C. Dezvoltarea unor mecanisme moderne și inovative de management al resurselor umane care să sprijine procesul de elaborare, implementare și evaluare a politicilor publice în domeniu;
D. Dezvoltarea unui sistem de cadre de competență corelat cu un sistem obiectiv și incluziv de recrutare și de evaluare a performanțelor individuale în concordanță cu indicatorii de performanță și politicile de salarizare pentru administrația publică;
E. Contribuție la asigurarea unui management unitar al carierei în funcția publică prin extinderea Sistemului informatic integrat de management al funcțiilor publice și al funcționarilor publici;
F. Îmbunătățirea aplicării legislației în domeniul salarizării unitare a personalului din administrația publică;
G. Îmbunătățirea coordonării și comunicării între instituțiile publice care au atribuții în domeniul managementului resurselor umane din administrația publică.
</t>
  </si>
  <si>
    <t>IP7/2017</t>
  </si>
  <si>
    <t xml:space="preserve">Consolidarea sistemelor de integritate - cea mai 
bună strategie de prevenire a corupției în administrația publică
</t>
  </si>
  <si>
    <t xml:space="preserve">Scopul proiectului:Consolidarea integrității la nivelul MDRAPFE, al structurilor din subordinea/sub autoritatea sa precum și la nivelul autorităților administrației publice locale, prin dezvoltarea, promovarea și utilizarea de instrumente specifice prevenirii corupției.
Obiective specifice:
A. Creșterea capacității administrative a MDRAPFE de a coordona  procesul de monitorizare și evaluare a progreselor  înregistrate în implementarea măsurilor anticorupție la nivelul administrației publice locale.  
B. Creșterea gradului de implementare a măsurilor de prevenire a corupției și a indicatorilor de evaluare la nivelul MDRAPFE, al structurilor din subordinea / sub autoritatea ministerului și la nivelul autorităților administrației publice locale. 
C. Creșterea gradului de conștientizare a efectelor corupției la nivelul personalului din administrația publică locală. 
D. Îmbunătățirea cunoștințelor și a competențelor personalului din MDRAPFE, al structurilor din subordinea / sub autoritatea ministerului și la nivelul autorităților administrației publice locale în ceea ce privește prevenirea corupției. 
</t>
  </si>
  <si>
    <t xml:space="preserve">Consolidarea capacității administrative a secretariatului tehnic al Strategiei Naționale Anticorupție 2016-2020 de a sprijini implementarea măsurilor anticorupție  </t>
  </si>
  <si>
    <t>Obiectivul general al proiectului îl reprezintă sprijinirea instituțiilor și autorităților din administrația publică, în realizarea celor trei obiective generale ale Strategiei Naționale Anticorupție: prevenire – combatere – educație.
Obiectivele specifice ale proiectului: 
A. Creșterea capacității administrative a instituţiilor publice de la nivel central de a preveni și a reduce corupția
B. Creșterea gradului de conștientizare a corupției în rândul cetățenilor și al personalului din instituțiile și autoritățile publice
C. Creșterea gradului de educaţie anticorupţie la nivelul personalului din autorităţile şi instituţiile publice de la nivel central.</t>
  </si>
  <si>
    <t>Agenția Națională a Funcționarilor Publici</t>
  </si>
  <si>
    <t>ETICA - Eficiență, Transparență și Interes pentru Conduita din Administrație</t>
  </si>
  <si>
    <t xml:space="preserve">Obiectivul general al proiectului:
Dezvoltarea capacității autorităților și instituțiilor publice de a promova valori precum cinste, probitate, onestitate, în special prin creşterea transparenţei, a gradului de cunoaştere şi înţelegere a standardelor etice, a eficienței aplicării instrumentelor specifice şi printr-o cultură a responsabilităţii
Obiectivele specifice ale proiectului:
A. Sprijin pentru fundamentarea deciziilor de actualizare a cadrului general pentru definirea, facilitarea aplicării și monitorizarea conformității cu normele de conduită
B. O mai bună valorificare a potențialului utilizării tehnologiilor IT în activitatea consilierilor de etică, inclusiv prin actualizarea instrumentelor existente
C. Elaborarea și inițierea implementării unei strategii de comunicare în legătură cu standardele etice și obligațiile privind conduita din administrație, pe o perioadă de 3-4 ani 
D. Un sistem coerent de abordare a cerințelor privind dezvoltarea de cunoștințe, competențe și abilități în legătură cu standardele etice și aplicarea lor ulterioară, în activitățile curente
</t>
  </si>
  <si>
    <t xml:space="preserve"> Proiect cu acoperire națională</t>
  </si>
  <si>
    <t>Bucuresti</t>
  </si>
  <si>
    <t>APC</t>
  </si>
  <si>
    <t>implementare</t>
  </si>
  <si>
    <t>Valoarea eligibilă a proiectului</t>
  </si>
  <si>
    <t>Cod SIPOCA</t>
  </si>
  <si>
    <t>OFP</t>
  </si>
  <si>
    <t>AP3/  /3.1</t>
  </si>
  <si>
    <t>AP3/  /3.2</t>
  </si>
  <si>
    <t>MP</t>
  </si>
  <si>
    <t>Cod apel</t>
  </si>
  <si>
    <t>AP1/11i /1.1</t>
  </si>
  <si>
    <t>AP1/11i /1.4</t>
  </si>
  <si>
    <t>AP 2/11i  /2.2</t>
  </si>
  <si>
    <t>DV</t>
  </si>
  <si>
    <t xml:space="preserve">AP1/11i /1.3 </t>
  </si>
  <si>
    <t>VB</t>
  </si>
  <si>
    <t>CA</t>
  </si>
  <si>
    <t>GD</t>
  </si>
  <si>
    <t>RG</t>
  </si>
  <si>
    <t>RB</t>
  </si>
  <si>
    <t>AI</t>
  </si>
  <si>
    <t>OD</t>
  </si>
  <si>
    <t>MN</t>
  </si>
  <si>
    <t>MM</t>
  </si>
  <si>
    <t xml:space="preserve">AP1/11i /1.2 </t>
  </si>
  <si>
    <t>**</t>
  </si>
  <si>
    <t>***</t>
  </si>
  <si>
    <t>IP2/2015</t>
  </si>
  <si>
    <t>IP5/2016</t>
  </si>
  <si>
    <t>TOTAL AXA 1</t>
  </si>
  <si>
    <t>regiune mai dezvoltată</t>
  </si>
  <si>
    <t>regiune mai puțin dezvoltată</t>
  </si>
  <si>
    <t>AA4/ 21.11.2017</t>
  </si>
  <si>
    <t>n.a</t>
  </si>
  <si>
    <t>,</t>
  </si>
  <si>
    <t>Omdrapfe nr. 3042/18.05.17</t>
  </si>
  <si>
    <t>Omdrapfe nr. 3044/18.05.17</t>
  </si>
  <si>
    <t>AA3/ 13.04.2017</t>
  </si>
  <si>
    <t>AA2 / 28.06.2017</t>
  </si>
  <si>
    <t>AA1 / 09.06.2017</t>
  </si>
  <si>
    <t>Omdrapfe 636/09.10.2017</t>
  </si>
  <si>
    <t>AA5 /24.11.2017</t>
  </si>
  <si>
    <t>AA5/ 27.11.2017</t>
  </si>
  <si>
    <t>AA3/ 12.10.2017</t>
  </si>
  <si>
    <t>AA6/ 21.11.2017</t>
  </si>
  <si>
    <t>AA2 / 17.10.2017</t>
  </si>
  <si>
    <t>AA5/ 12.10.2017</t>
  </si>
  <si>
    <t>AA1/ 22.06.2017</t>
  </si>
  <si>
    <t>AA5 /16.08.2017</t>
  </si>
  <si>
    <t>AA6 /28.09.2017</t>
  </si>
  <si>
    <t>AA6 /03.11.2017</t>
  </si>
  <si>
    <t>AA2 /14.09.2017</t>
  </si>
  <si>
    <t>AA1 /26.04.2017</t>
  </si>
  <si>
    <t>Data
Raportare</t>
  </si>
  <si>
    <t xml:space="preserve">TOTAL </t>
  </si>
  <si>
    <t>TOTAL AXA 3</t>
  </si>
  <si>
    <t>TOTAL AXA 2</t>
  </si>
  <si>
    <t>AA3/ 18.12.2017</t>
  </si>
  <si>
    <t>Denumire parteneri</t>
  </si>
  <si>
    <t xml:space="preserve">1. Curtea de Apel București
2. Tribunalul București
3. Consiliul Superior al Magistraturii
4. Parchetul de pe lângă Înalta Curte de Casație și Justiție (Ministerul Public)
5. Direcția Națională Anticorupție
6. Direcția de Investigare a Infracțiunilor de Criminalitate Organizată și Terorism
7. Inspecția Judiciară
8.  Direcția Națională de Probațiune
</t>
  </si>
  <si>
    <t>1. MDRAPFE</t>
  </si>
  <si>
    <t>1. I.N.C.E.</t>
  </si>
  <si>
    <t>1. ASE</t>
  </si>
  <si>
    <t xml:space="preserve">1. Ministerul Mediului Apelor și Pădurilor 
2. Institutul Naţional de Cercetare-Dezvoltare pentru Pedologie, Agrochimie și Protecţia Mediului – ICPA Bucureşti 
3. Institutul Naţional de Cercetare-Dezvoltare în Silvicultură “Marin Drăcea” 
4. Universitatea Tehnica de Constructii Bucuresti 
5. Institutul Naţional de Cercetare - Dezvoltare în Construcţii, Urbanism și Dezvoltare Teritorială Durabilă „URBAN-INCERC” 
6. Institutul Naţional de Cercetare-Dezvoltare pentru Fizica Pământului 
7. Institutul de Geografie 
8. Universitatea Babeş-Bolyai 
9. Agenţia Nucleară și pentru Deşeuri Radioactive 
10. Institutul Naţional de Sănătate Publică 
11. Autoritatea Naţională Sanitară Veterinară și pentru Siguranţa Alimentelor 
12. Institutul de Sociologie 
13. Institutul de Prognoză Economică
</t>
  </si>
  <si>
    <t>1. INCE</t>
  </si>
  <si>
    <t>1. Academia Română</t>
  </si>
  <si>
    <t>1. UEFISCDI
2. INCSMPS</t>
  </si>
  <si>
    <t>1.Asociația pentru Democrației</t>
  </si>
  <si>
    <t>1. Ministerul Muncii și Justiției Sociale
2. Agenția Națională a Funcționarilor Publici</t>
  </si>
  <si>
    <t>1. Scoala Națională de Studii Politice</t>
  </si>
  <si>
    <t>1. Curtea de conturi
2. Academia Română</t>
  </si>
  <si>
    <t>2. Agenția Română de Asigurare a Calității in Învățământul Superior</t>
  </si>
  <si>
    <t>1. Ministerul Public - Parchetul de pe lângă Înalta Curte de Casație și Justiție</t>
  </si>
  <si>
    <t>1. Secretariatul General al Guvernului</t>
  </si>
  <si>
    <t>1. Agenția Națională a Funcționarilor Publici</t>
  </si>
  <si>
    <t>1. Ministerul Finanțelor Publice</t>
  </si>
  <si>
    <t>1. Ministerul Afacerilor Interne
2. Secretariatul General al Guvernului</t>
  </si>
  <si>
    <t xml:space="preserve">1. Ministerul Afacerilor Interne
Direcţia Generală Anticorupţie
</t>
  </si>
  <si>
    <t>AA6/ 04.01.2018</t>
  </si>
  <si>
    <t>AA3 /18.01.2018</t>
  </si>
  <si>
    <t>AA1/22.01.18</t>
  </si>
  <si>
    <t>AA7/25.01.2018</t>
  </si>
  <si>
    <t>Omdrapfe nr. 222/23.01.18</t>
  </si>
  <si>
    <t>APL</t>
  </si>
  <si>
    <t>Calitate și performanță în administrația publică - Primăria municipiului Tecuci</t>
  </si>
  <si>
    <t>Consolidarea capacității instituționale a Primăriei Municipiului Turda prin implementarea sistemului de management al calității</t>
  </si>
  <si>
    <t>Calitate și performanță: strategie de management la Consiliul Județean Vaslui</t>
  </si>
  <si>
    <t>Primăria Municipiului Tecuci</t>
  </si>
  <si>
    <t>Primăria Municipiului Turda</t>
  </si>
  <si>
    <t>Consiliul Județean Vaslui</t>
  </si>
  <si>
    <t xml:space="preserve">Scopul proiectului: Consolidarea capacitătii administrative a (UAT) a Municipiul Tecuci, judetul Galati, din regiunea mai putin dezvoltată Sud-Est, pentru sustinerea unui management calitativ si performant prin implementarea si utilizarea a doua sisteme unitare de managenent al calitătii CAF si ISO, aplicabile administratiei locale, în concordantă cu ”Planul de actiuni pentru implementarea etapizată a managementului calitătii în autorităti si institutii publice 2016-2020”.
Obiective specifice:
OS 1. Implementarea si utilizarea instrumentului de auto-evaluare de tip CAF (Cadrul comun de autoevaluare a modului de functionare a institutiilor publice) la nivelul UAT Municipiul Tecuci pentru sustinerea schimbării in vederea obtinerii de performantă, de îmbunătăţire a modului de realizare a activităţilor şi de prestare a serviciilor publice.
OS 2. Implementarea si certificarea sistemului de management al calitătii ISO 9001 în UAT Municipiul Tecuci pentru o administratie publică locală consolidată si eficientă si îmbunătătirea serviciilor publice furnizate. Pentru a-si îmbunătăti procesul de management al calitatii la nivelul întregii organizatii, institutia va implementa noul standard de management al calitătii ISO 9001.
OS 3. Dezvoltarea/cresterea abilitătilor si certificarea unui număr de 120 de persoane din toate nivelurile ierarhice din cadrul unitătii adminsitrativ teritoriale, UAT Municipiul Tecuci.
Formarea/instruirea specifică in vederea implementarii sistemului/instrumentului de management al calitătii se va realiza ca parte a procesului de implementare al celor două sisteme.
</t>
  </si>
  <si>
    <t xml:space="preserve">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ale proiectului: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
</t>
  </si>
  <si>
    <t>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t>
  </si>
  <si>
    <t>Cluj</t>
  </si>
  <si>
    <t>Turda</t>
  </si>
  <si>
    <t>Tecuci</t>
  </si>
  <si>
    <t>Vaslui</t>
  </si>
  <si>
    <t>Galați</t>
  </si>
  <si>
    <t>29.03.2019</t>
  </si>
  <si>
    <t>26.09.2018</t>
  </si>
  <si>
    <t>29.05.2019</t>
  </si>
  <si>
    <t>AP 2/11i  /2.1</t>
  </si>
  <si>
    <t>Crt. No.</t>
  </si>
  <si>
    <t>Priority Axis/Investment priority</t>
  </si>
  <si>
    <t>Call no.</t>
  </si>
  <si>
    <t>Project title</t>
  </si>
  <si>
    <t>SIPOCA Code</t>
  </si>
  <si>
    <t>POF</t>
  </si>
  <si>
    <t>Benficiary Name</t>
  </si>
  <si>
    <t>Partner Name</t>
  </si>
  <si>
    <t>Project summary</t>
  </si>
  <si>
    <t>Start date</t>
  </si>
  <si>
    <t>End date</t>
  </si>
  <si>
    <t>Region</t>
  </si>
  <si>
    <t>County</t>
  </si>
  <si>
    <t>Locality</t>
  </si>
  <si>
    <t>Union co-financing rate</t>
  </si>
  <si>
    <t>Beneficiary type</t>
  </si>
  <si>
    <t>Area of intervention</t>
  </si>
  <si>
    <t>Eligible value of the project (LEI)</t>
  </si>
  <si>
    <t>EU Funds</t>
  </si>
  <si>
    <t>More developed regions</t>
  </si>
  <si>
    <t>Less developed regions</t>
  </si>
  <si>
    <t>National Budget</t>
  </si>
  <si>
    <t>Beneficiary private contribution</t>
  </si>
  <si>
    <t>private contribution</t>
  </si>
  <si>
    <t>Eligible value of the project</t>
  </si>
  <si>
    <t>Non eligible expenditure</t>
  </si>
  <si>
    <t>Total value of the project</t>
  </si>
  <si>
    <t>Project status</t>
  </si>
  <si>
    <t>Aditional Act  no.</t>
  </si>
  <si>
    <t>National contribution</t>
  </si>
  <si>
    <t>Report Date</t>
  </si>
  <si>
    <t>AA3/ 18.01.2018</t>
  </si>
  <si>
    <t>AA3/ 16.01.2018</t>
  </si>
  <si>
    <t>AA4/ 30.01.2018</t>
  </si>
  <si>
    <t>APT_SMC – Administrație Publică eficienTă prin Sistem de Management al Calității</t>
  </si>
  <si>
    <t>Judeţul Dâmbovița</t>
  </si>
  <si>
    <t xml:space="preserve">Obiectivul general al proiectului îl constituie implementarea unor sisteme integrate de management al calități și performanței în vederea optimizării proceselor decizionale și de sprijin a cetăţenilor, susținut de o dezvoltare a abilităților personalului de la nivelul solicitantului.
Se urmărește implementarea unui Sistem de Management al Calității certificat conform Standardului Internațional ISO 9001:2015 (SMC) și a instrumentului de management al performanței Balance Scorecard (BSC).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beneficiarului astfel încât să se mențină la un standard european calitatea serviciilor acordate. 
OS.4 Dezvoltarea de noi abilități ale personalului în vederea optimizării proceselor decizionale </t>
  </si>
  <si>
    <t>Dâmbovița</t>
  </si>
  <si>
    <t>ISO 9001:2015  - Dovada calității în activitatea Consiliului Județean Mureș</t>
  </si>
  <si>
    <t>Judeţul Mureş</t>
  </si>
  <si>
    <t xml:space="preserve">Obiectiv general: este eficientizarea activităţii Consiliului Judeţean Mureş prin implementarea în activitatea curentă a unui instrument de management al calităţii recunoscut internaţional pentru furnizarea de servicii publice, care să vină în aşteptarea beneficiarilor.
Obiectivele specifice ale proiectului sunt:
1. Introducerea  la nivelul Consiliului Judeţean Mureş a sistemului de management al calităţii ISO 9001:2015 
2. Dezvoltarea abilităţilor şi cunoştinţelor  personalului de conducere şi execuţie din aparatul de specialitate al Consiliului Judeţean Mureş, pentru înţelegerea, aplicarea, dezvoltarea şi menţinerea sistemului de management, conform cerinţelor standardului.
3. Dezvoltarea unui sistem informatic care să eficientizeze legătura între responsabilii cu managementul calităţii din cadrul fiecărei structuri organizatorice a Consiliului Judeţean Mureş
</t>
  </si>
  <si>
    <t>Târgu Mureș</t>
  </si>
  <si>
    <t>Mureș</t>
  </si>
  <si>
    <t>AA2/ 13.12.2017</t>
  </si>
  <si>
    <t>Municipiul Râmnicu Sărat</t>
  </si>
  <si>
    <t>Servicii publice de calitate oferite de administrația publică locală a Municipiului Râmnicu Sărat</t>
  </si>
  <si>
    <t>Performanță în serviciile de administrație publică locală ale Municipiului Pitești</t>
  </si>
  <si>
    <t xml:space="preserve">Obiectivul general al proiectului îl constituie consolidarea capacității administrative a Unității administrativ teritoriale (UAT) Municipiul Râmnicu Sărat, județul Buzău, din regiunea mai puțin dezvoltată Sud-Est, pentru susținerea unui management performant și calitativ prin implementarea și utilizarea a două sisteme unitare de managenent al calității CAF și ISO, aplicabile administrației locale, în concordanță cu ”Planul de acțiuni pentru implementarea etapizată a managementului calității în autorități și instituții publice 2016-2020”.
OS 1. Implementarea și utilizarea instrumentului de auto-evaluare de tip CAF la nivelul UAT Municipiul Râmnicu Sărat pentru sprijinirea schimbării pentru performanță, îmbunătăţirea modului de realizare a activităţilor şi de prestare a serviciilor publice.
OS 2. Implementarea și recertificarea sistemului de management al calității ISO 9001 în UAT Municipiul Râmnicu Sărat pentru o administrație publică locală consolidată și eficientă și îmbunătățirea serviciilor publice furnizate.
OS 3. Dezvoltarea/creșterea abilităților și certificarea unui număr de 80 de persoane din toate nivelurile ierarhice din cadrul aparatului propriu de specialitate al primarului municipiului Râmnicu Sărat pe teme specifice în scopul implementării unui management al calității și performanței și utilizarea managementului calității.
</t>
  </si>
  <si>
    <t>Argeș</t>
  </si>
  <si>
    <t>Târgoviste</t>
  </si>
  <si>
    <t>Pitești</t>
  </si>
  <si>
    <t>Primăria Municipiului Pitești</t>
  </si>
  <si>
    <t xml:space="preserve">Obiectiv general: introducerea de sisteme si standarde comune în Primăria Muncipiului Pitești ce optimizează procesele orientate către beneficiari în concordanță cu SCAP, în vederea îmbunătățirii managementului performanței și a calității serviciilor oferite.
Obiectivele specifice ale proiectului sunt:
1. Creșterea capacității Primăriei Municipiului Pitești prin implementarea unui sistem de management al performanței și calității corelat cu Planul de acțiune pentru prioritizarea și etapizarea implementării managementului calității. 
2. Imbunătățirea    competențelor personalului de conducere si execuție din Primăria Municipiului Pitești
</t>
  </si>
  <si>
    <t>Optimizarea proceselor orientate către cetăţeni prin implementarea Instrumentului CAF la nivelul Primăriei Municipiului Bistriţa</t>
  </si>
  <si>
    <t>Municipiul Bistriţa</t>
  </si>
  <si>
    <t xml:space="preserve">Obiectivul general: Modernizarea şi eficientizarea sistemului de management al Primăriei municipiului Bistriţa, în vederea îmbunătăţirii calităţii serviciilor orientate către cetăţeni.                                                                                                                                                                                                                       OS1. Implementarea Cadrului comun de autoevaluare a modului de funcţionare a instituţiilor publice la nivelul Primăriei municipiului Bistriţa în primele 15 luni de implementare a proiectului;
OS2.  Îmbunătăţirea abilităţilor în domeniul CAF pentru 60 de persoane – aleşi locali şi personal de conducere şi de execuţie din cadrul Primăriei municipiului Bistriţa, în vederea optimizării proceselor orientate către cetăţeni, în primele 13 luni de implementare a proiectului.
</t>
  </si>
  <si>
    <t>Bistrița</t>
  </si>
  <si>
    <t>Consolidarea capacității administrative a Municipiului Băilești</t>
  </si>
  <si>
    <t>Municipiul Băilești</t>
  </si>
  <si>
    <t>Obiectivul general: Dezvoltarea capacității administrative a Unității administrativ teritoriale (UAT) Municipiul Băilești, județul Dolj prin susținerea unui management public performant bazat pe utilizarea sistemelor ISO și intrumentului CAF în cadrul administrației locale și pe perfecționarea personalului angajat și a aleșilor în domeniu managementului calității, în concordanță cu Strategia pentru consolidarea administrației publice 2014-2020 și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Băilești pentru consolidarea serviciilor oferite beneficiarilor.  
OS2. Implementarea și certificarea sistemului de management al calității ISO 9001 în UAT Municipiul Băilești pentru o administrație publică eficientă, transparentă și adaptată nevoilor comunității locale.
OS3. Dezvoltarea cunoștiințelor și abilităților unui număr de 120 de persoane de la nivelul UAT Municipiul Băilești în vederea sprijinirii măsurilor vizate de un management al calității și performanței dezvoltate.</t>
  </si>
  <si>
    <t>Bailești</t>
  </si>
  <si>
    <t>Management performant în administrația publică din municipiul Vulcan</t>
  </si>
  <si>
    <t>Municipiul Vulcan</t>
  </si>
  <si>
    <t>Îmbunătățirea managementului calității în Municipiul Sebeș</t>
  </si>
  <si>
    <t>Municipiul Sebeș</t>
  </si>
  <si>
    <t xml:space="preserve">Obiectivul general: Consolidarea capacității administrative a Unității administrativ teritoriale (UAT) Municipiul Vulcan, județul Hunedoara pentru susținerea unui management performant prin introducerea  și utilizarea sistemelor ISO și intrumentului CAF aplicabile administrației locale, în concordanță cu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Vulcan pentru creșterea performanței în administrația publică locală și îmbunătățirea serviciilor publice pentru comunitate.
OS2. Implementarea și certificarea sistemului de management al calității ISO 9001 în UAT Municipiul Vulcan pentru o administrație publică eficientă, transparent și adaptată nevoilor comunității locale.
OS3. Dezvoltarea cunoștiințelor și abilităților unui număr de 120 de persoane de la nivelul UAT Municipiul Vulcan în vederea utilizării unui management al calității și performaței la nivelul autorității publice locale.
</t>
  </si>
  <si>
    <t>Vulcan</t>
  </si>
  <si>
    <t>Obiectivul general: Implementarea / consolidarea si susþinerea unui management performant la nivelul Primariei Municipiului Sebes si al instituþiilor
subordonate, realizate prin aplicarea CAF ca instrument de îmbunataþire a performanþelor Sistemului de Management al Calitaþii al
Primariei Sebes, pentru crearea unei administraþii publice moderne, capabila sa faciliteze dezvoltarea socio-economica prin intermediul
unor servicii publice competitive.                                                                                                                                                                                                                                    OS 1 – Implementarea de sisteme unitare de management al calitaþii aplicabile administraþiei publice, prin utilizarea instrumentului
CAF, inclusiv formarea/ instruirea specifica a personalului Primariei Municipiului Sebes pentru implementarea instrumentului CAF
2. OS 2 – Consolidarea SMC prin acþiuni de îmbunataþire rezultate în urma evaluarii pe baza criteriilor modelului CAF
3. OS 3 – Dezvoltarea abilitaþilor personalului din cadrul Primariei Municipiului Sdebes si al instituþiilor subordonate Primariei Sebes
prin:
• asigurarea formarii profesionale a 10 persoane din cadrul primariei Municpiului Sebes pentru efectuarea autoevaluarii
SMC utilizând modelul CAF;
• asigurarea formarii profesionale a 46 persoane din grupul þinta, pentru implementarea Sistemului de Mangement al
Calitaþii, integrarea SMC cu SCIM si monitorizarea acestuia cu ajutorul instrumentului CAF.
• dezvoltarea unui Ghid de buna practica privind integrarea SMC cu SCIM în cadrul UAT si evaluarea performanþelor SMC
pe baza Modelului CAF
4. OS 4 – Asigurarea unui instrument suport pentru SMC prin proiectarea si implementarea unui sistem informatic.
5. OS 5 – Promovarea standardelor si instrumentelor managementului calitaþii prin oOrganizarea si derularea unei conferinþe de
informare/ constientizare privind principiile si instrumentele managementului calitaþii</t>
  </si>
  <si>
    <t>Sebeș</t>
  </si>
  <si>
    <t>Planificare strategica si managementul performanþei la nivelul Primariei Municipiului
Gheorgheni prin instrumentul Balanced Scorecard</t>
  </si>
  <si>
    <t>Gheorgheni</t>
  </si>
  <si>
    <t>Municipiului
Gheorgheni</t>
  </si>
  <si>
    <t>Obiectivul general: Optimizarea proceselor de managementul performanþei la nivel strategic prin introducerea instrumentului de Balanced Scorecard în cadrul Primariei Municipiului Gheorgheni.                                                                                                                                                                                                                          OS1. Elaborarea unui studiu privind situaþia actuala a managementului performanþei la nivel strategic în cadrul Primariei Municipiului Gheorgheni.
OS2. Introducerea unui instrument de management strategic de tip Balanced Scorecard la nivelul instituþiei.
OS3. Dezvoltarea cunostinþelor si abilitaþilor pentru 32 de persoane în cadrul Primariei Municipiului Gheorgheni în domeniul
managementului performanþei.</t>
  </si>
  <si>
    <t>Bistrița-Năsăud</t>
  </si>
  <si>
    <t xml:space="preserve">Dolj </t>
  </si>
  <si>
    <t xml:space="preserve">Hunedoara </t>
  </si>
  <si>
    <t xml:space="preserve">Alba </t>
  </si>
  <si>
    <t>Harghita</t>
  </si>
  <si>
    <t>Performanța în administrația publică din Municipiul Săcele - P.A.P.S.</t>
  </si>
  <si>
    <t>Municipiul Săcele</t>
  </si>
  <si>
    <t>Obiectivul general al proiectului il constituie implementarea si certificarea sistemului unitar de management al calitatii ISO 9001:2015,
aplicabil administratiei publice locale, inclusiv formarea specifica a personalului contractual si a functionarilor publici din cadrul Unitatii
Administrativ-Teritoriale Municipiul Sacele, in vederea cresterii performantei actului administrativ.                                                                                                  OS1. Implementarea si certificarea sistemului de management al calitatii ISO 9001:2015 la nivelul Unitatii Administrativ-Teritoriale
Municipiul Sacele in vederea optimizarii proceselor orientate catre beneficiari. Acest obiectiv specific se va realiza pornind de la:
- analiza modului de functionare a organizatiei publice, de la procese/activitati la rezultatele obtinute,
- definirea masurilor concrete de imbunatatire,
- revizuirea operatiilor, proceselor si activitatilor, elaborarea procedurilor de sistem in concordanta cu cerintele Ordinului nr.
400/2015
- implementarea de masuri corective si actiuni inovative care vor asigura cresterea calitatii actului administrativ si a satisfactiei
cetatenilor si mediului exterior (ONG-uri, agenti economici, institutii publice si alte organizatii).
OS2. Promovarea performantei in administratia publica locala, prin perfectionarea unui numar de 100 de angajati contractuali si
functionari publici din cadrul Unitatii Administrativ-Teritoriale Municipiul Sacele in 7 domenii si anume: Managementul calitatii si al
performantei in administratia publica, Control managerial intern, Management si planificare strategica, Comunicare institutionala,
Instruirea responsabililor de procese pentru cunoasterea cerintelor standardului ISO 9001:2015, Auditor intern pentru sistemul de
management al calitatii si Politici publice locale (fundamentare, elaborare, implementare, monitorizare si evaluare a deciziilor la
nivelul administratiei publice locale).
OS3. Imbunatatirea cunostintelor si abilitatilor profesionale ale personalului din aparatul de specialitate al Unitatii Administrativ-
Teritoriale Municipiul Sacele prin participarea la 10 sesiuni de formare personalizate si anume: Managementul calitatii si al
performantei in administratia publica - 1 sesiune/37 participanti, Control managerial intern - 1 sesiune/12 participanti, Management si
planificare strategica - 1 sesiune/17 participanti, Comunicare institutionala - 3 sesiuni/61 participanti, Instruirea responsabililor de
procese pentru cunoasterea cerintelor standardului ISO 9001:2015 - 2 sesiuni/41 participanti, Auditor intern pentru sistemul de
management al calitatii - 1 sesiune/4 participanti si Politici publice locale (fundamentare, elaborare, implementare, monitorizare si
evaluare a deciziilor la nivelul administratiei publice locale) - 1 sesiune/27 participanti.</t>
  </si>
  <si>
    <t>Brașov</t>
  </si>
  <si>
    <t>Săcele</t>
  </si>
  <si>
    <t>Planificare strategică și management al performanței la nivelul Municipiului Arad prin instrumentul Balanced Scorecard – Tablou de Bord Echilibrat</t>
  </si>
  <si>
    <t>Municipiul Arad</t>
  </si>
  <si>
    <t xml:space="preserve">Proiectul are ca obiectiv general:Crearea şi dezvoltarea unui cadru unitar pentru realizarea unui management performant la nivelul Primariei Mangalia, prin introducerea de sisteme și standarde comune ce optimizează procesele orientate catre beneficiari in concordanta cu SCAP.
OS 1 - Performanta organizationala crescuta prin implementarea Instrumentului de auto-evaluare a modului de funcţionare a institutiilor administratiei publice (CAF) in cadrul Primariei Mangalia.
OS 2 - Servicii publice eficiente si eficace prin implementarea si certificarea SR EN ISO 9001:2015 in cadrul Primariei Mangalia.
OS 3 - Competente profesionale imbunatatie in domeniul implementarii de sisteme si instrumente unitare de management al calitatii si performantei prin pregatirea specifica a unui numar de 60 persoane instruite din cadrul Primariei Mangalia.
</t>
  </si>
  <si>
    <t>Arad</t>
  </si>
  <si>
    <t>Gorj</t>
  </si>
  <si>
    <t>Tg. Jiu</t>
  </si>
  <si>
    <t>Judetul Gorj</t>
  </si>
  <si>
    <t>OPTIMIZAREA PERFORMANȚEI SISTEMELOR INTERNE MANAGERIALE</t>
  </si>
  <si>
    <t xml:space="preserve">Optimizarea și eficientizarea proceselor orientate către cetățeni, în concordanță cu Strategia pentru Consolidarea Administrației Publice, prin introducerea sistemelor comune de calitate și performanță, în cadrul Consiliului Județean Gorj și a 4 instituții subordonate.
Obiectiv specific 1 Implementarea unui sistem unitar de management al calității și performanței (în  conformitate cu Planul de acțiune pentru prioritizarea și etapizarea implementării managementului calității) la nivelul Consiliului Județean Gorj și a 4 instituții subordonate;
Obiectiv specific 2 Dezvoltarea abilităților unui număr de 55 participanți din cadrul Consiliului Județean Gorj și 4 instituții publice subordonate în domeniile: implementării sistemelor de management al calității (CAF, ISO), control managerial intern.
</t>
  </si>
  <si>
    <t>Implementarea cadrului comun de auto-evaluare - garanția unei administrații eficiente în slujba cetățeanului</t>
  </si>
  <si>
    <t>Implementarea unui sistem de management al performanței și calității în Primăria municipiului Huși, județul Vaslui</t>
  </si>
  <si>
    <t>Sistem de management al performanței și calității în cadrul Primăriei Municipiului Vaslui SMC-BSC</t>
  </si>
  <si>
    <t>Consiliul Județean Ialomița</t>
  </si>
  <si>
    <t>Primăria Municipiului Huși</t>
  </si>
  <si>
    <t>Primăria Municipiului Vaslui</t>
  </si>
  <si>
    <t>Obiectivul general al proiectului îl reprezintă optimizarea proceselor orientate către beneficiari în concordanță cu SCAP prin introducerea sistemului C.A.F. si instruirea personalului la nivelul Consiliului Judetean Ialomita în scopul implementarii unitare a managementului calităţii şi performantei în administraţia publică locală.
Obiectiv specific 1: Îmbunătăţirea managementului calităţii în Consiliul Judeţan Ialomiţa prin introducerea standardului CAF într-un interval de 16 luni. 
Obiectiv specific 2: Creşterea capacităţii personalului din Consiliului Judeţean Ialomiţa de a implementa sistemul C.A.F., prin realizarea instruirilor pentru minim 20 persoane, a schimbului de experienţă pentru 15 persoane şi a campaniilor de promovare la scară largă cu privire la beneficiile intoducerii sistemului C.A.F.
Obiectiv specific 3: Dezvoltarea şi perfecţionarea cunoştinţelor şi a abilităţilor în domeniul dezvoltării durabile şi a egalităţii de şanse pentru minim  30 persoane din Consiliului Judeţean Ialomiţa iîntr-un interval de 2 luni, cu scopul aplicării acestor concepte în organizaţie pentru un management al calităţii mai bun.</t>
  </si>
  <si>
    <t>Ialomița</t>
  </si>
  <si>
    <t>Slobozia</t>
  </si>
  <si>
    <t>Huși</t>
  </si>
  <si>
    <t>Obiectivul general al proiectului este reprezentat de implementarea unor sisteme integrate de management al calitătii și performanței în vederea optimizării proceselor decizionale și de sprijin a cetătenilor, susținut de o dezvoltare a abilitătilor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Municipiului Huşi astfel încât să se mențină la standarde europene calitatea serviciilor acordate. 
OS.4 Dezvoltarea de noi abilități ale personalului în vederea optimizării proceselor decizionale orientate către cetățeni.</t>
  </si>
  <si>
    <t>Obiectivul general al proiectului constă în implementarea unor sisteme integrate de management al calități și performanței pentru optimizarea proceselor decizionale și de sprijin a cetăţenilor, și dezvoltarea abilităților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 Card.
OS.3 Dezvoltarea abilităților specifice ale personalului public în domeniul managementului calității în vederea elaborării, implementării și menținerii unor sisteme de management al calității și performanței la nivelul Municipiului Vaslui astfel încât să se mențină la standarde europene calitatea serviciilor acordate. 
OS.4 Dezvoltarea de noi abilități ale personalului în vederea optimizării proceselor decizionale orientate către cetățeni.</t>
  </si>
  <si>
    <t>Imbunătățirea procesului de management în cadrul UAT Municipiul Drobeta Turnu Severin</t>
  </si>
  <si>
    <t>UAT Municipiul Drobeta Turnu Severin</t>
  </si>
  <si>
    <t>Drobeta Turnu Severin</t>
  </si>
  <si>
    <t>Mehedinți</t>
  </si>
  <si>
    <t>MUNICIPIUL TG - JIU</t>
  </si>
  <si>
    <t>JUDEȚUL GORJ</t>
  </si>
  <si>
    <t>Obiectivul general al proiectului
Optimizarea proceselor orientate catre cetaþenii municipiului Târgu Jiu prin introducerea de sisteme si standarde comune în administrația
publica locala.
Obiectivele specifice ale proiectului
 Îmbunataþirea calitaþii si eficienþei serviciilor pentru cetaþeni prin :
a. introducerea în instituþiile administraþiei publice locale a municipiului Târgu Jiu a sistemelor de management al performanþei si
calitaþii (ISO 9001: 2015 si CAF), corelate cu Planul de acþiune în etape implementat în administraþia publica locala;
b. dobândirea de cunostinþe si abilitaþi de catre personalul din instituþiile administraþiei publice locale a municipiului Târgu Jiu.</t>
  </si>
  <si>
    <t>CALITATE = EFICIENTA = PERFORMANTA</t>
  </si>
  <si>
    <t>Asigurarea managementului performantei si calitatii in Municipiul Ploiesti</t>
  </si>
  <si>
    <t>Municipiul PLOIEȘTI</t>
  </si>
  <si>
    <t xml:space="preserve">Asociatia "PartNET – Parteneriat pentru Dezvoltare Durabila" </t>
  </si>
  <si>
    <t xml:space="preserve">Obiectivul general al proiectului il constituie introducerea/extinderea de sisteme, instrumente si procese de managementul calitatii si performantei, precum ISO 9001:2015 si CAF, la nivelul Municipiului Ploiesti, a serviciilor descentralizate si subordonate, prin imbunatatirea durabila a eficacitatii managementului la nivel local, prin furnizarea unor inalte standarde de cunostinte si expertiza pentru functionarii publici din cadrul Primariei. 
Obiectivele specifice ale proiectului:
OS 1: Extinderea sistemului de management al calitatii ISO 9001:2015 la nivelul Municipiului Ploiesti, serviciilor descentralizate si subordonate
OS 2: Introducerea si implementarea unui sistem de management al calitatii si performantei CAF la nivelul Municipiului Ploiesti, serviciilor descentralizate si subordonate
OS 3: Dezvoltarea abilitatilor si cunostintelor a 50 de persoane din personalul Municipiului Ploiesti, serviciilor descentralizate si subordonate, pentru asigurarea managementului calitatii si performantei la nivel local
</t>
  </si>
  <si>
    <t>Prahova</t>
  </si>
  <si>
    <t>Ploiesti</t>
  </si>
  <si>
    <t xml:space="preserve">Omdrapfe nr.  2261/27.02.2018 </t>
  </si>
  <si>
    <t>Calitate, competență, performanță în Consiliul Județean Cluj</t>
  </si>
  <si>
    <t>UAT CLUJ</t>
  </si>
  <si>
    <t xml:space="preserve">Obiectivul general al proiectului îl reprezinta implementarea unui sistem de management al calității (ISO) care sa genereze performanta la nivelul Unității Administrativ-Teritoriale Județul Cluj, în relația cu cetățeanul.
Obiectivele specifice ale proiectului:
OS 1: Dezvoltarea noului sistem de calitate ISO 9001:2015 la nivelul tuturor structurilor din cadrul Unității Administrativ Teritoriale
Județul Cluj
OS2: Dezvoltarea abilitaților personalului din cadrul Unității Administrativ-Teritoriale Județul Cluj în domeniile auditor calitate si control managerial intern.
</t>
  </si>
  <si>
    <t>Cluj Napoca</t>
  </si>
  <si>
    <t xml:space="preserve">Obiectivul general al proiectului consta asadar in imbunatatirea procesului de management al calitatii UAT Municipiul Drobeta Turnu
Severin. Acest obiectiv vine in sprijinul atingerii obiectivului specific al axei 2 si anume acela al sustinerii unui management performant la
nivelul autoritatilor si institutiilor publice locale prin introducerea de sisteme si standarde comune in adminsitratia publica locala                          Obiectivele specifice ale proiectului sunt:
OS1: dezvoltarea capacitatii manageriale in maxim 16 luni prin utilizarea de metode, tehnici si proceduri caracteristice unui
management public modern, bazat pe performanta.
OS2: profesionalizarea activitatilor desfasurate in cadrul UAT Municipiul Drobeta Turnu Severin in 16 luni prin dezvoltarea
capacitatii personalului de conducere si de executie, functionari publici si contractuali, indiferent de varsta, sex, etnie.
OS3: schimbarea valorilor si modului de actiune prin transfer direct in cadrul celor doua vizete de studiu in institutii publice europene
dar si celor doua vizite de studiu in tara in maxim 16 luni.
</t>
  </si>
  <si>
    <t>Sect. 4 București</t>
  </si>
  <si>
    <t>DEZVOLTAREA UNUI MANAGEMENT PERFORMANT ÎN CADRUL PRIMĂRIEI SECTOR 4 BUCUREȘTI PRIN OPTIMIZAREA PROCESELOR ORIENTATE CĂTRE BENEFICIARI ȘI PREGĂTIREA RESURSELOR UMANE</t>
  </si>
  <si>
    <t>București</t>
  </si>
  <si>
    <t>AA4/ 14.03.2018</t>
  </si>
  <si>
    <t>Sistem de management integrat la standarde europene pentru administrația județului Brașov</t>
  </si>
  <si>
    <t>Jud. Brasov</t>
  </si>
  <si>
    <t>BRASOV</t>
  </si>
  <si>
    <t>Brasov</t>
  </si>
  <si>
    <t xml:space="preserve">Obiectivul general: Dezvoltarea unui management performant la nivelul Primăriei Sector 4 București, în vederea creșterii calității, eficienței, transparenței și integrității serviciilor publice oferite cetățenilor, instituţiilor administraţiei publice centrale şi locale, operatorilor economici privaţi şi organismelor neguvernamentale cu care relaţionează în spiritul dezvoltării durabile, egalităţii de şanse, prin actualizarea și recertificarea standardului ISO 9001/2015.                                                                                                                                          
OS.1. Îmbunătățirea furnizării serviciilor publice la nivelul Primăriei Sector 4 prin reevaluarea, actualizarea și menținerea permanentă a Standardului de Calitate;
OS.2. Optimizarea proceselor orientate către beneficiarii serviciilor publice, în urma analizei realizate, prin implementarea unui instrument managerial și Integrarea procedurală cu Sistemul de Control Intern/Managerial din cadrul primăriei, în sensul adoptării unor proceduri unitare care să le completeze pe cele existente.
OS.3. Dezvoltarea cunoștințelor și abilităților profesionale grupului țintă prin participarea la cursuri de formare și instruire pe teme specifice.
OS.4. Creșterea transparenței actului public prin organizarea unor acțiuni de diseminare a rezultatelor proiectului, cuprinzând și module de dezvoltare durabilă și egalitate de șanse.
</t>
  </si>
  <si>
    <t xml:space="preserve">Obiectivul general: Îmbunatatirea procesului de furnizare a serviciilor oferite de administratia publica locala din judetul Brasov - în special CJ Brasov - prin introducerea si utilizarea de instrumente de management al calității performantei în administrația publica – CAF si ISO.
Obiectivele specifice ale proiectului:
OS1: Îmbunătățirea managementului calității în instituia Consiliul Județean Brasov prin introducerea si utilizarea a doua instrumente de management al calității si performantei - ISO si CAF - în concordanta cu Planul de acțiuni pentru implementarea etapizata a managementului calității în autoritari si instituii publice 2016-2020 si SCAP
2. OS2: Dezvoltarea de abilitai specifice privind planificarea strategica si bugetara, politici publice locale, fundamentare, elaborare, implementare, monitorizare si evaluare a deciziilor la nivelul administrației publice locale din județul Brasov prin instruirea a 38 de persoane din aparatul de specialitate al Consiliului Județean Brasov
3. OS3: Cresterea gradului de informare si constientizare a personalului, din administrația publica locala a județului Brasov – din cadrul CJ Brasov, consilieri județeni, reprezentanți ai instituțiilor din subordinea CJBV, reprezentanți ai UAT-urilor din judet si reprezentanți ai ADDJB, cu privire la importanta si beneficiile utilizarii de instrumente de management al performantei si calității în administrația publica – ISO si CAF
</t>
  </si>
  <si>
    <t>Implementarea unui sistem de management performant pentru îmbunătățirea proceselor interne și creșterea calității serviciilor Primăriei Municipiului Caracal</t>
  </si>
  <si>
    <t>Municipiul Caracal</t>
  </si>
  <si>
    <t>Olt</t>
  </si>
  <si>
    <t>Caracal</t>
  </si>
  <si>
    <t>AA6/14.03.2018</t>
  </si>
  <si>
    <t>CP 2/2017 (MySMIS: POCA/111/1/1)</t>
  </si>
  <si>
    <t>Cresterea capacitaþii CNIPMMR de a formula si sustine politici publice alternative cu privire la activitatea sectorului IMM</t>
  </si>
  <si>
    <t>CONSILIUL NAȚIONAL AL INTREPRINDERILOR PRIVATE MICI ȘI MIJLOCII DIN ROMÂNIA</t>
  </si>
  <si>
    <t>Obiectivul general al proiectului vizeaza dezvoltarea capacitaþii operaþionale si administrative a Consiliului Naþional al Întreprinderilor
Private Mici si Mijlocii din România (CNIPMMR) de a fundamenta, elabora si susþine politici publice în aria sa de activitate si expertiza,
respectiv reprezentarea unitara si eficace a IMM-urilor si a miscarii patronale din România la nivel naþional si internaþional si susþinerea
dezvoltarii competitivitaþii si performanþelor din acest sector. Principalul punct de concentrare în cadrul acestui proiect va fi reprezentat de
o mai buna implementare a utilizarii testului IMM în procesele legislative din România. Ulterior, pe baza experienþei dobândite din
implemenarea proiectului, beneficiarul va putea fundamenta, elabora si promova si alte politici publice alternative ce vizeaza sectorul
reprezentat.
Având în vedere numarul mic de iniþiative legislative testate anterior avizarii, din perspectiva impactului asupra sectorului IMM, consideram
necesara si relevanta o actualizare a metodologiei asociate acestei evaluari de impact si cresterea nivelului de informare asupra acesteia,
atât în rândul instituþiilor publice ce pot iniþia acte legislative cu impact asupra sectorului IMM, cât si în rândul mediului de afaceri si a
reprezentanþilor acestuia. Concret, ca urmare a implementarii proiectului, CNIPMMR va formula o propunere îmbunataþita pentru politica
de implementare a testului IMM.
Obiectivele specifice ale proiectului
1. OS1. Susþinerea capacitaþii CNIPMMR de a formula alternative de politici publice prin derularea unor activitaþi de formare
specifice acestui domeniu
În cadrul acestui proiect, se va avea în vedere derularea de acþiuni de formare-instruire pentru un numar de 120 de persoane,
reprezentanþi ai beneficiarului, scopul acestor acþiuni fiind acela de a dezvolta capacitatea acestora de a fundamenta, elabora si
promova propuneri de politici publice, în special în domeniul de activitate al CNIPMMR. La nivelul activitaþii CNIPMMR,
principalele acþiuni în ceea ce priveste fundamentarea, elaborarea si promovarea de politici publice alternative sunt realizate la
nivelul aparatului executiv central si mai puþin la nivelul structurilor afiliate (federaþii regionale, de sector, etc.). În acest context,
proiectul va viza reprezentanþi ai acestor structuri si va contribui în mod direct la dezvoltarea capacitaþii acestora de a realiza
alternative de politici publice în sectorul reprezentat.
2. OS2. Fundamentarea, elaborarea si promovarea unei politici publice alternative cu privire la aplicarea principiului “a gândi întâi la
scara mica”, principiu prevazut în Small Business Act.
În acest sens, în cadrul proiectului va fi realizata o analiza care va viza identificarea modului în care metodologia instituita prin
ordinul nr. 698 din 4 iunie 2014 a fost aplicata si respectata de catre organismele vizate de aceasta reglementare. Rezultatele si
concluziile acestei analize vor fi utilizate în vederea elaborarii politcii publice alternative din domeniul evalurarii impactului
iniþiativelor legislative asupra activitaþii sectorului IMM. Se va avea în vedere cresterea relevanþei politicii publice pentru domeniul
de activitate asupra caruia se aplica, precum si preluarea celor mai bune practici din statele membre ale Uniunii Europene.
Ulterior, pe baza feedbackului obtinut din partea actorilor relevanti se va definitiva si promova la nivelul institutiilor publice
relevante politica publica alternativa elaborata de CNIPMMR.</t>
  </si>
  <si>
    <t>Proiect cu acoperire națională</t>
  </si>
  <si>
    <t>Sectorul 1</t>
  </si>
  <si>
    <t>ONG</t>
  </si>
  <si>
    <t>AA5 /08.03.2018</t>
  </si>
  <si>
    <t>AA4/12.03.2018</t>
  </si>
  <si>
    <t>Obiectivul general al proiectului:
Implementarea unui sistem management performant la nivelul UAT Municipiul Caracal, structurat pe baza cerințelor standardului internațional ISO 9001:2015 și susținut prin dezvoltarea sistemului informatic al instituției.
OS 1 – Dezvoltarea, implementarea și certificarea unui sistem de management al calității, ce
optimizează procesele orientate către beneficiari în concordanță cu SCAP.
OS 2 – Asigurarea unui instrument suport pentru SMC prin dezvoltarea sistemului informatic al instituției.
OS 3 – Dezvoltarea abilităților personalului din cadrul Primăriei Municipiului Caracal și al instituțiilor subordonate Primăriei Caracal prin:
• asigurarea formării profesionale a 10 persoane din cadrul primăriei Municipiului Caracal pentru proiectarea, implementarea și funcționarea Sistemului de management al calității și în domeniul Auditului intern al SMC;
• asigurarea formării profesionale al personalului de conducere al primăriei Municpiului Caracal (10 persoane) în domeniul Management Strategic;
• asigurarea formării profesionale a 45 persoane din grupul țintă, pentru implementarea Sistemului de Mangement al Calității și integrarea SMC cu SCIM. 
• dezvoltarea unui Ghid de bună practică privind integrarea SMC cu SCIM în cadrul UAT și evaluarea performanțelor SMC pe baza Modelului CAF
OS 4 – Promovarea standardelor și instrumentelor managementului calității prin organizarea și
derularea a 6 sesiuni de instruire pentru 90 persoane din cadrul instituției primarului și a instituțiilor subordonate, pe temele: Management Strategic, Sistemul de Management al Calității conform ISO 9001:2015, Integrarea cerințelor OSGG 400 în cadrul SMC.</t>
  </si>
  <si>
    <t>finalizat</t>
  </si>
  <si>
    <t xml:space="preserve">Ministerul Dezvoltării Regionale și Administrației Publice </t>
  </si>
  <si>
    <t xml:space="preserve">Ministerul Dezvoltării Regionale și Administrației Publice  - Direcția Integritate, Bună Guvernare și Politici Publice </t>
  </si>
  <si>
    <t>CP4 more /2017</t>
  </si>
  <si>
    <t>CP4 less /2017</t>
  </si>
  <si>
    <t>Management performant la nivelul Primăriei Mangalia</t>
  </si>
  <si>
    <t>Municipiul Mangalia</t>
  </si>
  <si>
    <t>Obiectiv general - crearea si dezvoltarea unui cadru unitar pentru realizarea unui management performant la nivelul Primariei Mangalia, prin introducerea de sisteme si standarde comune ce optimizeaza procesele orientate catre beneficiari in concordanta cu SCAP Obiectivele specifice ale proiectului.
OS 1 - Performanta organizationala crescuta prin implementarea Instrumentului de auto-evaluare a modului de funcþionare a
institutiilor administratiei publice (CAF) in cadrul Primariei Mangalia.
OS 2 - Servicii publice eficiente si eficace prin implementarea si certificarea SR EN ISO 9001:2015 in cadrul Primariei Mangalia.
OS 3 - Competente profesionale imbunatatie in domeniul implementarii de sisteme si instrumente unitare de management al
calitatii si performantei prin pregatirea specifica a unui numar de 60 persoane instruite din cadrul Primariei Mangalia.</t>
  </si>
  <si>
    <t>Constanța</t>
  </si>
  <si>
    <t>Mangalia</t>
  </si>
  <si>
    <t>CETATE.Caransebeş, Eficient şi Tânăr prin Administrare Transparentă şi Economică</t>
  </si>
  <si>
    <t>Municipiul  Cransebeș</t>
  </si>
  <si>
    <t>Asociația Română pentru Transparență</t>
  </si>
  <si>
    <t xml:space="preserve">Obiectiv general - Implementarea unui sistem de management al calităţii unitar şi eficient, prin standardizarea proceselor de lucru, elaborarea de instrumente specifice de lucru, certificarea ISO 9001:2015 şi dezvoltarea abilităţilor personalului din cadrul Primăriei Municipiului Caransebeş, în scopul optimizării proceselor orientate către beneficiari şi dezvoltării capacităţii instituţionale.                                                                                                                                                                                                                                                                                                                                                                                                                                                                                                                 OS1. Standardizarea proceselor de lucru la nivelul Primăriei Municipiului Caransebeş, pe baza modelelor de bună practică şi a lecţiilor învăţate prin networking, precum şi corelarea cu standardele ISO 9001:2015, în vederea optimizării proceselor orientate către beneficiari în concordanţă cu SCAP.
OS2.Îmbunătăţirea cunoştinţelor şi abilităţilor a 40 de persoane, reprezentând personalul din cadrul Primăriei Municipiului Caransebeş privind implementarea, respectarea şi actualizarea continuă a standardelor de management al calităţii, prin sesiunile de formare profesională, în vederea sprijinirii introducerii sistemului de management al calităţii unitar şi eficient.
OS3. Creşterea gradului de informare şi conştientizare a cetăţenilor cu privire la îmbunătăţirile pe care Primăria Municipiului Caransebeş le face pentru dezvoltarea capacităţii instituţionale cu efecte pozitive pentru serviciile/procesele puse la dispoziţia beneficiarilor.
</t>
  </si>
  <si>
    <t>Caraș-Severin</t>
  </si>
  <si>
    <t>Caransebeș</t>
  </si>
  <si>
    <t>Municipiul Bacău</t>
  </si>
  <si>
    <t>“ Sprijinirea mdunicipiului Bacău pentru asigurarea managementului performantei și calității”</t>
  </si>
  <si>
    <t>Asociatia PartNET – Parteneriat pentru Dezvoltare Durabila</t>
  </si>
  <si>
    <t xml:space="preserve">Obiectivul general al proiectului il constituie introducerea/extinderea de sisteme, instrumente si procese de managementul calitatii si performantei, precum ISO 9001:2015 si CAF, la nivelul Municipiului Bacau, a serviciilor descentralizate si subordonate, prin imbunatatirea durabila a eficacitatii managementului la nivel local, prin furnizarea unor inalte standarde de cunostinte si expertiza pentru functionarii publici din cadrul Primariei. Pregatirea corespunzatoare a grupului tinta va sprjini activitatile de dezvoltare si de sustinere a unui management performant, prin dezvoltarea practicilor de management si prin consolidarea unei capacitati sustinute de formare pentru administratia publica din Municipiul Bacau.
Proiectul isi propune sa raspunda nevoilor identificate in cadrul Primariei prin actualizarea sistemului de management al Primariei, in vederea alinierii sale la standardele si exigentele europene, precum si crearea unei administratii publice moderne. 
</t>
  </si>
  <si>
    <t>Bacău</t>
  </si>
  <si>
    <t xml:space="preserve">Obiectivul general al proiectului este îmbunătățirea performanței organizaționale prin implementarea Instrumentului de auto-evaluare a modului de funcţionare a instituțiilor administrației publice –CAF- în administrația publică pentru instituţia Consiliul Județean Sălaj. 
Obiectivele specifice ale proiectulu sunt:
1. Creșterea eficienței serviciilor oferite de către administrația publică prin formarea/instruirea a 50 de angajați de la nivelul Consiliui Județean Sălaj care vor urma programe de formare/instruire certificate în domeniul CAF; 
2. Creşterea capacităţii personalului de a contribui la auto-evaluare prin implicarea acestuia în identificarea domeniilor deficitare unde trebuie să se intervină, precum şi în propunerea de soluţii concrete pentru îmbunătăţirea/eficientizarea activităţii în domeniile respective.
3. Dezvoltarea instrumentelor de comunicare internă şi informare precum şi a instrumentelor şi procedurilor CAF în vederea îmbunătăţirii continue a modului de funcţionare a organizaţiei şi a serviciilor furnizate de aceasta şi realizarea planului de îmbunătăţiri a proceselor organizaţionale în urma aplicării instrumentelor de autoevaluare.
</t>
  </si>
  <si>
    <t>Sisteme de management performant pentru Consiliul Județean Sălaj</t>
  </si>
  <si>
    <t>Municipiul Zalău</t>
  </si>
  <si>
    <t>na</t>
  </si>
  <si>
    <t>Zalău</t>
  </si>
  <si>
    <r>
      <t>“Calitate, eficiență și performanță a managementului la nivelul UAT Municipiul Zalău (CEP UAT Zalău)</t>
    </r>
    <r>
      <rPr>
        <i/>
        <sz val="11"/>
        <color theme="1"/>
        <rFont val="Trebuchet MS"/>
        <family val="2"/>
      </rPr>
      <t>”</t>
    </r>
  </si>
  <si>
    <t>Consiliul Județean Sălaj</t>
  </si>
  <si>
    <t>NA</t>
  </si>
  <si>
    <t>Sălaj</t>
  </si>
  <si>
    <t xml:space="preserve">Obiectivul general al proiectului constă în Îmbunătătirea performantei organizationale la nivelul UAT Municipiul Zalău prin implementarea instrumentului de auto-evaluare a modului de funcţionare a institutiilor administratiei publice, CAF, la nivelul Primăriei Municipiului Zalău/PMZ și structurilor subordonate Consiliului Local Zalău (Poliției Locale Zalău și Direcției de Asistență Socială Comunitară Zalău/DASC).
Obiectivele specifice ale proiectulu sunt:
1. Dezvoltarea capacitații personalului de a implementa si imbunatati un instrument unitar de management al calitătii și performantei cu scop de crestere a eficientei serviciilor oferite de către administratia publică prin instruirea unui număr de 109 angajați de la nivelul Primăria Municipiului Zalău/PMZ si structurilor subordonate Consiliului Local (Politia Locală Zalău si Directia de Asistenta Sociala Comunitara Zalău/DASC) care vor urma programe de formare/instruire în domenii specifice;
2. Asigurarea vizibilității și promovarea proiectului și a finanțatorului;
3. Promovarea principiilor orizontale.
</t>
  </si>
  <si>
    <t>Alba Iulia ISO Smart</t>
  </si>
  <si>
    <t>Muncipiul Alba Iulia</t>
  </si>
  <si>
    <t>Alba Iulia</t>
  </si>
  <si>
    <t>ALBA</t>
  </si>
  <si>
    <t>Obiectivul general al proiectului il constituie imbunatatirea managementului calitatii si performantei serviciilor publice la nivelul Municipiului Alba Iulia.
Obiectivele specifice ale proiectului:
OS.1 Proiectarea, implementarea unui sistem de management al calitatii si obtinerea certificarii ISO 9001 2015 pentru Municipiul Alba Iulia
OS.2 Cresterea performantei serviciilor publice adresate cetatenilor Municipiului Alba Iulia prin extinderea platformei de proximitate bazata pe beaconi</t>
  </si>
  <si>
    <t>Creșterea capacității Federației naționale a sindicatelor muncii și protecției sociale și a membrilor acesteia în formularea de politici publice alternative în domeniul protecției muncii</t>
  </si>
  <si>
    <r>
      <t>FEDERA</t>
    </r>
    <r>
      <rPr>
        <b/>
        <sz val="11"/>
        <color theme="1"/>
        <rFont val="Calibri"/>
        <family val="1"/>
        <charset val="1"/>
      </rPr>
      <t>Ţ</t>
    </r>
    <r>
      <rPr>
        <b/>
        <sz val="11"/>
        <color theme="1"/>
        <rFont val="Calibri"/>
        <family val="2"/>
        <charset val="1"/>
      </rPr>
      <t>IA NA</t>
    </r>
    <r>
      <rPr>
        <b/>
        <sz val="11"/>
        <color theme="1"/>
        <rFont val="Calibri"/>
        <family val="1"/>
        <charset val="1"/>
      </rPr>
      <t>Ţ</t>
    </r>
    <r>
      <rPr>
        <b/>
        <sz val="11"/>
        <color theme="1"/>
        <rFont val="Calibri"/>
        <family val="2"/>
        <charset val="1"/>
      </rPr>
      <t xml:space="preserve">IONALĂ A SINDICATELOR MUNCII </t>
    </r>
    <r>
      <rPr>
        <b/>
        <sz val="11"/>
        <color theme="1"/>
        <rFont val="Calibri"/>
        <family val="1"/>
        <charset val="1"/>
      </rPr>
      <t>Ș</t>
    </r>
    <r>
      <rPr>
        <b/>
        <sz val="11"/>
        <color theme="1"/>
        <rFont val="Calibri"/>
        <family val="2"/>
        <charset val="1"/>
      </rPr>
      <t>I PROTEC</t>
    </r>
    <r>
      <rPr>
        <b/>
        <sz val="11"/>
        <color theme="1"/>
        <rFont val="Calibri"/>
        <family val="1"/>
        <charset val="1"/>
      </rPr>
      <t>Ţ</t>
    </r>
    <r>
      <rPr>
        <b/>
        <sz val="11"/>
        <color theme="1"/>
        <rFont val="Calibri"/>
        <family val="2"/>
        <charset val="1"/>
      </rPr>
      <t>IEI SOCIALE</t>
    </r>
  </si>
  <si>
    <t>BUCUREȘTI</t>
  </si>
  <si>
    <t>in implementare</t>
  </si>
  <si>
    <t>OG - Formularea unei politici publice care urmareste reglementarea statutului inspectorului de munca, stabilind cadrul legal si oferind o
alternativa la proiectul de lege iniþiat de Guvern, dezvoltând astfel un set de masuri unitar, stabil, eficient si imparþial.
Obiectivele specifice ale proiectului
1. 1. Cresterea capacitaþii Federaþiei Naþionale a Sindicatelor Muncii si a Protecþiei Sociale si a partenerilor acesteia prin consultarea
legislaþiei în vigoare si a tuturor actorilor implicaþi în procesul de organizare si funcþionare a Inspecþiei Muncii în formularea de
politici publice privind inspecþia muncii si alte domenii conexe prin intermediul a 16 evenimente si 1 sesiune de instruire.
2. 2. Elaborarea unui set de masuri concrete (politica publica) printr-o abordare integrata, care va duce la cresterea transparenþei
actului de elaborare politici publice, proiecte de lege si legi în urma organizarii de acþiuni de colectare de date relevante (8
evenimente) si diseminare a rezultatelor (8 evenimente si o conferinta finala).
3. 3. Optimizarea proceselor decizionale orientate catre persoanele încadrate în munca si catre inspectorii de munca, devenind
astfel o acþiune colectiva, cu un scop formulat în funcþie de normele si valorile unei comunitaþi, care va rezulta într-un statut al
inspectorului de munca, ca parte a politicii publice.</t>
  </si>
  <si>
    <t>Cultura alternativă</t>
  </si>
  <si>
    <t>ASOCIATIA CULTURALA "FLOWER POWER"</t>
  </si>
  <si>
    <t xml:space="preserve">Obiectivul general al proiectului reprezinta consolidarea capacitații ONG-urilor si a actorilor relevanți din domeniul cultural de a iniția, promova, implementa si monitoriza politici publice adaptate contextului cultural actual din România în vederea îmbunatațirii si sincronizarii acestuia cu mediul cultural european si internațional.
Obiectivul Specific nr. 1 - Monitorizarea si evaluarea politicilor publice existente din domeniul cultural si a gradului de aplicabilitate a acestora în România în vederea realizarii de propuneri de politici publice alternative care sa conduca la sincronizarea mediului cultural, național cu cel european si internațional.
2. Obiectivul Specific nr. 2 - Capacitarea ONG – urilor si a actorilor relevanți din domeniul cultural românesc în inițierea, elaborarea, promovarea si implementarea de politici publice alternative prin realizarea de activitați de formare a 20 de membri ai Asociației Culturale "Flower Power" si derularea de acțiuni de consultare cu actori relevanți la nivel național, în vederea cresterii gradului de implicare a acestora în procesele decizionale.
3. Obiectivul Specific nr. 3 - Formularea unei propuneri alternative la politicile publice bazata pe problemele reale identificate prin intermediul evaluarilor realizate care sa conduca la îmbunatațirea Statutului Artistului si sincronizarea mediului cultural românesc cu cel european si internațional.
4. Obiectivul Specific nr. 4 - Promovarea propunerii alternative la politicile publice dezvoltata în vederea adoptarii/aprobarii acestora de catre Guvern si a implementarii acesteia în sistemul cultural național.
</t>
  </si>
  <si>
    <t>Asistență socială unitară și eficientă în serviciile pentru protecția copilului</t>
  </si>
  <si>
    <t>FUNDATIA PENTRU DEZVOLTAREA SERVICIILOR SOCIALE</t>
  </si>
  <si>
    <t xml:space="preserve">Consolidarea interventiei asistentului social prin crearea unui set unic de metode, proceduri, tehnici si instrumente de lucru pentru serviciile sociale destinate protectiei copilului, ca propunere alternativa la politicile publice initiate de Guvern in domeniul protectiei copilului
1. Dezvoltarea ca politica alternativa a unui set unic de metode, proceduri, tehnici si instrumente de lucru pentru serviciile sociale destinate protectiei copilului, prin implicarea ONG-urilor si partenerilor sociali
2. Formarea a 75 de specialisti - asistent sociali din ONG-uri si parteneri sociali instruiti pentru dezvoltarea cunostintelor si abilitatilor in vederea formularii si promovarii de propuneri alternative la politicile publice initiate de Guvern in domeniul serviciilor sociale
destinate protectiei copilului
3. Promovarea politicii publice alternative ca masura de eficientizare a serviciilor sociale din domeniul protectiei si promovarii drepturilor copilului
</t>
  </si>
  <si>
    <t>RADiS - Reforma Administrativă prin Dialog Social”</t>
  </si>
  <si>
    <t>Asociația pentru Reformă în Administrație și Transparență Decizională</t>
  </si>
  <si>
    <t>Federația Sindicală a Statisticienilor din România</t>
  </si>
  <si>
    <t>Optimizarea procesului de reforma administrativa si cresterea transparenþei decizionale prin implicarea activa si dezvoltarea capacitații a 40 de parteneri sociali care activeaza în sistemul de stat de a formula si propune politici publice pentru cresterea calitații si eficienței dialogului social în administrație, prin instruirea a 240 de persoane din parteneri sociali ce activeaza în sectorul public si facilitarea accesului acestora la o rețea naționala de consolidare a dialogului social si pentru cresterea coerenþei, eficienþei, predictibilitații
si transparenței procesului decizional în administrația publica, formularea, promovarea si acceptarea unei propuneri alternative la politicile
publice privind dialogul social initiate de Guvern, la nivel national pe parcursul a 16 luni.
OS1. Cresterea capacitaþii a 40 de parteneri sociali care activeaza în sectorul public de a se implica în formularea si promovarea de propuneri alternative la politicile publice iniþiate de Guvern pentru dialog social prin dezvoltarea si livrarea catre 240 pers din cele 40 org vizate a doua traininguri si facilitarea accesului acestora la o reþea de consolidare a dialogului social si pentru cresterea coerenþei, eficienței, predictibilitații si transparenței procesului decizional în administrația publica.
OS2. Formularea, promovarea si acceptarea de catre autoritaþile publice centrale relevante din domeniul muncii si dialogului social a unei propuneri alternative de politica publica privind cresterea calitații si eficienței dialogului social de catre un ONG si un partener social, timp de 16 luni.</t>
  </si>
  <si>
    <t>Politici publice pentru Educație (EDUPOL)</t>
  </si>
  <si>
    <t>Asociația Centrul Syene pentru Educație</t>
  </si>
  <si>
    <t>Asociația pentru Promovarea Economiei Cunoașterii</t>
  </si>
  <si>
    <t>Obiectivul general al proiectului consta în dezvoltarea capacitații organizațiilor neguvernamentale si partenerilor sociali cu misiune în domeniul educației (inclusiv asociațiile de parinți si sindicatele din învațamânt) de a formula si promova propuneri alternative la politicile publice inițiate de Guvern, implicarea acestor organizați în consultarile aferente elaborarii noii legi a educației naționale si promovarea
unor mecanisme de monitorizare si implicare care sa consolideze consultarea, transparența si standardizarea în administrația publica din domeniul educației.
Cresterea capacitaþii a 15 ONG-uri de a formula si promova politici publice alternative si de a înființa si participa la o rețea pe teme urgente si relevante de politici publice pentru domeniul educației, si anume utilizarea ITC în educaþie si utilizarea curriculumului la decizia scolii (CDS);
2. Dezvoltarea si promovarea a unui mecanism de monitorizare si a 2 politici publice alternative în domeniul educației.</t>
  </si>
  <si>
    <t xml:space="preserve"> O societate civila implicata in sistemul de sanatate si protectie sociala</t>
  </si>
  <si>
    <t>FEDERAȚIA UNIUNEA NAȚIONALĂ A ORGANIZAȚIILOR PERSOANELOR AFECTATE DE HIV/SIDA (UNOPA)</t>
  </si>
  <si>
    <t>NOSTRA - Noi standarde comune în administrația publică centrală din domeniul sănătății sexuale și reproductive</t>
  </si>
  <si>
    <t>Asociația Medicilor Rezidenți</t>
  </si>
  <si>
    <t>Asociatia ACCEPT</t>
  </si>
  <si>
    <t>ONG21. Participarea ONG-urilor la politica de Educație pentru dezvoltarea durabilă</t>
  </si>
  <si>
    <t>Asociatia REPER21</t>
  </si>
  <si>
    <t>Fundatia pentru Dezvoltarea Societatii Civile </t>
  </si>
  <si>
    <t>Cresterea capacitatii societatii civile din Romania de a promova politici publice in sistemul de sanatate si al protectiei sociale
Pe perioada proiectului aplicantul si-a dezvoltat competente in aria formularii si promovarii de propuneri alternative la politicile publice, initiate de autoritati, in domeniul sanatatii si al protectiei sociale.
Pe perioada proiectului a fost operationalizata o retea de asociatii de pacienti si parteneri sociali care monitorizeaza politicile publice initiate de autoritati in domeniul sanatatii si al protectiei sociale, in directia evaluarii si elaborarii de propuneri alternative 
Pe perioada proiectului aplicantul a fost sprijinit pentru elaborarea de propuneri alternative politicilor publice initiate de autoritati in sensul rezolvarii de probleme specifice domeniului lui de activitate.</t>
  </si>
  <si>
    <t xml:space="preserve">Obiectivul general al proiectului este: Consolidarea capacitatii ONG-urilor si a altor actori relevanti din domeniul sanataþii sexuale si reproductive de a initia si promova politici publice alternative prin punerea acestora la dispozitia autoritatilor publice centrale pentru îmbunataþirea accesului la servicii de sanatate nediscriminatorii.
Obiective specifice:
OS1 - Cresterea capacitaþii a 15 ONG-uri de a formula si promova politici publice alternative în domeniul sanataþii sexuale si reproductive.
OS2 - Dezvoltarea a doua (2) politici publice alternative de catre ONG-urile din domeniul sanataþii sexuale si
reproductive, care sa fie acceptate.
</t>
  </si>
  <si>
    <t>Obiectiv general: consolidarea participarii sectorului ONG la formularea si la promovarea politicilor
guvernamentale din domeniul "Educaþiei pentru dezvoltarea durabila" (EDD).
Obiective specifice:
OS1. Dezvoltarea competenþelor a 80 de reprezentanþi a 80 de ONG-uri pentru a formula si promova eficient, prin activitaþi de lobby, propuneri alternative de politici publice în domeniul Educaþiei pentru dezvoltarea durabila
2. OS2. Cooperarea sistematica între min. 70 de ONG-uri în cadrul unei reþele tematice naþionale care le stimuleaza contribuþiile si le coordoneaza participarea la formularea si la promovarea politicilor de Educaþie pentru dezvoltarea durabila
3. OS3. Formularea participativa în cadrul reþelei de ONG-uri a unei propuneri alternative de politica publica privind Educaþia pentru dezvoltarea durabila, în masura sa satisfaca angajamentele naþionale si internaþionale ale Guvernului în acest domeniu
4. OS4. Implicarea a cca. 10 stakeholderi instituþionali relevanþi si a publicului într-o campanie de lobby si promovare pentru asumare propunerii alternative de politica publica formulata de ONG-uri de catre Ministerul Educaþiei si Ministerul Mediului</t>
  </si>
  <si>
    <t>AA1/03.04.2018</t>
  </si>
  <si>
    <t>Primăria municipiului Cluj-Napoca</t>
  </si>
  <si>
    <t>Sisteme de management performant pentru Primăria Cluj-Napoca</t>
  </si>
  <si>
    <t>Obiectivul general al proiectului: Îmbunătătirea performantei organizationale prin implementarea instrumentului de auto-evaluare a modului de funcţionare a institutiilor administratiei publice, CAF,  la nivelul Primăriei Municipiului CLUJ-NAPOCA/PRIMARIA CLUJ-NAPOCA, Politia Locala, structurilor subordonate Consiliului Local CLUJ-NAPOCA (Direcției de Asistență Socială Comunitară CLUJ-NAPOCA/DASM) și imbunatatirea  sistemului de asigurare a calitatii în Primăria Municipiului CLUJ-NAPOCA
Obiectivele specifice ale proiectului:
1. Dezvoltarea capacitații personalului de a implementa sisteme și instrumente unitare de management al calitătii şi al performantei cu scop de crestere a eficientei serviciilor oferite de către administratia publică prin instruirea/perfectionarea competentelor a unui număr de 50 de angajați de la nivelul Primăria Municipiului CLUJ-NAPOCA, Politia Locala si structurilor subordonate Consiliului Local (DASM CLUJ-NAPOCA) care vor urma programe de formare certificate/ateliere de instruire în domenii specifice;
2. Îmbunătătirea instrumentelor de comunicare internă-externă și informare, inclusiv în format electronic, pentru îmbunătătirea capacitătilor manageriale, dezvoltare unui networking la nivelul UAT CLUJ-NAPOCA;
3. Asigurarea vizibilității și promovarea proiectului și a finanțatorului;
4. Promovarea principiilor orizontale.</t>
  </si>
  <si>
    <t>PRO-PACT - Promovarea ONGurilor și partenerilor sociali prin advocacy, capacitare și training</t>
  </si>
  <si>
    <t>Centrul de Dezvoltare Socială T&amp;CO</t>
  </si>
  <si>
    <t>Obiectivul general al proiectului/Scopul proiectului: Cresterea capacitatii ONGurilor si partenerilor sociali din cadrul Pactelor regionale si Parteneriatele judetene pentru ocupare si incluziune sociala de a se implica activ in procesul de formulare a politicilor publice in domeniul ocuparii si incluziunii sociale in cooperare cu autoritatile publice.
Obiectivele specifice ale proiectului
1. 1. Intarirea capacitaþii de advocacy a 50 de ONGuri si parteneri sociali din Pactele regionale si parteneriatele judetene pentru ocupare si incluziune sociala de a participa la realizarea politicilor publice de ocupare si incluziune sociala si în procesul de luare a deciziilor în guvernarea locala, regionala si naþionala
2. 2. Consolidarea capacitaþii instituþionale a Pactului regional pentru ocupare si incluziune sociala din regiunea NE la nivel strategic si la nivel de membership
3. 3. Cresterea vizibilitaþii si consolidarea rolului Pactelor regionale în domeniul ocuparii si incluziunii sociale la nivelul decidentilor de politici publice relevante</t>
  </si>
  <si>
    <t>Giurgiu</t>
  </si>
  <si>
    <t>Sisteme si standarde comune- procese optimizate în cadrul Primariei Municipiului
Giurgiu</t>
  </si>
  <si>
    <t>Municipiul Giurgiu</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</si>
  <si>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(CAF)
OS2 – Organizarea unui schimb de experienta cu institutii/organisme publice internationale
OS3 – Participarea unui numar de 40 de membri ai grupului tinta la sesiuni de pregatire in domenii de interes pentru
cresterea calitatii resurselor umane din administratie si prestarea de servicii publice de calitate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</si>
</sst>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l_e_i_-;\-* #,##0.00\ _l_e_i_-;_-* &quot;-&quot;??\ _l_e_i_-;_-@_-"/>
    <numFmt numFmtId="164" formatCode="0.000000000"/>
    <numFmt numFmtId="165" formatCode="#,##0.00_ ;\-#,##0.00\ "/>
    <numFmt numFmtId="166" formatCode="#,##0_ ;\-#,##0\ "/>
  </numFmts>
  <fonts count="31" x14ac:knownFonts="1">
    <font>
      <sz val="11"/>
      <color theme="1"/>
      <name val="Calibri"/>
      <family val="2"/>
      <charset val="238"/>
      <scheme val="minor"/>
    </font>
    <font>
      <sz val="11"/>
      <color theme="1"/>
      <name val="Calibri"/>
      <family val="2"/>
      <scheme val="minor"/>
    </font>
    <font>
      <b/>
      <sz val="11"/>
      <color theme="1"/>
      <name val="Calibri"/>
      <family val="2"/>
      <charset val="238"/>
      <scheme val="minor"/>
    </font>
    <font>
      <b/>
      <sz val="12"/>
      <name val="Calibri"/>
      <family val="2"/>
      <charset val="238"/>
      <scheme val="minor"/>
    </font>
    <font>
      <sz val="11"/>
      <color theme="0"/>
      <name val="Calibri"/>
      <family val="2"/>
      <charset val="238"/>
      <scheme val="minor"/>
    </font>
    <font>
      <sz val="11"/>
      <color theme="1"/>
      <name val="Calibri"/>
      <family val="2"/>
      <charset val="238"/>
      <scheme val="minor"/>
    </font>
    <font>
      <sz val="12"/>
      <name val="Calibri"/>
      <family val="2"/>
      <charset val="238"/>
      <scheme val="minor"/>
    </font>
    <font>
      <b/>
      <sz val="12"/>
      <color theme="1"/>
      <name val="Calibri"/>
      <family val="2"/>
      <charset val="238"/>
      <scheme val="minor"/>
    </font>
    <font>
      <sz val="12"/>
      <color theme="1"/>
      <name val="Calibri"/>
      <family val="2"/>
      <charset val="238"/>
      <scheme val="minor"/>
    </font>
    <font>
      <sz val="12"/>
      <name val="Calibri"/>
      <family val="2"/>
      <scheme val="minor"/>
    </font>
    <font>
      <sz val="12"/>
      <color theme="1"/>
      <name val="Trebuchet MS"/>
      <family val="2"/>
      <charset val="238"/>
    </font>
    <font>
      <sz val="12"/>
      <color theme="1"/>
      <name val="Calibri"/>
      <family val="2"/>
      <scheme val="minor"/>
    </font>
    <font>
      <sz val="12"/>
      <color theme="1"/>
      <name val="Trebuchet MS"/>
      <family val="2"/>
    </font>
    <font>
      <sz val="12"/>
      <color theme="0"/>
      <name val="Calibri"/>
      <family val="2"/>
      <charset val="238"/>
      <scheme val="minor"/>
    </font>
    <font>
      <b/>
      <sz val="12"/>
      <name val="Calibri"/>
      <family val="2"/>
      <scheme val="minor"/>
    </font>
    <font>
      <b/>
      <sz val="12"/>
      <color theme="1"/>
      <name val="Calibri"/>
      <family val="2"/>
      <scheme val="minor"/>
    </font>
    <font>
      <b/>
      <sz val="11"/>
      <color theme="1"/>
      <name val="Calibri"/>
      <family val="2"/>
      <scheme val="minor"/>
    </font>
    <font>
      <sz val="10"/>
      <name val="Calibri"/>
      <family val="2"/>
    </font>
    <font>
      <sz val="10"/>
      <color theme="1"/>
      <name val="Calibri"/>
      <family val="2"/>
      <scheme val="minor"/>
    </font>
    <font>
      <b/>
      <sz val="10"/>
      <color theme="1"/>
      <name val="Trebuchet MS"/>
      <family val="2"/>
    </font>
    <font>
      <sz val="11"/>
      <color theme="1"/>
      <name val="Trebuchet MS"/>
      <family val="2"/>
    </font>
    <font>
      <sz val="11"/>
      <color theme="1"/>
      <name val="Calibri"/>
      <family val="2"/>
      <charset val="1"/>
      <scheme val="minor"/>
    </font>
    <font>
      <sz val="10"/>
      <color theme="1"/>
      <name val="Calibri"/>
      <family val="2"/>
      <charset val="1"/>
      <scheme val="minor"/>
    </font>
    <font>
      <b/>
      <sz val="11"/>
      <color theme="1"/>
      <name val="Calibri"/>
      <family val="2"/>
      <charset val="1"/>
      <scheme val="minor"/>
    </font>
    <font>
      <i/>
      <sz val="11"/>
      <color theme="1"/>
      <name val="Trebuchet MS"/>
      <family val="2"/>
    </font>
    <font>
      <sz val="12"/>
      <name val="Calibri"/>
      <family val="2"/>
      <charset val="1"/>
      <scheme val="minor"/>
    </font>
    <font>
      <b/>
      <sz val="11"/>
      <color theme="1"/>
      <name val="Calibri"/>
      <family val="1"/>
      <charset val="1"/>
    </font>
    <font>
      <b/>
      <sz val="11"/>
      <color theme="1"/>
      <name val="Calibri"/>
      <family val="2"/>
      <charset val="1"/>
    </font>
    <font>
      <sz val="11"/>
      <color theme="1"/>
      <name val="Trebuchet MS"/>
      <family val="2"/>
    </font>
    <font>
      <sz val="12"/>
      <name val="Trebuchet MS"/>
      <family val="2"/>
    </font>
    <font>
      <b/>
      <sz val="10"/>
      <color theme="1"/>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CCFF"/>
        <bgColor indexed="64"/>
      </patternFill>
    </fill>
    <fill>
      <patternFill patternType="solid">
        <fgColor theme="9" tint="0.79998168889431442"/>
        <bgColor indexed="64"/>
      </patternFill>
    </fill>
    <fill>
      <patternFill patternType="solid">
        <fgColor theme="9" tint="0.39997558519241921"/>
        <bgColor indexed="64"/>
      </patternFill>
    </fill>
  </fills>
  <borders count="28">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5" fillId="0" borderId="0" applyFont="0" applyFill="0" applyBorder="0" applyAlignment="0" applyProtection="0"/>
    <xf numFmtId="43" fontId="5" fillId="0" borderId="0" applyFont="0" applyFill="0" applyBorder="0" applyAlignment="0" applyProtection="0"/>
  </cellStyleXfs>
  <cellXfs count="251">
    <xf numFmtId="0" fontId="0" fillId="0" borderId="0" xfId="0"/>
    <xf numFmtId="0" fontId="2" fillId="0" borderId="0" xfId="0" applyFont="1"/>
    <xf numFmtId="0" fontId="0" fillId="0" borderId="0" xfId="0" applyFont="1"/>
    <xf numFmtId="0" fontId="4" fillId="0" borderId="0" xfId="0" applyFont="1"/>
    <xf numFmtId="0" fontId="0" fillId="0" borderId="0" xfId="0" applyFont="1" applyFill="1"/>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justify" vertical="center" wrapText="1"/>
    </xf>
    <xf numFmtId="14" fontId="6" fillId="0" borderId="3"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14" fontId="3" fillId="4" borderId="3" xfId="0" applyNumberFormat="1"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0" fontId="3" fillId="4" borderId="3" xfId="0" applyNumberFormat="1" applyFont="1" applyFill="1" applyBorder="1" applyAlignment="1">
      <alignment horizontal="center" vertical="center" wrapText="1"/>
    </xf>
    <xf numFmtId="14" fontId="3" fillId="5" borderId="3" xfId="0" applyNumberFormat="1"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0" fontId="3" fillId="5" borderId="3" xfId="0" applyNumberFormat="1" applyFont="1" applyFill="1" applyBorder="1" applyAlignment="1">
      <alignment horizontal="center" vertical="center" wrapText="1"/>
    </xf>
    <xf numFmtId="0" fontId="3" fillId="4" borderId="3" xfId="0" applyNumberFormat="1" applyFont="1" applyFill="1" applyBorder="1" applyAlignment="1">
      <alignment horizontal="justify" vertical="center" wrapText="1"/>
    </xf>
    <xf numFmtId="0" fontId="7" fillId="0" borderId="0" xfId="0" applyFont="1" applyBorder="1"/>
    <xf numFmtId="0" fontId="7" fillId="0" borderId="0" xfId="0" applyFont="1"/>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0" fillId="0" borderId="0" xfId="0" applyFont="1" applyAlignment="1">
      <alignment wrapText="1"/>
    </xf>
    <xf numFmtId="0" fontId="3" fillId="4" borderId="2" xfId="0" applyNumberFormat="1" applyFont="1" applyFill="1" applyBorder="1" applyAlignment="1">
      <alignment horizontal="center" vertical="center" wrapText="1"/>
    </xf>
    <xf numFmtId="0" fontId="7" fillId="4" borderId="3" xfId="0" applyFont="1" applyFill="1" applyBorder="1" applyAlignment="1">
      <alignment vertical="center"/>
    </xf>
    <xf numFmtId="0" fontId="7" fillId="4" borderId="3" xfId="0" applyFont="1" applyFill="1" applyBorder="1" applyAlignment="1">
      <alignment horizontal="center" vertical="center" wrapText="1"/>
    </xf>
    <xf numFmtId="0" fontId="3" fillId="5" borderId="3" xfId="0" applyNumberFormat="1" applyFont="1" applyFill="1" applyBorder="1" applyAlignment="1">
      <alignment horizontal="justify" vertical="center" wrapText="1"/>
    </xf>
    <xf numFmtId="0" fontId="8" fillId="0" borderId="0" xfId="0" applyFont="1" applyBorder="1"/>
    <xf numFmtId="0" fontId="6" fillId="0" borderId="2" xfId="0" applyNumberFormat="1"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8" fillId="2" borderId="3" xfId="0" applyFont="1" applyFill="1" applyBorder="1" applyAlignment="1">
      <alignment vertical="center"/>
    </xf>
    <xf numFmtId="0" fontId="8"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3" fillId="0" borderId="0" xfId="0" applyFont="1" applyBorder="1"/>
    <xf numFmtId="0" fontId="6" fillId="2" borderId="3" xfId="0" applyFont="1" applyFill="1" applyBorder="1" applyAlignment="1">
      <alignment horizontal="center" vertical="center" wrapText="1"/>
    </xf>
    <xf numFmtId="0" fontId="3" fillId="5" borderId="2" xfId="0" applyNumberFormat="1" applyFont="1" applyFill="1" applyBorder="1" applyAlignment="1">
      <alignment horizontal="center" vertical="center" wrapText="1"/>
    </xf>
    <xf numFmtId="0" fontId="7" fillId="5" borderId="3" xfId="0" applyFont="1" applyFill="1" applyBorder="1" applyAlignment="1">
      <alignment vertical="center"/>
    </xf>
    <xf numFmtId="0" fontId="7" fillId="5" borderId="3" xfId="0" applyFont="1" applyFill="1" applyBorder="1" applyAlignment="1">
      <alignment horizontal="center" vertical="center" wrapText="1"/>
    </xf>
    <xf numFmtId="0" fontId="7" fillId="3" borderId="9" xfId="0" applyFont="1" applyFill="1" applyBorder="1"/>
    <xf numFmtId="0" fontId="7" fillId="3" borderId="8" xfId="0" applyFont="1" applyFill="1" applyBorder="1"/>
    <xf numFmtId="0" fontId="7" fillId="3" borderId="8" xfId="0" applyFont="1" applyFill="1" applyBorder="1" applyAlignment="1">
      <alignment horizontal="center" vertical="center"/>
    </xf>
    <xf numFmtId="0" fontId="8" fillId="0" borderId="0" xfId="0" applyFont="1"/>
    <xf numFmtId="1" fontId="3" fillId="4" borderId="3" xfId="0" applyNumberFormat="1" applyFont="1" applyFill="1" applyBorder="1" applyAlignment="1">
      <alignment horizontal="center" vertical="center" wrapText="1"/>
    </xf>
    <xf numFmtId="1" fontId="3" fillId="5" borderId="3"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5" borderId="3" xfId="0" applyNumberFormat="1" applyFont="1" applyFill="1" applyBorder="1" applyAlignment="1">
      <alignment horizontal="left" vertical="center" wrapText="1"/>
    </xf>
    <xf numFmtId="0" fontId="7" fillId="3" borderId="8" xfId="0" applyFont="1" applyFill="1" applyBorder="1" applyAlignment="1">
      <alignment horizontal="left"/>
    </xf>
    <xf numFmtId="0" fontId="8" fillId="0" borderId="0" xfId="0" applyFont="1" applyAlignment="1">
      <alignment horizontal="left"/>
    </xf>
    <xf numFmtId="0" fontId="0" fillId="0" borderId="0" xfId="0" applyFont="1" applyAlignment="1">
      <alignment horizontal="left"/>
    </xf>
    <xf numFmtId="0" fontId="14" fillId="3"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4" borderId="3" xfId="0" applyNumberFormat="1" applyFont="1" applyFill="1" applyBorder="1" applyAlignment="1">
      <alignment horizontal="center" vertical="center" wrapText="1"/>
    </xf>
    <xf numFmtId="4" fontId="14" fillId="5" borderId="3" xfId="0" applyNumberFormat="1" applyFont="1" applyFill="1" applyBorder="1" applyAlignment="1">
      <alignment horizontal="center" vertical="center" wrapText="1"/>
    </xf>
    <xf numFmtId="3" fontId="14" fillId="5" borderId="3" xfId="0" applyNumberFormat="1" applyFont="1" applyFill="1" applyBorder="1" applyAlignment="1">
      <alignment horizontal="center" vertical="center" wrapText="1"/>
    </xf>
    <xf numFmtId="0" fontId="15" fillId="3" borderId="8" xfId="0" applyFont="1" applyFill="1" applyBorder="1"/>
    <xf numFmtId="0" fontId="15" fillId="0" borderId="0" xfId="0" applyFont="1"/>
    <xf numFmtId="0" fontId="16" fillId="0" borderId="0" xfId="0" applyFont="1"/>
    <xf numFmtId="0" fontId="6"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8" fillId="2" borderId="0" xfId="0" applyFont="1" applyFill="1" applyBorder="1" applyAlignment="1">
      <alignment vertical="center"/>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justify" vertical="center" wrapText="1"/>
    </xf>
    <xf numFmtId="14" fontId="6"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166" fontId="3" fillId="5" borderId="3" xfId="1" applyNumberFormat="1" applyFont="1" applyFill="1" applyBorder="1" applyAlignment="1">
      <alignment horizontal="center" vertical="center" wrapText="1"/>
    </xf>
    <xf numFmtId="1" fontId="7" fillId="3" borderId="8" xfId="0" applyNumberFormat="1" applyFont="1" applyFill="1" applyBorder="1" applyAlignment="1">
      <alignment horizontal="center" vertical="center"/>
    </xf>
    <xf numFmtId="0" fontId="3" fillId="0" borderId="3" xfId="0" applyNumberFormat="1" applyFont="1" applyFill="1" applyBorder="1" applyAlignment="1">
      <alignment horizontal="left" vertical="center" wrapText="1"/>
    </xf>
    <xf numFmtId="0" fontId="17" fillId="0" borderId="3" xfId="0" applyFont="1" applyFill="1" applyBorder="1" applyAlignment="1">
      <alignment horizontal="center" vertical="center" wrapText="1"/>
    </xf>
    <xf numFmtId="0" fontId="18" fillId="0" borderId="3" xfId="0" applyFont="1" applyFill="1" applyBorder="1" applyAlignment="1">
      <alignment horizontal="left" vertical="center" wrapText="1"/>
    </xf>
    <xf numFmtId="14" fontId="3" fillId="6" borderId="0" xfId="0" applyNumberFormat="1" applyFont="1" applyFill="1" applyBorder="1" applyAlignment="1">
      <alignment vertical="center" wrapText="1"/>
    </xf>
    <xf numFmtId="0" fontId="0" fillId="7" borderId="0" xfId="0" applyFont="1" applyFill="1"/>
    <xf numFmtId="14" fontId="3" fillId="6" borderId="3" xfId="0" applyNumberFormat="1" applyFont="1" applyFill="1" applyBorder="1" applyAlignment="1">
      <alignment vertical="center" wrapText="1"/>
    </xf>
    <xf numFmtId="14" fontId="3" fillId="7" borderId="3" xfId="0" applyNumberFormat="1" applyFont="1" applyFill="1" applyBorder="1" applyAlignment="1">
      <alignment vertical="center" wrapText="1"/>
    </xf>
    <xf numFmtId="0" fontId="8" fillId="0" borderId="3" xfId="0" applyFont="1" applyBorder="1"/>
    <xf numFmtId="0" fontId="3"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14" fontId="9" fillId="0" borderId="3" xfId="0" applyNumberFormat="1" applyFont="1" applyFill="1" applyBorder="1" applyAlignment="1">
      <alignment horizontal="center" vertical="center" wrapText="1"/>
    </xf>
    <xf numFmtId="165" fontId="9" fillId="0" borderId="3" xfId="1" applyNumberFormat="1" applyFont="1" applyFill="1" applyBorder="1" applyAlignment="1">
      <alignment vertical="center" wrapText="1"/>
    </xf>
    <xf numFmtId="3" fontId="9" fillId="0" borderId="3" xfId="0" applyNumberFormat="1" applyFont="1" applyFill="1" applyBorder="1" applyAlignment="1">
      <alignment vertical="center" wrapText="1"/>
    </xf>
    <xf numFmtId="14" fontId="11" fillId="0" borderId="3" xfId="0" applyNumberFormat="1" applyFont="1" applyFill="1" applyBorder="1" applyAlignment="1">
      <alignment vertical="center" wrapText="1"/>
    </xf>
    <xf numFmtId="4" fontId="9" fillId="0" borderId="3" xfId="0" applyNumberFormat="1" applyFont="1" applyFill="1" applyBorder="1" applyAlignment="1">
      <alignment vertical="center" wrapText="1"/>
    </xf>
    <xf numFmtId="0" fontId="9" fillId="2" borderId="3" xfId="0" applyNumberFormat="1" applyFont="1" applyFill="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4" fontId="3" fillId="0" borderId="1" xfId="0" applyNumberFormat="1" applyFont="1" applyFill="1" applyBorder="1" applyAlignment="1">
      <alignment vertical="center" wrapText="1"/>
    </xf>
    <xf numFmtId="4" fontId="3" fillId="0" borderId="3" xfId="0" applyNumberFormat="1" applyFont="1" applyFill="1" applyBorder="1" applyAlignment="1">
      <alignment vertical="center" wrapText="1"/>
    </xf>
    <xf numFmtId="4" fontId="3" fillId="3" borderId="3" xfId="0" applyNumberFormat="1" applyFont="1" applyFill="1" applyBorder="1" applyAlignment="1">
      <alignment vertical="center" wrapText="1"/>
    </xf>
    <xf numFmtId="4" fontId="3" fillId="7" borderId="3" xfId="0" applyNumberFormat="1" applyFont="1" applyFill="1" applyBorder="1" applyAlignment="1">
      <alignment vertical="center" wrapText="1"/>
    </xf>
    <xf numFmtId="0" fontId="19" fillId="7" borderId="3" xfId="0" applyFont="1" applyFill="1" applyBorder="1" applyAlignment="1">
      <alignment vertical="center" wrapText="1"/>
    </xf>
    <xf numFmtId="0" fontId="3" fillId="0" borderId="3" xfId="0" applyNumberFormat="1" applyFont="1" applyFill="1" applyBorder="1" applyAlignment="1">
      <alignment vertical="center" wrapText="1"/>
    </xf>
    <xf numFmtId="3" fontId="3" fillId="0" borderId="3" xfId="0" applyNumberFormat="1" applyFont="1" applyFill="1" applyBorder="1" applyAlignment="1">
      <alignment vertical="center" wrapText="1"/>
    </xf>
    <xf numFmtId="165" fontId="6" fillId="0" borderId="3" xfId="1" applyNumberFormat="1" applyFont="1" applyFill="1" applyBorder="1" applyAlignment="1">
      <alignment vertical="center" wrapText="1"/>
    </xf>
    <xf numFmtId="3" fontId="6" fillId="0" borderId="3" xfId="0" applyNumberFormat="1" applyFont="1" applyFill="1" applyBorder="1" applyAlignment="1">
      <alignment vertical="center" wrapText="1"/>
    </xf>
    <xf numFmtId="14" fontId="10" fillId="0" borderId="3" xfId="0" applyNumberFormat="1" applyFont="1" applyFill="1" applyBorder="1" applyAlignment="1">
      <alignment vertical="center" wrapText="1"/>
    </xf>
    <xf numFmtId="4" fontId="6" fillId="0" borderId="5" xfId="0" applyNumberFormat="1" applyFont="1" applyFill="1" applyBorder="1" applyAlignment="1">
      <alignment vertical="center" wrapText="1"/>
    </xf>
    <xf numFmtId="4" fontId="6" fillId="0" borderId="3" xfId="0" applyNumberFormat="1" applyFont="1" applyFill="1" applyBorder="1" applyAlignment="1">
      <alignment vertical="center" wrapText="1"/>
    </xf>
    <xf numFmtId="4" fontId="6" fillId="0" borderId="7" xfId="0" applyNumberFormat="1" applyFont="1" applyFill="1" applyBorder="1" applyAlignment="1">
      <alignment vertical="center" wrapText="1"/>
    </xf>
    <xf numFmtId="14" fontId="10" fillId="0" borderId="3" xfId="0" applyNumberFormat="1" applyFont="1" applyFill="1" applyBorder="1" applyAlignment="1">
      <alignment vertical="center"/>
    </xf>
    <xf numFmtId="165" fontId="6" fillId="2" borderId="3" xfId="1" applyNumberFormat="1" applyFont="1" applyFill="1" applyBorder="1" applyAlignment="1">
      <alignment vertical="center" wrapText="1"/>
    </xf>
    <xf numFmtId="49" fontId="10" fillId="0" borderId="3" xfId="0" applyNumberFormat="1" applyFont="1" applyFill="1" applyBorder="1" applyAlignment="1">
      <alignment vertical="center" wrapText="1"/>
    </xf>
    <xf numFmtId="3" fontId="6" fillId="2" borderId="3" xfId="0" applyNumberFormat="1" applyFont="1" applyFill="1" applyBorder="1" applyAlignment="1">
      <alignment vertical="center" wrapText="1"/>
    </xf>
    <xf numFmtId="14" fontId="12" fillId="0" borderId="3" xfId="0" applyNumberFormat="1" applyFont="1" applyFill="1" applyBorder="1" applyAlignment="1">
      <alignment vertical="center" wrapText="1"/>
    </xf>
    <xf numFmtId="4" fontId="6" fillId="0" borderId="14" xfId="0" applyNumberFormat="1" applyFont="1" applyFill="1" applyBorder="1" applyAlignment="1">
      <alignment vertical="center" wrapText="1"/>
    </xf>
    <xf numFmtId="0" fontId="10" fillId="0" borderId="3" xfId="0" applyNumberFormat="1" applyFont="1" applyFill="1" applyBorder="1" applyAlignment="1">
      <alignment vertical="center" wrapText="1"/>
    </xf>
    <xf numFmtId="4" fontId="6" fillId="0" borderId="6" xfId="0" applyNumberFormat="1" applyFont="1" applyFill="1" applyBorder="1" applyAlignment="1">
      <alignment vertical="center" wrapText="1"/>
    </xf>
    <xf numFmtId="4" fontId="6" fillId="0" borderId="13" xfId="0" applyNumberFormat="1" applyFont="1" applyFill="1" applyBorder="1" applyAlignment="1">
      <alignment vertical="center" wrapText="1"/>
    </xf>
    <xf numFmtId="4" fontId="11" fillId="0" borderId="3" xfId="0" applyNumberFormat="1" applyFont="1" applyBorder="1" applyAlignment="1">
      <alignment vertical="center" wrapText="1"/>
    </xf>
    <xf numFmtId="165" fontId="6" fillId="0" borderId="0" xfId="1" applyNumberFormat="1" applyFont="1" applyFill="1" applyBorder="1" applyAlignment="1">
      <alignment vertical="center" wrapText="1"/>
    </xf>
    <xf numFmtId="3" fontId="6" fillId="0" borderId="0" xfId="0" applyNumberFormat="1" applyFont="1" applyFill="1" applyBorder="1" applyAlignment="1">
      <alignment vertical="center" wrapText="1"/>
    </xf>
    <xf numFmtId="14" fontId="10" fillId="0" borderId="0" xfId="0" applyNumberFormat="1" applyFont="1" applyFill="1" applyBorder="1" applyAlignment="1">
      <alignment vertical="center" wrapText="1"/>
    </xf>
    <xf numFmtId="4" fontId="6" fillId="0" borderId="0" xfId="0" applyNumberFormat="1" applyFont="1" applyFill="1" applyBorder="1" applyAlignment="1">
      <alignment vertical="center" wrapText="1"/>
    </xf>
    <xf numFmtId="2" fontId="8" fillId="0" borderId="0" xfId="0" applyNumberFormat="1" applyFont="1" applyAlignment="1"/>
    <xf numFmtId="0" fontId="8" fillId="0" borderId="0" xfId="0" applyFont="1" applyAlignment="1"/>
    <xf numFmtId="0" fontId="8" fillId="0" borderId="0" xfId="0" applyFont="1" applyFill="1" applyAlignment="1"/>
    <xf numFmtId="165" fontId="3" fillId="4" borderId="3" xfId="1" applyNumberFormat="1" applyFont="1" applyFill="1" applyBorder="1" applyAlignment="1">
      <alignment vertical="center" wrapText="1"/>
    </xf>
    <xf numFmtId="165" fontId="3" fillId="5" borderId="3" xfId="1" applyNumberFormat="1" applyFont="1" applyFill="1" applyBorder="1" applyAlignment="1">
      <alignment vertical="center" wrapText="1"/>
    </xf>
    <xf numFmtId="165" fontId="7" fillId="3" borderId="8" xfId="1" applyNumberFormat="1" applyFont="1" applyFill="1" applyBorder="1" applyAlignment="1">
      <alignment vertical="center"/>
    </xf>
    <xf numFmtId="43" fontId="7" fillId="3" borderId="8" xfId="1" applyFont="1" applyFill="1" applyBorder="1" applyAlignment="1">
      <alignment vertical="center"/>
    </xf>
    <xf numFmtId="4" fontId="7" fillId="3" borderId="8" xfId="1" applyNumberFormat="1" applyFont="1" applyFill="1" applyBorder="1" applyAlignment="1">
      <alignment vertical="center"/>
    </xf>
    <xf numFmtId="0" fontId="0" fillId="0" borderId="0" xfId="0" applyFont="1" applyAlignment="1"/>
    <xf numFmtId="0" fontId="0" fillId="0" borderId="0" xfId="0" applyFont="1" applyFill="1" applyAlignment="1"/>
    <xf numFmtId="0" fontId="3" fillId="3" borderId="3" xfId="0" applyNumberFormat="1" applyFont="1" applyFill="1" applyBorder="1" applyAlignment="1">
      <alignment vertical="center" wrapText="1"/>
    </xf>
    <xf numFmtId="0" fontId="8" fillId="0" borderId="0" xfId="0" applyFont="1" applyAlignment="1">
      <alignment horizontal="center"/>
    </xf>
    <xf numFmtId="0" fontId="8" fillId="0" borderId="0" xfId="0" applyFont="1" applyFill="1" applyAlignment="1">
      <alignment horizontal="center"/>
    </xf>
    <xf numFmtId="0" fontId="7" fillId="3" borderId="8" xfId="0" applyFont="1" applyFill="1" applyBorder="1" applyAlignment="1">
      <alignment horizontal="center"/>
    </xf>
    <xf numFmtId="0" fontId="0" fillId="0" borderId="0" xfId="0" applyFont="1" applyAlignment="1">
      <alignment horizontal="center"/>
    </xf>
    <xf numFmtId="0" fontId="0" fillId="0" borderId="0" xfId="0" applyFont="1" applyFill="1" applyAlignment="1">
      <alignment horizontal="center"/>
    </xf>
    <xf numFmtId="0" fontId="11" fillId="2" borderId="3" xfId="0" applyFont="1" applyFill="1" applyBorder="1" applyAlignment="1">
      <alignment horizontal="left" vertical="center" wrapText="1"/>
    </xf>
    <xf numFmtId="0" fontId="6" fillId="0" borderId="3" xfId="0" applyNumberFormat="1" applyFont="1" applyFill="1" applyBorder="1" applyAlignment="1">
      <alignment horizontal="justify" vertical="top" wrapText="1"/>
    </xf>
    <xf numFmtId="165" fontId="6" fillId="0" borderId="3" xfId="1" applyNumberFormat="1" applyFont="1" applyFill="1" applyBorder="1" applyAlignment="1">
      <alignment horizontal="center" vertical="center" wrapText="1"/>
    </xf>
    <xf numFmtId="0" fontId="6" fillId="2" borderId="3"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0" fillId="0" borderId="0" xfId="0" applyFont="1" applyAlignment="1">
      <alignment horizontal="center" vertical="center"/>
    </xf>
    <xf numFmtId="14" fontId="9" fillId="0" borderId="3" xfId="0" applyNumberFormat="1" applyFont="1" applyFill="1" applyBorder="1" applyAlignment="1">
      <alignment horizontal="left" vertical="center" wrapText="1"/>
    </xf>
    <xf numFmtId="164" fontId="9" fillId="0" borderId="3" xfId="0" applyNumberFormat="1" applyFont="1" applyFill="1" applyBorder="1" applyAlignment="1">
      <alignment horizontal="left" vertical="center" wrapText="1"/>
    </xf>
    <xf numFmtId="0" fontId="11" fillId="0" borderId="0" xfId="0" applyFont="1" applyAlignment="1">
      <alignment horizontal="left" vertical="center" wrapText="1"/>
    </xf>
    <xf numFmtId="165" fontId="9" fillId="0" borderId="3" xfId="1"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20" fillId="0" borderId="0" xfId="0" applyFont="1" applyAlignment="1">
      <alignment vertical="center" wrapText="1"/>
    </xf>
    <xf numFmtId="0" fontId="9" fillId="0" borderId="3" xfId="0" applyNumberFormat="1" applyFont="1" applyFill="1" applyBorder="1" applyAlignment="1">
      <alignment horizontal="justify" vertical="top" wrapText="1"/>
    </xf>
    <xf numFmtId="164" fontId="9" fillId="0" borderId="3" xfId="0" applyNumberFormat="1" applyFont="1" applyFill="1" applyBorder="1" applyAlignment="1">
      <alignment horizontal="center" vertical="center" wrapText="1"/>
    </xf>
    <xf numFmtId="0" fontId="11" fillId="0" borderId="0" xfId="0" applyFont="1" applyBorder="1"/>
    <xf numFmtId="0" fontId="11" fillId="0" borderId="0" xfId="0" applyFont="1"/>
    <xf numFmtId="4" fontId="9" fillId="0" borderId="3" xfId="1" applyNumberFormat="1" applyFont="1" applyFill="1" applyBorder="1" applyAlignment="1">
      <alignment horizontal="center" vertical="center" wrapText="1"/>
    </xf>
    <xf numFmtId="4" fontId="11" fillId="0" borderId="0" xfId="0" applyNumberFormat="1" applyFont="1" applyAlignment="1">
      <alignment horizontal="center" vertical="center" wrapText="1"/>
    </xf>
    <xf numFmtId="4" fontId="11" fillId="0" borderId="22" xfId="0" applyNumberFormat="1" applyFont="1" applyBorder="1" applyAlignment="1">
      <alignment horizontal="center" vertical="center" wrapText="1"/>
    </xf>
    <xf numFmtId="0" fontId="11" fillId="0" borderId="3" xfId="0" applyFont="1" applyBorder="1" applyAlignment="1">
      <alignment vertical="center" wrapText="1"/>
    </xf>
    <xf numFmtId="4" fontId="11" fillId="0" borderId="23" xfId="0" applyNumberFormat="1" applyFont="1" applyBorder="1" applyAlignment="1">
      <alignment horizontal="center" vertical="center" wrapText="1"/>
    </xf>
    <xf numFmtId="165" fontId="9" fillId="0" borderId="6" xfId="1" applyNumberFormat="1" applyFont="1" applyFill="1" applyBorder="1" applyAlignment="1">
      <alignment horizontal="center" vertical="center" wrapText="1"/>
    </xf>
    <xf numFmtId="4" fontId="9" fillId="0" borderId="6" xfId="1" applyNumberFormat="1" applyFont="1" applyFill="1" applyBorder="1" applyAlignment="1">
      <alignment horizontal="center" vertical="center" wrapText="1"/>
    </xf>
    <xf numFmtId="4" fontId="11" fillId="0" borderId="3" xfId="0" applyNumberFormat="1" applyFont="1" applyBorder="1" applyAlignment="1">
      <alignment horizontal="center" vertical="center" wrapText="1"/>
    </xf>
    <xf numFmtId="0" fontId="6" fillId="0" borderId="3" xfId="0" applyNumberFormat="1" applyFont="1" applyFill="1" applyBorder="1" applyAlignment="1">
      <alignment horizontal="left" vertical="top" wrapText="1"/>
    </xf>
    <xf numFmtId="0" fontId="8" fillId="0" borderId="3" xfId="0" applyFont="1" applyFill="1" applyBorder="1" applyAlignment="1">
      <alignment horizontal="center" vertical="center" wrapText="1"/>
    </xf>
    <xf numFmtId="0" fontId="8" fillId="0" borderId="0" xfId="0" applyFont="1" applyFill="1" applyBorder="1"/>
    <xf numFmtId="4" fontId="0" fillId="0" borderId="0" xfId="0" applyNumberFormat="1" applyFont="1" applyFill="1" applyAlignment="1"/>
    <xf numFmtId="165" fontId="0" fillId="0" borderId="0" xfId="0" applyNumberFormat="1" applyFont="1" applyAlignment="1"/>
    <xf numFmtId="0" fontId="1" fillId="0" borderId="0" xfId="0" applyFont="1" applyAlignment="1">
      <alignment vertical="center" wrapText="1"/>
    </xf>
    <xf numFmtId="0" fontId="12" fillId="0" borderId="0" xfId="0" applyFont="1" applyAlignment="1">
      <alignment horizontal="center" vertical="center" wrapText="1"/>
    </xf>
    <xf numFmtId="4" fontId="12" fillId="0" borderId="0" xfId="0" applyNumberFormat="1" applyFont="1" applyAlignment="1">
      <alignment horizontal="center" vertical="center" wrapText="1"/>
    </xf>
    <xf numFmtId="0" fontId="22" fillId="0" borderId="0" xfId="0" applyFont="1" applyAlignment="1">
      <alignment vertical="center" wrapText="1"/>
    </xf>
    <xf numFmtId="0" fontId="22" fillId="0" borderId="3" xfId="0" applyFont="1" applyBorder="1" applyAlignment="1">
      <alignment vertical="center" wrapText="1"/>
    </xf>
    <xf numFmtId="0" fontId="6" fillId="8" borderId="3" xfId="0" applyNumberFormat="1" applyFont="1" applyFill="1" applyBorder="1" applyAlignment="1">
      <alignment horizontal="center" vertical="center" wrapText="1"/>
    </xf>
    <xf numFmtId="0" fontId="8" fillId="0" borderId="3" xfId="0" applyFont="1" applyFill="1" applyBorder="1" applyAlignment="1">
      <alignment vertical="center" wrapText="1"/>
    </xf>
    <xf numFmtId="4" fontId="3" fillId="0" borderId="1" xfId="0" applyNumberFormat="1" applyFont="1" applyFill="1" applyBorder="1" applyAlignment="1">
      <alignment vertical="center" wrapText="1"/>
    </xf>
    <xf numFmtId="4" fontId="3" fillId="0" borderId="3" xfId="0" applyNumberFormat="1" applyFont="1" applyFill="1" applyBorder="1" applyAlignment="1">
      <alignment vertical="center" wrapText="1"/>
    </xf>
    <xf numFmtId="4" fontId="3" fillId="3" borderId="3" xfId="0" applyNumberFormat="1" applyFont="1" applyFill="1" applyBorder="1" applyAlignment="1">
      <alignment vertical="center" wrapText="1"/>
    </xf>
    <xf numFmtId="0" fontId="21" fillId="0" borderId="3" xfId="0" applyFont="1" applyBorder="1" applyAlignment="1">
      <alignment vertical="top" wrapText="1"/>
    </xf>
    <xf numFmtId="0" fontId="14" fillId="5" borderId="3" xfId="0" applyNumberFormat="1" applyFont="1" applyFill="1" applyBorder="1" applyAlignment="1">
      <alignment horizontal="center" vertical="center" wrapText="1"/>
    </xf>
    <xf numFmtId="0" fontId="23" fillId="0" borderId="0" xfId="0" applyFont="1" applyAlignment="1">
      <alignment vertical="center" wrapText="1"/>
    </xf>
    <xf numFmtId="4" fontId="3" fillId="7" borderId="5" xfId="0" applyNumberFormat="1" applyFont="1" applyFill="1" applyBorder="1" applyAlignment="1">
      <alignment vertical="center" wrapText="1"/>
    </xf>
    <xf numFmtId="4" fontId="3" fillId="0" borderId="3" xfId="0" applyNumberFormat="1" applyFont="1" applyFill="1" applyBorder="1" applyAlignment="1">
      <alignment vertical="center" wrapText="1"/>
    </xf>
    <xf numFmtId="0" fontId="0" fillId="0" borderId="16" xfId="0" applyBorder="1" applyAlignment="1">
      <alignment horizontal="center" vertical="center" wrapText="1"/>
    </xf>
    <xf numFmtId="4" fontId="3" fillId="3" borderId="3" xfId="0" applyNumberFormat="1" applyFont="1" applyFill="1" applyBorder="1" applyAlignment="1">
      <alignment vertical="center" wrapText="1"/>
    </xf>
    <xf numFmtId="0" fontId="11" fillId="0" borderId="3" xfId="0" applyFont="1" applyFill="1" applyBorder="1" applyAlignment="1">
      <alignment vertical="center" wrapText="1"/>
    </xf>
    <xf numFmtId="0" fontId="25" fillId="0" borderId="3" xfId="0" applyFont="1" applyBorder="1" applyAlignment="1">
      <alignment horizontal="justify" vertical="top" wrapText="1"/>
    </xf>
    <xf numFmtId="0" fontId="25" fillId="0" borderId="3" xfId="0" applyFont="1" applyBorder="1" applyAlignment="1">
      <alignment horizontal="left" vertical="center" wrapText="1"/>
    </xf>
    <xf numFmtId="0" fontId="22" fillId="0" borderId="3" xfId="0" applyNumberFormat="1" applyFont="1" applyFill="1" applyBorder="1" applyAlignment="1">
      <alignment vertical="center"/>
    </xf>
    <xf numFmtId="0" fontId="25" fillId="0" borderId="3" xfId="0" applyNumberFormat="1" applyFont="1" applyFill="1" applyBorder="1" applyAlignment="1">
      <alignment horizontal="left" vertical="center" wrapText="1"/>
    </xf>
    <xf numFmtId="0" fontId="0" fillId="7" borderId="24" xfId="0" applyFill="1" applyBorder="1" applyAlignment="1">
      <alignment horizontal="center" vertical="center" wrapText="1"/>
    </xf>
    <xf numFmtId="4" fontId="9" fillId="2" borderId="3" xfId="1" applyNumberFormat="1" applyFont="1" applyFill="1" applyBorder="1" applyAlignment="1">
      <alignment horizontal="center" vertical="center" wrapText="1"/>
    </xf>
    <xf numFmtId="165" fontId="6" fillId="2" borderId="3" xfId="1" applyNumberFormat="1" applyFont="1" applyFill="1" applyBorder="1" applyAlignment="1">
      <alignment horizontal="center" vertical="center" wrapText="1"/>
    </xf>
    <xf numFmtId="0" fontId="22" fillId="0" borderId="3" xfId="0" applyNumberFormat="1" applyFont="1" applyFill="1" applyBorder="1" applyAlignment="1">
      <alignment vertical="center" wrapText="1"/>
    </xf>
    <xf numFmtId="3" fontId="6" fillId="2" borderId="3" xfId="0" applyNumberFormat="1" applyFont="1" applyFill="1" applyBorder="1" applyAlignment="1">
      <alignment horizontal="center" vertical="center" wrapText="1"/>
    </xf>
    <xf numFmtId="0" fontId="28" fillId="0" borderId="0" xfId="0" applyFont="1" applyAlignment="1">
      <alignment horizontal="justify" vertical="center"/>
    </xf>
    <xf numFmtId="0" fontId="0" fillId="0" borderId="25" xfId="0" applyFont="1" applyBorder="1" applyAlignment="1"/>
    <xf numFmtId="0" fontId="0" fillId="0" borderId="26" xfId="0" applyFont="1" applyBorder="1" applyAlignment="1"/>
    <xf numFmtId="0" fontId="29" fillId="0" borderId="3" xfId="0" applyFont="1" applyBorder="1" applyAlignment="1">
      <alignment horizontal="left" vertical="center" wrapText="1"/>
    </xf>
    <xf numFmtId="0" fontId="6" fillId="3" borderId="3" xfId="0" applyNumberFormat="1" applyFont="1" applyFill="1" applyBorder="1" applyAlignment="1">
      <alignment horizontal="center" vertical="center" wrapText="1"/>
    </xf>
    <xf numFmtId="164" fontId="6" fillId="3" borderId="3" xfId="0" applyNumberFormat="1" applyFont="1" applyFill="1" applyBorder="1" applyAlignment="1">
      <alignment horizontal="center" vertical="center" wrapText="1"/>
    </xf>
    <xf numFmtId="4" fontId="9" fillId="3" borderId="3" xfId="1" applyNumberFormat="1" applyFont="1" applyFill="1" applyBorder="1" applyAlignment="1">
      <alignment horizontal="center" vertical="center" wrapText="1"/>
    </xf>
    <xf numFmtId="165" fontId="6" fillId="3" borderId="3" xfId="1" applyNumberFormat="1" applyFont="1" applyFill="1" applyBorder="1" applyAlignment="1">
      <alignment horizontal="center" vertical="center" wrapText="1"/>
    </xf>
    <xf numFmtId="165" fontId="6" fillId="3" borderId="3" xfId="1" applyNumberFormat="1" applyFont="1" applyFill="1" applyBorder="1" applyAlignment="1">
      <alignment vertical="center" wrapText="1"/>
    </xf>
    <xf numFmtId="3" fontId="6" fillId="3" borderId="3" xfId="0" applyNumberFormat="1" applyFont="1" applyFill="1" applyBorder="1" applyAlignment="1">
      <alignment vertical="center" wrapText="1"/>
    </xf>
    <xf numFmtId="14" fontId="10" fillId="3" borderId="3" xfId="0" applyNumberFormat="1" applyFont="1" applyFill="1" applyBorder="1" applyAlignment="1">
      <alignment vertical="center" wrapText="1"/>
    </xf>
    <xf numFmtId="4" fontId="6" fillId="3" borderId="3" xfId="0" applyNumberFormat="1" applyFont="1" applyFill="1" applyBorder="1" applyAlignment="1">
      <alignment vertical="center" wrapText="1"/>
    </xf>
    <xf numFmtId="0" fontId="8" fillId="3" borderId="0" xfId="0" applyFont="1" applyFill="1" applyBorder="1"/>
    <xf numFmtId="0" fontId="0" fillId="3" borderId="0" xfId="0" applyFont="1" applyFill="1"/>
    <xf numFmtId="0" fontId="30" fillId="0" borderId="27" xfId="0" applyFont="1" applyFill="1" applyBorder="1" applyAlignment="1">
      <alignment horizontal="center" vertical="center" wrapText="1"/>
    </xf>
    <xf numFmtId="0" fontId="11" fillId="0" borderId="3" xfId="0" applyFont="1" applyFill="1" applyBorder="1" applyAlignment="1">
      <alignment horizontal="center" vertical="center" wrapText="1"/>
    </xf>
    <xf numFmtId="4" fontId="3" fillId="0" borderId="1" xfId="0" applyNumberFormat="1" applyFont="1" applyFill="1" applyBorder="1" applyAlignment="1">
      <alignment vertical="center" wrapText="1"/>
    </xf>
    <xf numFmtId="4" fontId="3" fillId="0" borderId="10" xfId="0" applyNumberFormat="1" applyFont="1" applyFill="1" applyBorder="1" applyAlignment="1">
      <alignment vertical="center" wrapText="1"/>
    </xf>
    <xf numFmtId="4" fontId="3" fillId="0" borderId="11" xfId="0" applyNumberFormat="1" applyFont="1" applyFill="1" applyBorder="1" applyAlignment="1">
      <alignment horizontal="center" vertical="center" wrapText="1"/>
    </xf>
    <xf numFmtId="4" fontId="3" fillId="0" borderId="17" xfId="0" applyNumberFormat="1"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4" fontId="3" fillId="0" borderId="3" xfId="0" applyNumberFormat="1" applyFont="1" applyFill="1" applyBorder="1" applyAlignment="1">
      <alignment vertical="center" wrapText="1"/>
    </xf>
    <xf numFmtId="4" fontId="3" fillId="0" borderId="10" xfId="0" applyNumberFormat="1" applyFont="1" applyFill="1" applyBorder="1" applyAlignment="1">
      <alignment horizontal="center" vertical="center" wrapText="1"/>
    </xf>
    <xf numFmtId="4" fontId="3" fillId="0" borderId="15"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4" fontId="3" fillId="3" borderId="1" xfId="0" applyNumberFormat="1" applyFont="1" applyFill="1" applyBorder="1" applyAlignment="1">
      <alignment vertical="center" wrapText="1"/>
    </xf>
    <xf numFmtId="4" fontId="3" fillId="3" borderId="3" xfId="0" applyNumberFormat="1" applyFont="1" applyFill="1" applyBorder="1" applyAlignment="1">
      <alignment vertical="center" wrapText="1"/>
    </xf>
    <xf numFmtId="3" fontId="3" fillId="0" borderId="1" xfId="0" applyNumberFormat="1" applyFont="1" applyFill="1" applyBorder="1" applyAlignment="1">
      <alignment vertical="center" wrapText="1"/>
    </xf>
    <xf numFmtId="3" fontId="3" fillId="0" borderId="3" xfId="0" applyNumberFormat="1" applyFont="1" applyFill="1" applyBorder="1" applyAlignment="1">
      <alignmen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14" fillId="3" borderId="1" xfId="0" applyNumberFormat="1" applyFont="1" applyFill="1" applyBorder="1" applyAlignment="1">
      <alignment horizontal="center" vertical="center" wrapText="1"/>
    </xf>
    <xf numFmtId="0" fontId="14" fillId="3" borderId="3"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3" borderId="21" xfId="0" applyNumberFormat="1" applyFont="1" applyFill="1" applyBorder="1" applyAlignment="1">
      <alignment horizontal="center" vertical="center" wrapText="1"/>
    </xf>
    <xf numFmtId="0" fontId="3" fillId="3" borderId="4"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wrapText="1"/>
    </xf>
    <xf numFmtId="0" fontId="3" fillId="7" borderId="6" xfId="0" applyNumberFormat="1" applyFont="1" applyFill="1" applyBorder="1" applyAlignment="1">
      <alignment horizontal="center" vertical="center" wrapText="1"/>
    </xf>
    <xf numFmtId="0" fontId="3" fillId="7" borderId="5" xfId="0" applyNumberFormat="1" applyFont="1" applyFill="1" applyBorder="1" applyAlignment="1">
      <alignment horizontal="center" vertical="center" wrapText="1"/>
    </xf>
    <xf numFmtId="0" fontId="3" fillId="7" borderId="19" xfId="0" applyNumberFormat="1" applyFont="1" applyFill="1" applyBorder="1" applyAlignment="1">
      <alignment horizontal="center" vertical="center" wrapText="1"/>
    </xf>
    <xf numFmtId="0" fontId="3" fillId="7" borderId="20" xfId="0" applyNumberFormat="1" applyFont="1" applyFill="1" applyBorder="1" applyAlignment="1">
      <alignment horizontal="center" vertical="center" wrapText="1"/>
    </xf>
    <xf numFmtId="0" fontId="19" fillId="7" borderId="6" xfId="0" applyFont="1" applyFill="1" applyBorder="1" applyAlignment="1">
      <alignment vertical="center" wrapText="1"/>
    </xf>
    <xf numFmtId="0" fontId="19" fillId="7" borderId="5" xfId="0" applyFont="1" applyFill="1" applyBorder="1" applyAlignment="1">
      <alignment vertical="center" wrapText="1"/>
    </xf>
    <xf numFmtId="3" fontId="3" fillId="7" borderId="6" xfId="0" applyNumberFormat="1" applyFont="1" applyFill="1" applyBorder="1" applyAlignment="1">
      <alignment vertical="center" wrapText="1"/>
    </xf>
    <xf numFmtId="3" fontId="3" fillId="7" borderId="5" xfId="0" applyNumberFormat="1" applyFont="1" applyFill="1" applyBorder="1" applyAlignment="1">
      <alignment vertical="center" wrapText="1"/>
    </xf>
    <xf numFmtId="4" fontId="3" fillId="7" borderId="6" xfId="0" applyNumberFormat="1" applyFont="1" applyFill="1" applyBorder="1" applyAlignment="1">
      <alignment vertical="center" wrapText="1"/>
    </xf>
    <xf numFmtId="4" fontId="3" fillId="7" borderId="5" xfId="0" applyNumberFormat="1" applyFont="1" applyFill="1" applyBorder="1" applyAlignment="1">
      <alignment vertical="center" wrapText="1"/>
    </xf>
    <xf numFmtId="4" fontId="3" fillId="3" borderId="6" xfId="0" applyNumberFormat="1" applyFont="1" applyFill="1" applyBorder="1" applyAlignment="1">
      <alignment vertical="center" wrapText="1"/>
    </xf>
    <xf numFmtId="4" fontId="3" fillId="3" borderId="5" xfId="0" applyNumberFormat="1" applyFont="1" applyFill="1" applyBorder="1" applyAlignment="1">
      <alignment vertical="center" wrapText="1"/>
    </xf>
    <xf numFmtId="4" fontId="3" fillId="7" borderId="10" xfId="0" applyNumberFormat="1" applyFont="1" applyFill="1" applyBorder="1" applyAlignment="1">
      <alignment horizontal="center" vertical="center" wrapText="1"/>
    </xf>
    <xf numFmtId="4" fontId="3" fillId="7" borderId="15" xfId="0" applyNumberFormat="1" applyFont="1" applyFill="1" applyBorder="1" applyAlignment="1">
      <alignment horizontal="center" vertical="center" wrapText="1"/>
    </xf>
    <xf numFmtId="0" fontId="0" fillId="7" borderId="15" xfId="0" applyFill="1" applyBorder="1" applyAlignment="1">
      <alignment horizontal="center" vertical="center" wrapText="1"/>
    </xf>
    <xf numFmtId="0" fontId="0" fillId="7" borderId="16" xfId="0" applyFill="1" applyBorder="1" applyAlignment="1">
      <alignment horizontal="center" vertical="center" wrapText="1"/>
    </xf>
  </cellXfs>
  <cellStyles count="3">
    <cellStyle name="Comma" xfId="1" builtinId="3"/>
    <cellStyle name="Comma 2" xfId="2"/>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21" Type="http://schemas.openxmlformats.org/officeDocument/2006/relationships/revisionLog" Target="revisionLog21.xml"/><Relationship Id="rId42" Type="http://schemas.openxmlformats.org/officeDocument/2006/relationships/revisionLog" Target="revisionLog42.xml"/><Relationship Id="rId47" Type="http://schemas.openxmlformats.org/officeDocument/2006/relationships/revisionLog" Target="revisionLog47.xml"/><Relationship Id="rId63" Type="http://schemas.openxmlformats.org/officeDocument/2006/relationships/revisionLog" Target="revisionLog63.xml"/><Relationship Id="rId68" Type="http://schemas.openxmlformats.org/officeDocument/2006/relationships/revisionLog" Target="revisionLog68.xml"/><Relationship Id="rId84" Type="http://schemas.openxmlformats.org/officeDocument/2006/relationships/revisionLog" Target="revisionLog84.xml"/><Relationship Id="rId89" Type="http://schemas.openxmlformats.org/officeDocument/2006/relationships/revisionLog" Target="revisionLog89.xml"/><Relationship Id="rId16" Type="http://schemas.openxmlformats.org/officeDocument/2006/relationships/revisionLog" Target="revisionLog16.xml"/><Relationship Id="rId11" Type="http://schemas.openxmlformats.org/officeDocument/2006/relationships/revisionLog" Target="revisionLog11.xml"/><Relationship Id="rId32" Type="http://schemas.openxmlformats.org/officeDocument/2006/relationships/revisionLog" Target="revisionLog32.xml"/><Relationship Id="rId37" Type="http://schemas.openxmlformats.org/officeDocument/2006/relationships/revisionLog" Target="revisionLog37.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5" Type="http://schemas.openxmlformats.org/officeDocument/2006/relationships/revisionLog" Target="revisionLog5.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56" Type="http://schemas.openxmlformats.org/officeDocument/2006/relationships/revisionLog" Target="revisionLog56.xml"/><Relationship Id="rId64" Type="http://schemas.openxmlformats.org/officeDocument/2006/relationships/revisionLog" Target="revisionLog64.xml"/><Relationship Id="rId69" Type="http://schemas.openxmlformats.org/officeDocument/2006/relationships/revisionLog" Target="revisionLog69.xml"/><Relationship Id="rId77" Type="http://schemas.openxmlformats.org/officeDocument/2006/relationships/revisionLog" Target="revisionLog77.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80" Type="http://schemas.openxmlformats.org/officeDocument/2006/relationships/revisionLog" Target="revisionLog80.xml"/><Relationship Id="rId85" Type="http://schemas.openxmlformats.org/officeDocument/2006/relationships/revisionLog" Target="revisionLog85.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59" Type="http://schemas.openxmlformats.org/officeDocument/2006/relationships/revisionLog" Target="revisionLog59.xml"/><Relationship Id="rId67" Type="http://schemas.openxmlformats.org/officeDocument/2006/relationships/revisionLog" Target="revisionLog67.xml"/><Relationship Id="rId20" Type="http://schemas.openxmlformats.org/officeDocument/2006/relationships/revisionLog" Target="revisionLog20.xml"/><Relationship Id="rId41" Type="http://schemas.openxmlformats.org/officeDocument/2006/relationships/revisionLog" Target="revisionLog41.xml"/><Relationship Id="rId54" Type="http://schemas.openxmlformats.org/officeDocument/2006/relationships/revisionLog" Target="revisionLog54.xml"/><Relationship Id="rId62" Type="http://schemas.openxmlformats.org/officeDocument/2006/relationships/revisionLog" Target="revisionLog62.xml"/><Relationship Id="rId70" Type="http://schemas.openxmlformats.org/officeDocument/2006/relationships/revisionLog" Target="revisionLog70.xml"/><Relationship Id="rId75" Type="http://schemas.openxmlformats.org/officeDocument/2006/relationships/revisionLog" Target="revisionLog75.xml"/><Relationship Id="rId83" Type="http://schemas.openxmlformats.org/officeDocument/2006/relationships/revisionLog" Target="revisionLog83.xml"/><Relationship Id="rId88" Type="http://schemas.openxmlformats.org/officeDocument/2006/relationships/revisionLog" Target="revisionLog88.xml"/><Relationship Id="rId1" Type="http://schemas.openxmlformats.org/officeDocument/2006/relationships/revisionLog" Target="revisionLog1.xml"/><Relationship Id="rId6" Type="http://schemas.openxmlformats.org/officeDocument/2006/relationships/revisionLog" Target="revisionLog6.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57" Type="http://schemas.openxmlformats.org/officeDocument/2006/relationships/revisionLog" Target="revisionLog57.xml"/><Relationship Id="rId10" Type="http://schemas.openxmlformats.org/officeDocument/2006/relationships/revisionLog" Target="revisionLog10.xml"/><Relationship Id="rId31" Type="http://schemas.openxmlformats.org/officeDocument/2006/relationships/revisionLog" Target="revisionLog31.xml"/><Relationship Id="rId44" Type="http://schemas.openxmlformats.org/officeDocument/2006/relationships/revisionLog" Target="revisionLog44.xml"/><Relationship Id="rId52" Type="http://schemas.openxmlformats.org/officeDocument/2006/relationships/revisionLog" Target="revisionLog52.xml"/><Relationship Id="rId60" Type="http://schemas.openxmlformats.org/officeDocument/2006/relationships/revisionLog" Target="revisionLog60.xml"/><Relationship Id="rId65" Type="http://schemas.openxmlformats.org/officeDocument/2006/relationships/revisionLog" Target="revisionLog65.xml"/><Relationship Id="rId73" Type="http://schemas.openxmlformats.org/officeDocument/2006/relationships/revisionLog" Target="revisionLog73.xml"/><Relationship Id="rId78" Type="http://schemas.openxmlformats.org/officeDocument/2006/relationships/revisionLog" Target="revisionLog78.xml"/><Relationship Id="rId81" Type="http://schemas.openxmlformats.org/officeDocument/2006/relationships/revisionLog" Target="revisionLog81.xml"/><Relationship Id="rId86" Type="http://schemas.openxmlformats.org/officeDocument/2006/relationships/revisionLog" Target="revisionLog86.xml"/><Relationship Id="rId4" Type="http://schemas.openxmlformats.org/officeDocument/2006/relationships/revisionLog" Target="revisionLog4.xml"/><Relationship Id="rId9" Type="http://schemas.openxmlformats.org/officeDocument/2006/relationships/revisionLog" Target="revisionLog9.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7" Type="http://schemas.openxmlformats.org/officeDocument/2006/relationships/revisionLog" Target="revisionLog7.xml"/><Relationship Id="rId71" Type="http://schemas.openxmlformats.org/officeDocument/2006/relationships/revisionLog" Target="revisionLog71.xml"/><Relationship Id="rId2" Type="http://schemas.openxmlformats.org/officeDocument/2006/relationships/revisionLog" Target="revisionLog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61" Type="http://schemas.openxmlformats.org/officeDocument/2006/relationships/revisionLog" Target="revisionLog61.xml"/><Relationship Id="rId82" Type="http://schemas.openxmlformats.org/officeDocument/2006/relationships/revisionLog" Target="revisionLog82.xml"/><Relationship Id="rId19" Type="http://schemas.openxmlformats.org/officeDocument/2006/relationships/revisionLog" Target="revisionLog1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D6DE5C4-2B78-43B5-AE00-E1F685FBA827}" diskRevisions="1" revisionId="841" version="2">
  <header guid="{028B14FF-4479-4A25-85EC-0F5F38EA91E9}" dateTime="2018-03-30T12:36:52" maxSheetId="2" userName="vlad.pereteanu" r:id="rId1">
    <sheetIdMap count="1">
      <sheetId val="1"/>
    </sheetIdMap>
  </header>
  <header guid="{CAC20B59-C292-42D8-99F8-17A580A9366E}" dateTime="2018-03-30T12:41:23" maxSheetId="2" userName="roxana.barbu" r:id="rId2">
    <sheetIdMap count="1">
      <sheetId val="1"/>
    </sheetIdMap>
  </header>
  <header guid="{19C39DFE-8862-49C1-922C-28A8643C0575}" dateTime="2018-03-30T12:41:03" maxSheetId="2" userName="veronica.baciu" r:id="rId3" minRId="3" maxRId="5">
    <sheetIdMap count="1">
      <sheetId val="1"/>
    </sheetIdMap>
  </header>
  <header guid="{93FF3170-E97B-484D-A774-738D80869AEB}" dateTime="2018-03-30T12:47:21" maxSheetId="2" userName="roxana.barbu" r:id="rId4" minRId="8" maxRId="30">
    <sheetIdMap count="1">
      <sheetId val="1"/>
    </sheetIdMap>
  </header>
  <header guid="{08A252A4-994F-40A6-8E30-481DDCDF671A}" dateTime="2018-03-30T12:47:59" maxSheetId="2" userName="roxana.barbu" r:id="rId5" minRId="33" maxRId="36">
    <sheetIdMap count="1">
      <sheetId val="1"/>
    </sheetIdMap>
  </header>
  <header guid="{9648F542-BAE2-4DF3-8E55-49F38801A551}" dateTime="2018-03-30T12:48:02" maxSheetId="2" userName="mihaela.nicolae" r:id="rId6" minRId="37" maxRId="41">
    <sheetIdMap count="1">
      <sheetId val="1"/>
    </sheetIdMap>
  </header>
  <header guid="{075BD877-3CFA-43B4-A858-34A5DDD6CC8A}" dateTime="2018-03-30T12:49:38" maxSheetId="2" userName="roxana.barbu" r:id="rId7" minRId="44">
    <sheetIdMap count="1">
      <sheetId val="1"/>
    </sheetIdMap>
  </header>
  <header guid="{A631C3FD-49AA-4A52-A49D-484F9BB7CA7D}" dateTime="2018-03-30T12:50:02" maxSheetId="2" userName="roxana.barbu" r:id="rId8">
    <sheetIdMap count="1">
      <sheetId val="1"/>
    </sheetIdMap>
  </header>
  <header guid="{5035DC0B-156E-4FB8-B72B-26010BCF4714}" dateTime="2018-03-30T12:49:57" maxSheetId="2" userName="mihaela.nicolae" r:id="rId9" minRId="45" maxRId="46">
    <sheetIdMap count="1">
      <sheetId val="1"/>
    </sheetIdMap>
  </header>
  <header guid="{02751640-2474-4944-B31D-D12C66A27BE1}" dateTime="2018-03-30T13:13:17" maxSheetId="2" userName="mihaela.nicolae" r:id="rId10" minRId="47" maxRId="67">
    <sheetIdMap count="1">
      <sheetId val="1"/>
    </sheetIdMap>
  </header>
  <header guid="{20CF7F8D-FC7E-4F86-B72E-DEB6B960BA2B}" dateTime="2018-03-30T13:17:40" maxSheetId="2" userName="mihaela.nicolae" r:id="rId11" minRId="70">
    <sheetIdMap count="1">
      <sheetId val="1"/>
    </sheetIdMap>
  </header>
  <header guid="{A6AE0995-0697-4409-8A41-E738D61E81C2}" dateTime="2018-03-30T13:29:41" maxSheetId="2" userName="maria.petre" r:id="rId12" minRId="71" maxRId="88">
    <sheetIdMap count="1">
      <sheetId val="1"/>
    </sheetIdMap>
  </header>
  <header guid="{3C897B78-4B98-4B47-9F97-65481FA0FBF4}" dateTime="2018-03-30T13:37:51" maxSheetId="2" userName="veronica.baciu" r:id="rId13" minRId="91" maxRId="175">
    <sheetIdMap count="1">
      <sheetId val="1"/>
    </sheetIdMap>
  </header>
  <header guid="{BA3461A3-D2E9-4BFC-8207-3F74128BEE7E}" dateTime="2018-03-30T14:49:34" maxSheetId="2" userName="roxana.barbu" r:id="rId14" minRId="178" maxRId="180">
    <sheetIdMap count="1">
      <sheetId val="1"/>
    </sheetIdMap>
  </header>
  <header guid="{7C5998FF-9AB4-4C99-AC9F-A45E85E3F1AA}" dateTime="2018-03-30T14:49:55" maxSheetId="2" userName="roxana.barbu" r:id="rId15" minRId="183" maxRId="186">
    <sheetIdMap count="1">
      <sheetId val="1"/>
    </sheetIdMap>
  </header>
  <header guid="{99F82014-BF70-4FA6-8708-2EE7A0730FFD}" dateTime="2018-04-03T09:49:49" maxSheetId="2" userName="mihaela.nicolae" r:id="rId16" minRId="187" maxRId="223">
    <sheetIdMap count="1">
      <sheetId val="1"/>
    </sheetIdMap>
  </header>
  <header guid="{C2BFA5F7-D4A3-4619-B184-8936C30F33C7}" dateTime="2018-04-03T10:15:59" maxSheetId="2" userName="mihaela.nicolae" r:id="rId17" minRId="226" maxRId="292">
    <sheetIdMap count="1">
      <sheetId val="1"/>
    </sheetIdMap>
  </header>
  <header guid="{27AAA37A-353D-4922-B419-B9500D82E378}" dateTime="2018-04-03T10:18:03" maxSheetId="2" userName="mihaela.nicolae" r:id="rId18" minRId="295" maxRId="296">
    <sheetIdMap count="1">
      <sheetId val="1"/>
    </sheetIdMap>
  </header>
  <header guid="{C2C05304-12A4-4E79-A66B-9C8567C397C3}" dateTime="2018-04-03T10:32:51" maxSheetId="2" userName="mihaela.nicolae" r:id="rId19" minRId="299" maxRId="307">
    <sheetIdMap count="1">
      <sheetId val="1"/>
    </sheetIdMap>
  </header>
  <header guid="{ED311085-93C0-4031-8229-35AE665CA74A}" dateTime="2018-04-03T10:38:57" maxSheetId="2" userName="mihaela.nicolae" r:id="rId20" minRId="308" maxRId="310">
    <sheetIdMap count="1">
      <sheetId val="1"/>
    </sheetIdMap>
  </header>
  <header guid="{43AD5752-1BED-474A-827D-9EA5BCC122EA}" dateTime="2018-04-03T10:40:33" maxSheetId="2" userName="mihaela.nicolae" r:id="rId21" minRId="311" maxRId="316">
    <sheetIdMap count="1">
      <sheetId val="1"/>
    </sheetIdMap>
  </header>
  <header guid="{AE6F7EB0-EF63-475F-91E4-4ACC2CC5501D}" dateTime="2018-04-03T10:56:18" maxSheetId="2" userName="mihaela.nicolae" r:id="rId22" minRId="317" maxRId="320">
    <sheetIdMap count="1">
      <sheetId val="1"/>
    </sheetIdMap>
  </header>
  <header guid="{10CDAC78-1EDE-4E68-B23D-0BE9106ADC47}" dateTime="2018-04-03T11:01:11" maxSheetId="2" userName="georgiana.dobre" r:id="rId23">
    <sheetIdMap count="1">
      <sheetId val="1"/>
    </sheetIdMap>
  </header>
  <header guid="{0EB5ED59-2D14-4456-81A8-D6CCB4872296}" dateTime="2018-04-03T11:17:22" maxSheetId="2" userName="georgiana.dobre" r:id="rId24" minRId="325" maxRId="355">
    <sheetIdMap count="1">
      <sheetId val="1"/>
    </sheetIdMap>
  </header>
  <header guid="{41DE1665-C8A6-4465-90A2-767CB84C2A0A}" dateTime="2018-04-03T11:26:42" maxSheetId="2" userName="georgiana.dobre" r:id="rId25" minRId="358">
    <sheetIdMap count="1">
      <sheetId val="1"/>
    </sheetIdMap>
  </header>
  <header guid="{7F28FDF4-0494-4B18-8BED-23325F5993B9}" dateTime="2018-04-03T11:28:45" maxSheetId="2" userName="georgiana.dobre" r:id="rId26" minRId="361">
    <sheetIdMap count="1">
      <sheetId val="1"/>
    </sheetIdMap>
  </header>
  <header guid="{89F5E9D9-6400-40EE-80D3-46D224ECE0B7}" dateTime="2018-04-03T11:34:55" maxSheetId="2" userName="georgiana.dobre" r:id="rId27" minRId="364" maxRId="367">
    <sheetIdMap count="1">
      <sheetId val="1"/>
    </sheetIdMap>
  </header>
  <header guid="{F572A4BA-6CB4-4898-942F-0AE2C5C2F0AF}" dateTime="2018-04-03T11:35:44" maxSheetId="2" userName="georgiana.dobre" r:id="rId28" minRId="368" maxRId="371">
    <sheetIdMap count="1">
      <sheetId val="1"/>
    </sheetIdMap>
  </header>
  <header guid="{2E0839C9-32EE-4845-90F3-C607187E694D}" dateTime="2018-04-03T11:41:38" maxSheetId="2" userName="georgiana.dobre" r:id="rId29" minRId="372" maxRId="373">
    <sheetIdMap count="1">
      <sheetId val="1"/>
    </sheetIdMap>
  </header>
  <header guid="{21675609-B3DB-41BF-BEAB-ADFA97FB3482}" dateTime="2018-04-03T11:42:36" maxSheetId="2" userName="georgiana.dobre" r:id="rId30" minRId="374" maxRId="375">
    <sheetIdMap count="1">
      <sheetId val="1"/>
    </sheetIdMap>
  </header>
  <header guid="{B95E8310-B690-47BD-AF42-25CF424691BD}" dateTime="2018-04-03T11:43:36" maxSheetId="2" userName="georgiana.dobre" r:id="rId31" minRId="376" maxRId="377">
    <sheetIdMap count="1">
      <sheetId val="1"/>
    </sheetIdMap>
  </header>
  <header guid="{8A0F3299-F2E4-4974-9263-DE3424AA8543}" dateTime="2018-04-03T18:26:11" maxSheetId="2" userName="maria.petre" r:id="rId32">
    <sheetIdMap count="1">
      <sheetId val="1"/>
    </sheetIdMap>
  </header>
  <header guid="{9399921F-B66A-4BA2-BCBC-68FFE2CF49D0}" dateTime="2018-04-03T19:34:05" maxSheetId="2" userName="maria.petre" r:id="rId33" minRId="380" maxRId="407">
    <sheetIdMap count="1">
      <sheetId val="1"/>
    </sheetIdMap>
  </header>
  <header guid="{5C318F52-65F8-499E-A504-265B75B8E5B6}" dateTime="2018-04-04T15:08:50" maxSheetId="2" userName="raluca.georgescu" r:id="rId34" minRId="410" maxRId="413">
    <sheetIdMap count="1">
      <sheetId val="1"/>
    </sheetIdMap>
  </header>
  <header guid="{E8195ED2-FB06-4060-B310-0FDD89E332A4}" dateTime="2018-04-05T09:17:07" maxSheetId="2" userName="maria.petre" r:id="rId35" minRId="416" maxRId="418">
    <sheetIdMap count="1">
      <sheetId val="1"/>
    </sheetIdMap>
  </header>
  <header guid="{CD332A8B-9698-41F2-9692-7918FF9B80EB}" dateTime="2018-04-05T09:17:33" maxSheetId="2" userName="maria.petre" r:id="rId36" minRId="421" maxRId="423">
    <sheetIdMap count="1">
      <sheetId val="1"/>
    </sheetIdMap>
  </header>
  <header guid="{92BA1DBD-8EEF-46B5-AEB3-F68565DFB9DC}" dateTime="2018-04-05T09:22:58" maxSheetId="2" userName="roxana.barbu" r:id="rId37" minRId="424" maxRId="447">
    <sheetIdMap count="1">
      <sheetId val="1"/>
    </sheetIdMap>
  </header>
  <header guid="{F5BFF696-583B-416F-8636-079F22A6B65E}" dateTime="2018-04-05T09:25:05" maxSheetId="2" userName="roxana.barbu" r:id="rId38" minRId="450" maxRId="456">
    <sheetIdMap count="1">
      <sheetId val="1"/>
    </sheetIdMap>
  </header>
  <header guid="{D5645063-E5B0-44E4-B546-D1A3D1779FCD}" dateTime="2018-04-05T09:26:35" maxSheetId="2" userName="roxana.barbu" r:id="rId39" minRId="457" maxRId="459">
    <sheetIdMap count="1">
      <sheetId val="1"/>
    </sheetIdMap>
  </header>
  <header guid="{43D3C67F-01AD-45FC-940F-508834CB2F5E}" dateTime="2018-04-05T09:28:42" maxSheetId="2" userName="roxana.barbu" r:id="rId40">
    <sheetIdMap count="1">
      <sheetId val="1"/>
    </sheetIdMap>
  </header>
  <header guid="{9FEC58C9-2F8C-4C66-A9CA-F4598E5BF4D1}" dateTime="2018-04-05T09:28:53" maxSheetId="2" userName="maria.petre" r:id="rId41" minRId="462" maxRId="467">
    <sheetIdMap count="1">
      <sheetId val="1"/>
    </sheetIdMap>
  </header>
  <header guid="{97985605-5894-442C-8B04-1D425C46267A}" dateTime="2018-04-05T09:32:40" maxSheetId="2" userName="roxana.barbu" r:id="rId42" minRId="470" maxRId="473">
    <sheetIdMap count="1">
      <sheetId val="1"/>
    </sheetIdMap>
  </header>
  <header guid="{FE44C439-174C-480C-A8F1-9E99D10D5751}" dateTime="2018-04-05T09:34:08" maxSheetId="2" userName="roxana.barbu" r:id="rId43" minRId="474" maxRId="479">
    <sheetIdMap count="1">
      <sheetId val="1"/>
    </sheetIdMap>
  </header>
  <header guid="{AE65563B-CE40-449E-9C34-6D3230B0C0ED}" dateTime="2018-04-05T09:37:36" maxSheetId="2" userName="maria.petre" r:id="rId44" minRId="480" maxRId="492">
    <sheetIdMap count="1">
      <sheetId val="1"/>
    </sheetIdMap>
  </header>
  <header guid="{42220A0F-EA3E-4943-8878-4C93FB4D6FC2}" dateTime="2018-04-05T09:38:16" maxSheetId="2" userName="roxana.barbu" r:id="rId45" minRId="493" maxRId="504">
    <sheetIdMap count="1">
      <sheetId val="1"/>
    </sheetIdMap>
  </header>
  <header guid="{C8B37320-936E-423F-9637-251E8875B9AB}" dateTime="2018-04-05T09:39:54" maxSheetId="2" userName="roxana.barbu" r:id="rId46" minRId="507" maxRId="509">
    <sheetIdMap count="1">
      <sheetId val="1"/>
    </sheetIdMap>
  </header>
  <header guid="{7D0D221E-4064-4820-A0F8-A46675C00BB7}" dateTime="2018-04-05T09:43:49" maxSheetId="2" userName="maria.petre" r:id="rId47" minRId="510" maxRId="515">
    <sheetIdMap count="1">
      <sheetId val="1"/>
    </sheetIdMap>
  </header>
  <header guid="{163E12BE-7DA3-40DC-8FD4-14029EE93D92}" dateTime="2018-04-05T09:45:05" maxSheetId="2" userName="roxana.barbu" r:id="rId48" minRId="518" maxRId="526">
    <sheetIdMap count="1">
      <sheetId val="1"/>
    </sheetIdMap>
  </header>
  <header guid="{B7B32B93-E2D0-4A99-99C1-1FA0CA4C0EFB}" dateTime="2018-04-05T09:48:33" maxSheetId="2" userName="roxana.barbu" r:id="rId49" minRId="527" maxRId="528">
    <sheetIdMap count="1">
      <sheetId val="1"/>
    </sheetIdMap>
  </header>
  <header guid="{E979B144-6AE8-4609-9A8A-BECAA1C857A7}" dateTime="2018-04-05T09:49:05" maxSheetId="2" userName="maria.petre" r:id="rId50" minRId="531" maxRId="540">
    <sheetIdMap count="1">
      <sheetId val="1"/>
    </sheetIdMap>
  </header>
  <header guid="{2450EE51-214B-4156-BB50-FD89CD588FD3}" dateTime="2018-04-05T09:51:52" maxSheetId="2" userName="maria.petre" r:id="rId51" minRId="541" maxRId="552">
    <sheetIdMap count="1">
      <sheetId val="1"/>
    </sheetIdMap>
  </header>
  <header guid="{6AEF23BD-928F-480B-857B-AB1822A9DFBA}" dateTime="2018-04-05T10:53:53" maxSheetId="2" userName="luminita.jipa" r:id="rId52" minRId="553">
    <sheetIdMap count="1">
      <sheetId val="1"/>
    </sheetIdMap>
  </header>
  <header guid="{9D4A9DD8-DC3C-4455-BD9B-1DD8EDB75684}" dateTime="2018-04-05T10:54:21" maxSheetId="2" userName="luminita.jipa" r:id="rId53" minRId="556">
    <sheetIdMap count="1">
      <sheetId val="1"/>
    </sheetIdMap>
  </header>
  <header guid="{2B874AF5-6E5C-47E3-801D-E3D14CB0465F}" dateTime="2018-04-05T10:55:12" maxSheetId="2" userName="luminita.jipa" r:id="rId54" minRId="557" maxRId="558">
    <sheetIdMap count="1">
      <sheetId val="1"/>
    </sheetIdMap>
  </header>
  <header guid="{7E2ABF8E-A237-46CB-8407-70FCAF2DC5A3}" dateTime="2018-04-05T10:56:07" maxSheetId="2" userName="luminita.jipa" r:id="rId55" minRId="559" maxRId="560">
    <sheetIdMap count="1">
      <sheetId val="1"/>
    </sheetIdMap>
  </header>
  <header guid="{86A31990-DA3C-43F7-B1CB-72D3E0CDC1F6}" dateTime="2018-04-05T10:56:31" maxSheetId="2" userName="luminita.jipa" r:id="rId56" minRId="561">
    <sheetIdMap count="1">
      <sheetId val="1"/>
    </sheetIdMap>
  </header>
  <header guid="{E53947BE-063A-40EF-85C3-F3E4D67D2515}" dateTime="2018-04-05T10:56:57" maxSheetId="2" userName="luminita.jipa" r:id="rId57" minRId="562">
    <sheetIdMap count="1">
      <sheetId val="1"/>
    </sheetIdMap>
  </header>
  <header guid="{8ADFCC8F-CBB0-4D5F-ADB8-609F81D87395}" dateTime="2018-04-05T10:57:25" maxSheetId="2" userName="luminita.jipa" r:id="rId58" minRId="563">
    <sheetIdMap count="1">
      <sheetId val="1"/>
    </sheetIdMap>
  </header>
  <header guid="{D812A8B8-F8AB-4154-A343-AE45B9D63451}" dateTime="2018-04-05T10:58:10" maxSheetId="2" userName="luminita.jipa" r:id="rId59" minRId="564" maxRId="565">
    <sheetIdMap count="1">
      <sheetId val="1"/>
    </sheetIdMap>
  </header>
  <header guid="{3F0F9DBE-F9EE-4625-B4CC-CD9FC0FA616A}" dateTime="2018-04-05T10:58:40" maxSheetId="2" userName="luminita.jipa" r:id="rId60" minRId="566">
    <sheetIdMap count="1">
      <sheetId val="1"/>
    </sheetIdMap>
  </header>
  <header guid="{34B81D43-5B63-4872-94B4-4480096820D9}" dateTime="2018-04-05T10:58:59" maxSheetId="2" userName="luminita.jipa" r:id="rId61" minRId="567">
    <sheetIdMap count="1">
      <sheetId val="1"/>
    </sheetIdMap>
  </header>
  <header guid="{9E034B7B-C7FD-4E99-9A73-E3CEF0122AEB}" dateTime="2018-04-05T10:59:24" maxSheetId="2" userName="luminita.jipa" r:id="rId62" minRId="568">
    <sheetIdMap count="1">
      <sheetId val="1"/>
    </sheetIdMap>
  </header>
  <header guid="{AA56079D-FD60-47A9-8D39-9120A0216155}" dateTime="2018-04-05T10:59:52" maxSheetId="2" userName="luminita.jipa" r:id="rId63" minRId="569">
    <sheetIdMap count="1">
      <sheetId val="1"/>
    </sheetIdMap>
  </header>
  <header guid="{C6F36381-4AF7-4EAD-9445-B97DDAEB562E}" dateTime="2018-04-05T11:00:15" maxSheetId="2" userName="luminita.jipa" r:id="rId64" minRId="570">
    <sheetIdMap count="1">
      <sheetId val="1"/>
    </sheetIdMap>
  </header>
  <header guid="{026B2BC1-5CD2-4F95-A019-83D2625CE344}" dateTime="2018-04-05T11:00:46" maxSheetId="2" userName="luminita.jipa" r:id="rId65" minRId="571">
    <sheetIdMap count="1">
      <sheetId val="1"/>
    </sheetIdMap>
  </header>
  <header guid="{EFD60178-E94B-4B01-B274-53700B929D63}" dateTime="2018-04-05T11:01:47" maxSheetId="2" userName="luminita.jipa" r:id="rId66" minRId="572" maxRId="573">
    <sheetIdMap count="1">
      <sheetId val="1"/>
    </sheetIdMap>
  </header>
  <header guid="{4405D2F4-0FFF-4A68-BB77-3EC164FB94D7}" dateTime="2018-04-05T11:03:28" maxSheetId="2" userName="luminita.jipa" r:id="rId67" minRId="574" maxRId="578">
    <sheetIdMap count="1">
      <sheetId val="1"/>
    </sheetIdMap>
  </header>
  <header guid="{838C0AF2-CE96-4CB2-8ACC-E7A7F5EFB9E3}" dateTime="2018-04-05T11:55:02" maxSheetId="2" userName="luminita.jipa" r:id="rId68" minRId="579" maxRId="592">
    <sheetIdMap count="1">
      <sheetId val="1"/>
    </sheetIdMap>
  </header>
  <header guid="{A38D576F-F0EF-4726-A11E-75A088934756}" dateTime="2018-04-05T11:55:09" maxSheetId="2" userName="luminita.jipa" r:id="rId69" minRId="593">
    <sheetIdMap count="1">
      <sheetId val="1"/>
    </sheetIdMap>
  </header>
  <header guid="{99E21DBF-C499-4753-9A36-6504B18D0A37}" dateTime="2018-04-05T11:58:39" maxSheetId="2" userName="raluca.georgescu" r:id="rId70" minRId="594">
    <sheetIdMap count="1">
      <sheetId val="1"/>
    </sheetIdMap>
  </header>
  <header guid="{7EF7DC38-31E3-4587-9771-AB2B2314CDC8}" dateTime="2018-04-05T12:03:02" maxSheetId="2" userName="maria.petre" r:id="rId71">
    <sheetIdMap count="1">
      <sheetId val="1"/>
    </sheetIdMap>
  </header>
  <header guid="{DA1F64FE-6196-4AC6-86FA-229B77BD8695}" dateTime="2018-04-05T14:29:13" maxSheetId="2" userName="maria.petre" r:id="rId72">
    <sheetIdMap count="1">
      <sheetId val="1"/>
    </sheetIdMap>
  </header>
  <header guid="{8B1AC265-B640-409C-87E0-00FA557799B0}" dateTime="2018-04-13T11:40:04" maxSheetId="2" userName="maria.petre" r:id="rId73" minRId="601">
    <sheetIdMap count="1">
      <sheetId val="1"/>
    </sheetIdMap>
  </header>
  <header guid="{694E07D5-83E2-4FAF-9EAC-2131D8EE38D6}" dateTime="2018-04-13T11:49:57" maxSheetId="2" userName="maria.petre" r:id="rId74">
    <sheetIdMap count="1">
      <sheetId val="1"/>
    </sheetIdMap>
  </header>
  <header guid="{31F3C71D-2F20-44A2-BACD-3121839A781C}" dateTime="2018-04-13T11:50:39" maxSheetId="2" userName="maria.petre" r:id="rId75">
    <sheetIdMap count="1">
      <sheetId val="1"/>
    </sheetIdMap>
  </header>
  <header guid="{81D82FDA-4104-4EE2-A30D-D178457E5027}" dateTime="2018-04-16T16:44:18" maxSheetId="2" userName="ana.ionescu" r:id="rId76" minRId="610" maxRId="676">
    <sheetIdMap count="1">
      <sheetId val="1"/>
    </sheetIdMap>
  </header>
  <header guid="{416CEFC7-8632-4BCA-9D38-09F73E897258}" dateTime="2018-04-16T16:48:11" maxSheetId="2" userName="ana.ionescu" r:id="rId77" minRId="679" maxRId="683">
    <sheetIdMap count="1">
      <sheetId val="1"/>
    </sheetIdMap>
  </header>
  <header guid="{92559E73-E429-49D9-AFC5-A46A2BC7F8B5}" dateTime="2018-04-16T16:51:25" maxSheetId="2" userName="ana.ionescu" r:id="rId78" minRId="686" maxRId="731">
    <sheetIdMap count="1">
      <sheetId val="1"/>
    </sheetIdMap>
  </header>
  <header guid="{1E84FAF5-FC7B-4E13-B842-0D8684989120}" dateTime="2018-04-16T18:21:15" maxSheetId="2" userName="maria.petre" r:id="rId79">
    <sheetIdMap count="1">
      <sheetId val="1"/>
    </sheetIdMap>
  </header>
  <header guid="{59CA99C4-833D-40D8-859B-B746DB8E2C24}" dateTime="2018-04-17T10:12:17" maxSheetId="2" userName="luminita.jipa" r:id="rId80" minRId="734" maxRId="736">
    <sheetIdMap count="1">
      <sheetId val="1"/>
    </sheetIdMap>
  </header>
  <header guid="{097AA85A-D352-47D1-BEB5-363C9F2E307A}" dateTime="2018-04-17T10:12:26" maxSheetId="2" userName="luminita.jipa" r:id="rId81" minRId="739">
    <sheetIdMap count="1">
      <sheetId val="1"/>
    </sheetIdMap>
  </header>
  <header guid="{08D4803B-9EEF-430C-A1EC-2A93E9CC8C6C}" dateTime="2018-04-20T12:30:03" maxSheetId="2" userName="maria.petre" r:id="rId82" minRId="740" maxRId="772">
    <sheetIdMap count="1">
      <sheetId val="1"/>
    </sheetIdMap>
  </header>
  <header guid="{21EB1CB3-57EC-4425-83DE-EFF865E43109}" dateTime="2018-04-20T12:42:09" maxSheetId="2" userName="maria.petre" r:id="rId83">
    <sheetIdMap count="1">
      <sheetId val="1"/>
    </sheetIdMap>
  </header>
  <header guid="{29DD223E-B594-467D-8B70-083A76B1F809}" dateTime="2018-04-20T15:41:07" maxSheetId="2" userName="ana.ionescu" r:id="rId84" minRId="778" maxRId="808">
    <sheetIdMap count="1">
      <sheetId val="1"/>
    </sheetIdMap>
  </header>
  <header guid="{3FBC8257-B485-4D71-9D79-B91CFB08AB2E}" dateTime="2018-04-20T15:43:07" maxSheetId="2" userName="ana.ionescu" r:id="rId85" minRId="811">
    <sheetIdMap count="1">
      <sheetId val="1"/>
    </sheetIdMap>
  </header>
  <header guid="{CBCF5879-F8FA-42D0-96C7-00D0294F4939}" dateTime="2018-04-20T15:43:53" maxSheetId="2" userName="ana.ionescu" r:id="rId86">
    <sheetIdMap count="1">
      <sheetId val="1"/>
    </sheetIdMap>
  </header>
  <header guid="{C64E3857-E28F-4275-A57B-521E9B367DEA}" dateTime="2018-04-23T10:21:58" maxSheetId="2" userName="mariana.moraru" r:id="rId87" minRId="812" maxRId="822">
    <sheetIdMap count="1">
      <sheetId val="1"/>
    </sheetIdMap>
  </header>
  <header guid="{099DE5D2-97AA-4CD1-8F08-72C49C50963F}" dateTime="2018-04-23T10:26:19" maxSheetId="2" userName="mariana.moraru" r:id="rId88" minRId="825" maxRId="839">
    <sheetIdMap count="1">
      <sheetId val="1"/>
    </sheetIdMap>
  </header>
  <header guid="{DD6DE5C4-2B78-43B5-AE00-E1F685FBA827}" dateTime="2018-04-23T15:24:31" maxSheetId="2" userName="steluta.bulaceanu" r:id="rId89">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 sId="1" numFmtId="4">
    <oc r="AB88">
      <f>R88+U88+X88</f>
    </oc>
    <nc r="AB88">
      <v>758329.95</v>
    </nc>
  </rcc>
  <rcc rId="48" sId="1">
    <nc r="AF88" t="inlineStr">
      <is>
        <t>NA</t>
      </is>
    </nc>
  </rcc>
  <rcc rId="49" sId="1">
    <nc r="H88" t="inlineStr">
      <is>
        <t>na</t>
      </is>
    </nc>
  </rcc>
  <rcc rId="50" sId="1" numFmtId="19">
    <nc r="J88">
      <v>43188</v>
    </nc>
  </rcc>
  <rcc rId="51" sId="1" numFmtId="19">
    <nc r="K88">
      <v>43553</v>
    </nc>
  </rcc>
  <rcc rId="52" sId="1">
    <nc r="P88" t="inlineStr">
      <is>
        <t>ONG</t>
      </is>
    </nc>
  </rcc>
  <rcc rId="53" sId="1">
    <nc r="O88" t="inlineStr">
      <is>
        <t>BUCUREȘTI</t>
      </is>
    </nc>
  </rcc>
  <rcc rId="54" sId="1">
    <nc r="N88" t="inlineStr">
      <is>
        <t>BUCUREȘTI</t>
      </is>
    </nc>
  </rcc>
  <rcc rId="55" sId="1">
    <nc r="M88" t="inlineStr">
      <is>
        <t>Proiect cu acoperire națională</t>
      </is>
    </nc>
  </rcc>
  <rcc rId="56" sId="1" odxf="1" dxf="1">
    <nc r="Q88"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odxf>
    <ndxf>
      <font>
        <sz val="12"/>
        <color auto="1"/>
      </font>
    </ndxf>
  </rcc>
  <rcc rId="57" sId="1" numFmtId="4">
    <nc r="T88">
      <v>503312.34</v>
    </nc>
  </rcc>
  <rcc rId="58" sId="1" numFmtId="4">
    <nc r="S88">
      <v>120824.94</v>
    </nc>
  </rcc>
  <rcc rId="59" sId="1" numFmtId="4">
    <nc r="W88">
      <v>88819.82</v>
    </nc>
  </rcc>
  <rcc rId="60" sId="1" numFmtId="4">
    <nc r="V88">
      <v>30206.240000000002</v>
    </nc>
  </rcc>
  <rcc rId="61" sId="1" numFmtId="4">
    <nc r="Z88">
      <v>12084.34</v>
    </nc>
  </rcc>
  <rcc rId="62" sId="1" numFmtId="4">
    <nc r="Y88">
      <v>3082.27</v>
    </nc>
  </rcc>
  <rcc rId="63" sId="1" numFmtId="4">
    <nc r="AA88">
      <v>0</v>
    </nc>
  </rcc>
  <rcc rId="64" sId="1" numFmtId="4">
    <nc r="AC88">
      <v>0</v>
    </nc>
  </rcc>
  <rcc rId="65" sId="1">
    <nc r="AE88" t="inlineStr">
      <is>
        <t>in implementare</t>
      </is>
    </nc>
  </rcc>
  <rcc rId="66" sId="1" numFmtId="4">
    <nc r="AG88">
      <v>0</v>
    </nc>
  </rcc>
  <rcc rId="67" sId="1" numFmtId="4">
    <nc r="AH88">
      <v>0</v>
    </nc>
  </rcc>
  <rcv guid="{EF10298D-3F59-43F1-9A86-8C1CCA3B5D93}" action="delete"/>
  <rdn rId="0" localSheetId="1" customView="1" name="Z_EF10298D_3F59_43F1_9A86_8C1CCA3B5D93_.wvu.PrintArea" hidden="1" oldHidden="1">
    <formula>Sheet1!$A$1:$AI$105</formula>
    <oldFormula>Sheet1!$A$1:$AI$105</oldFormula>
  </rdn>
  <rdn rId="0" localSheetId="1" customView="1" name="Z_EF10298D_3F59_43F1_9A86_8C1CCA3B5D93_.wvu.FilterData" hidden="1" oldHidden="1">
    <formula>Sheet1!$A$6:$AI$105</formula>
    <oldFormula>Sheet1!$A$6:$AI$105</oldFormula>
  </rdn>
  <rcv guid="{EF10298D-3F59-43F1-9A86-8C1CCA3B5D93}"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 sId="1">
    <nc r="I88" t="inlineStr">
      <is>
        <t>OG - Formularea unei politici publice care urmareste reglementarea statutului inspectorului de munca, stabilind cadrul legal si oferind o
alternativa la proiectul de lege iniþiat de Guvern, dezvoltând astfel un set de masuri unitar, stabil, eficient si imparþial.
Obiectivele specifice ale proiectului
1. 1. Cresterea capacitaþii Federaþiei Naþionale a Sindicatelor Muncii si a Protecþiei Sociale si a partenerilor acesteia prin consultarea
legislaþiei în vigoare si a tuturor actorilor implicaþi în procesul de organizare si funcþionare a Inspecþiei Muncii în formularea de
politici publice privind inspecþia muncii si alte domenii conexe prin intermediul a 16 evenimente si 1 sesiune de instruire.
2. 2. Elaborarea unui set de masuri concrete (politica publica) printr-o abordare integrata, care va duce la cresterea transparenþei
actului de elaborare politici publice, proiecte de lege si legi în urma organizarii de acþiuni de colectare de date relevante (8
evenimente) si diseminare a rezultatelor (8 evenimente si o conferinta finala).
3. 3. Optimizarea proceselor decizionale orientate catre persoanele încadrate în munca si catre inspectorii de munca, devenind
astfel o acþiune colectiva, cu un scop formulat în funcþie de normele si valorile unei comunitaþi, care va rezulta într-un statut al
inspectorului de munca, ca parte a politicii publice.</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X81:Z81">
    <dxf>
      <fill>
        <patternFill patternType="solid">
          <bgColor theme="9" tint="0.39997558519241921"/>
        </patternFill>
      </fill>
    </dxf>
  </rfmt>
  <rfmt sheetId="1" sqref="X88:Z88">
    <dxf>
      <fill>
        <patternFill patternType="solid">
          <bgColor theme="9" tint="0.39997558519241921"/>
        </patternFill>
      </fill>
    </dxf>
  </rfmt>
  <rrc rId="71" sId="1" ref="AB1:AB1048576" action="insertCol"/>
  <rrc rId="72" sId="1" ref="AB1:AB1048576" action="insertCol"/>
  <rcc rId="73" sId="1" numFmtId="4">
    <oc r="AA81">
      <v>0</v>
    </oc>
    <nc r="AA81">
      <f>AB81+AC81</f>
    </nc>
  </rcc>
  <rcc rId="74" sId="1" numFmtId="4">
    <oc r="AA88">
      <v>0</v>
    </oc>
    <nc r="AA88">
      <f>AB88+AC88</f>
    </nc>
  </rcc>
  <rcc rId="75" sId="1" odxf="1" dxf="1" numFmtId="4">
    <nc r="AB81">
      <v>14766.83</v>
    </nc>
    <odxf>
      <fill>
        <patternFill patternType="none">
          <bgColor indexed="65"/>
        </patternFill>
      </fill>
      <alignment horizontal="general"/>
    </odxf>
    <ndxf>
      <fill>
        <patternFill patternType="solid">
          <bgColor theme="9" tint="0.39997558519241921"/>
        </patternFill>
      </fill>
      <alignment horizontal="center"/>
    </ndxf>
  </rcc>
  <rcc rId="76" sId="1" odxf="1" dxf="1" numFmtId="4">
    <nc r="AC81">
      <v>3765.78</v>
    </nc>
    <odxf>
      <fill>
        <patternFill patternType="none">
          <bgColor indexed="65"/>
        </patternFill>
      </fill>
      <alignment horizontal="general"/>
    </odxf>
    <ndxf>
      <fill>
        <patternFill patternType="solid">
          <bgColor theme="9" tint="0.39997558519241921"/>
        </patternFill>
      </fill>
      <alignment horizontal="center"/>
    </ndxf>
  </rcc>
  <rcc rId="77" sId="1" odxf="1" dxf="1" numFmtId="4">
    <nc r="AB88">
      <v>3082.27</v>
    </nc>
    <odxf>
      <fill>
        <patternFill patternType="none">
          <bgColor indexed="65"/>
        </patternFill>
      </fill>
      <alignment horizontal="general"/>
    </odxf>
    <ndxf>
      <fill>
        <patternFill patternType="solid">
          <bgColor theme="9" tint="0.39997558519241921"/>
        </patternFill>
      </fill>
      <alignment horizontal="center"/>
    </ndxf>
  </rcc>
  <rcc rId="78" sId="1" odxf="1" dxf="1" numFmtId="4">
    <nc r="AC88">
      <v>12084.34</v>
    </nc>
    <odxf>
      <fill>
        <patternFill patternType="none">
          <bgColor indexed="65"/>
        </patternFill>
      </fill>
      <alignment horizontal="general"/>
    </odxf>
    <ndxf>
      <fill>
        <patternFill patternType="solid">
          <bgColor theme="9" tint="0.39997558519241921"/>
        </patternFill>
      </fill>
      <alignment horizontal="center"/>
    </ndxf>
  </rcc>
  <rcc rId="79" sId="1">
    <oc r="X81">
      <f>Y81+Z81</f>
    </oc>
    <nc r="X81"/>
  </rcc>
  <rcc rId="80" sId="1" numFmtId="4">
    <oc r="Y81">
      <v>14766.83</v>
    </oc>
    <nc r="Y81"/>
  </rcc>
  <rcc rId="81" sId="1" numFmtId="4">
    <oc r="Z81">
      <v>3765.78</v>
    </oc>
    <nc r="Z81"/>
  </rcc>
  <rcc rId="82" sId="1">
    <oc r="X88">
      <f>Y88+Z88</f>
    </oc>
    <nc r="X88"/>
  </rcc>
  <rcc rId="83" sId="1" numFmtId="4">
    <oc r="Y88">
      <v>3082.27</v>
    </oc>
    <nc r="Y88"/>
  </rcc>
  <rcc rId="84" sId="1" numFmtId="4">
    <oc r="Z88">
      <v>12084.34</v>
    </oc>
    <nc r="Z88"/>
  </rcc>
  <rcc rId="85" sId="1">
    <oc r="AD81">
      <f>R81+U81+X81</f>
    </oc>
    <nc r="AD81">
      <f>R81+U81+X81+AA81</f>
    </nc>
  </rcc>
  <rcc rId="86" sId="1" numFmtId="4">
    <oc r="AD88">
      <v>758329.95</v>
    </oc>
    <nc r="AD88">
      <f>R88+U88+X88+AA88</f>
    </nc>
  </rcc>
  <rfmt sheetId="1" sqref="X81:Z81">
    <dxf>
      <fill>
        <patternFill>
          <bgColor theme="0"/>
        </patternFill>
      </fill>
    </dxf>
  </rfmt>
  <rfmt sheetId="1" sqref="X88:Z88">
    <dxf>
      <fill>
        <patternFill>
          <bgColor theme="0"/>
        </patternFill>
      </fill>
    </dxf>
  </rfmt>
  <rfmt sheetId="1" sqref="AB81:AC81">
    <dxf>
      <fill>
        <patternFill>
          <bgColor theme="0"/>
        </patternFill>
      </fill>
    </dxf>
  </rfmt>
  <rfmt sheetId="1" sqref="AB88:AC88">
    <dxf>
      <fill>
        <patternFill>
          <bgColor theme="0"/>
        </patternFill>
      </fill>
    </dxf>
  </rfmt>
  <rcc rId="87" sId="1" odxf="1" dxf="1">
    <nc r="AB3" t="inlineStr">
      <is>
        <t>regiune mai dezvoltată</t>
      </is>
    </nc>
    <odxf>
      <fill>
        <patternFill patternType="none">
          <bgColor indexed="65"/>
        </patternFill>
      </fill>
    </odxf>
    <ndxf>
      <fill>
        <patternFill patternType="solid">
          <bgColor rgb="FFFFFF00"/>
        </patternFill>
      </fill>
    </ndxf>
  </rcc>
  <rcc rId="88" sId="1" odxf="1" dxf="1">
    <nc r="AC3" t="inlineStr">
      <is>
        <t>regiune mai puțin dezvoltată</t>
      </is>
    </nc>
    <odxf>
      <fill>
        <patternFill patternType="none">
          <bgColor indexed="65"/>
        </patternFill>
      </fill>
    </odxf>
    <ndxf>
      <fill>
        <patternFill patternType="solid">
          <bgColor rgb="FFFFFF00"/>
        </patternFill>
      </fill>
    </ndxf>
  </rcc>
  <rcv guid="{7C1B4D6D-D666-48DD-AB17-E00791B6F0B6}" action="delete"/>
  <rdn rId="0" localSheetId="1" customView="1" name="Z_7C1B4D6D_D666_48DD_AB17_E00791B6F0B6_.wvu.PrintArea" hidden="1" oldHidden="1">
    <formula>Sheet1!$A$1:$AK$105</formula>
    <oldFormula>Sheet1!$A$1:$AK$105</oldFormula>
  </rdn>
  <rdn rId="0" localSheetId="1" customView="1" name="Z_7C1B4D6D_D666_48DD_AB17_E00791B6F0B6_.wvu.FilterData" hidden="1" oldHidden="1">
    <formula>Sheet1!$A$6:$AK$105</formula>
    <oldFormula>Sheet1!$A$6:$AK$105</oldFormula>
  </rdn>
  <rcv guid="{7C1B4D6D-D666-48DD-AB17-E00791B6F0B6}"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 sId="1">
    <nc r="C84" t="inlineStr">
      <is>
        <t>Municipiul Bacău</t>
      </is>
    </nc>
  </rcc>
  <rcc rId="92" sId="1">
    <nc r="D84" t="inlineStr">
      <is>
        <t>AP 2/11i  /2.1</t>
      </is>
    </nc>
  </rcc>
  <rcc rId="93" sId="1" odxf="1" dxf="1">
    <nc r="E84" t="inlineStr">
      <is>
        <t>CP4 less /2017</t>
      </is>
    </nc>
    <odxf>
      <alignment wrapText="0"/>
    </odxf>
    <ndxf>
      <alignment wrapText="1"/>
    </ndxf>
  </rcc>
  <rcc rId="94" sId="1">
    <nc r="F84" t="inlineStr">
      <is>
        <t>“ Sprijinirea mdunicipiului Bacău pentru asigurarea managementului performantei și calității”</t>
      </is>
    </nc>
  </rcc>
  <rcc rId="95" sId="1">
    <nc r="B84">
      <v>96</v>
    </nc>
  </rcc>
  <rcc rId="96" sId="1">
    <nc r="G84" t="inlineStr">
      <is>
        <t>Municipiul Bacău</t>
      </is>
    </nc>
  </rcc>
  <rcc rId="97" sId="1">
    <nc r="H84" t="inlineStr">
      <is>
        <t>Asociatia PartNET – Parteneriat pentru Dezvoltare Durabila</t>
      </is>
    </nc>
  </rcc>
  <rcc rId="98" sId="1">
    <nc r="I84" t="inlineStr">
      <is>
        <t xml:space="preserve">Obiectivul general al proiectului il constituie introducerea/extinderea de sisteme, instrumente si procese de managementul calitatii si performantei, precum ISO 9001:2015 si CAF, la nivelul Municipiului Bacau, a serviciilor descentralizate si subordonate, prin imbunatatirea durabila a eficacitatii managementului la nivel local, prin furnizarea unor inalte standarde de cunostinte si expertiza pentru functionarii publici din cadrul Primariei. Pregatirea corespunzatoare a grupului tinta va sprjini activitatile de dezvoltare si de sustinere a unui management performant, prin dezvoltarea practicilor de management si prin consolidarea unei capacitati sustinute de formare pentru administratia publica din Municipiul Bacau.
Proiectul isi propune sa raspunda nevoilor identificate in cadrul Primariei prin actualizarea sistemului de management al Primariei, in vederea alinierii sale la standardele si exigentele europene, precum si crearea unei administratii publice moderne. 
</t>
      </is>
    </nc>
  </rcc>
  <rcc rId="99" sId="1">
    <nc r="M84" t="inlineStr">
      <is>
        <t xml:space="preserve"> Proiect cu acoperire națională</t>
      </is>
    </nc>
  </rcc>
  <rcc rId="100" sId="1">
    <nc r="N84" t="inlineStr">
      <is>
        <t>Bacău</t>
      </is>
    </nc>
  </rcc>
  <rcc rId="101" sId="1">
    <nc r="O84" t="inlineStr">
      <is>
        <t>Bacău</t>
      </is>
    </nc>
  </rcc>
  <rcc rId="102" sId="1">
    <nc r="P84" t="inlineStr">
      <is>
        <t>APL</t>
      </is>
    </nc>
  </rcc>
  <rcc rId="103" sId="1" odxf="1" dxf="1">
    <nc r="Q84" t="inlineStr">
      <is>
        <t>119 - Investiții în capacitatea instituțională și în eficiența administrațiilor și a serviciilor publice la nivel național, regional și local, în perspectiva realizării de reforme, a unei mai bune legiferări și a bunei guvernanțe</t>
      </is>
    </nc>
    <odxf>
      <fill>
        <patternFill patternType="solid">
          <bgColor theme="0"/>
        </patternFill>
      </fill>
    </odxf>
    <ndxf>
      <fill>
        <patternFill patternType="none">
          <bgColor indexed="65"/>
        </patternFill>
      </fill>
    </ndxf>
  </rcc>
  <rcc rId="104" sId="1" numFmtId="4">
    <nc r="AE84">
      <v>0</v>
    </nc>
  </rcc>
  <rcc rId="105" sId="1" numFmtId="4">
    <nc r="Y84">
      <v>0</v>
    </nc>
  </rcc>
  <rcc rId="106" sId="1" numFmtId="4">
    <nc r="R84">
      <f>S84+T84</f>
    </nc>
  </rcc>
  <rcc rId="107" sId="1">
    <nc r="R85">
      <f>S85+T85</f>
    </nc>
  </rcc>
  <rcc rId="108" sId="1">
    <nc r="R86">
      <f>S86+T86</f>
    </nc>
  </rcc>
  <rcc rId="109" sId="1" numFmtId="4">
    <nc r="U84">
      <f>V84+W84</f>
    </nc>
  </rcc>
  <rcc rId="110" sId="1">
    <nc r="U85">
      <f>V85+W85</f>
    </nc>
  </rcc>
  <rcc rId="111" sId="1">
    <nc r="U86">
      <f>V86+W86</f>
    </nc>
  </rcc>
  <rcc rId="112" sId="1" numFmtId="4">
    <nc r="X84">
      <f>Y84+Z84</f>
    </nc>
  </rcc>
  <rcc rId="113" sId="1">
    <nc r="X86">
      <f>Y86+Z86</f>
    </nc>
  </rcc>
  <rcc rId="114" sId="1" numFmtId="4">
    <nc r="AD84">
      <f>R84+U84+X84</f>
    </nc>
  </rcc>
  <rcc rId="115" sId="1">
    <nc r="AD85">
      <f>R85+U85+X85</f>
    </nc>
  </rcc>
  <rcc rId="116" sId="1">
    <nc r="AD86">
      <f>R86+U86+X86</f>
    </nc>
  </rcc>
  <rcc rId="117" sId="1" numFmtId="4">
    <nc r="AF84">
      <f>AD84+AE84</f>
    </nc>
  </rcc>
  <rcc rId="118" sId="1">
    <nc r="AF85">
      <f>AD85+AE85</f>
    </nc>
  </rcc>
  <rcc rId="119" sId="1">
    <nc r="AF86">
      <f>AD86+AE86</f>
    </nc>
  </rcc>
  <rcc rId="120" sId="1" numFmtId="4">
    <nc r="S84">
      <v>0</v>
    </nc>
  </rcc>
  <rcc rId="121" sId="1" numFmtId="4">
    <nc r="W84">
      <v>58822.79</v>
    </nc>
  </rcc>
  <rcc rId="122" sId="1" numFmtId="4">
    <nc r="V84">
      <v>0</v>
    </nc>
  </rcc>
  <rcc rId="123" sId="1" numFmtId="4">
    <nc r="Z84">
      <v>8496.7800000000007</v>
    </nc>
  </rcc>
  <rcc rId="124" sId="1" numFmtId="4">
    <nc r="AA84">
      <v>0</v>
    </nc>
  </rcc>
  <rcc rId="125" sId="1" numFmtId="4">
    <nc r="T84">
      <v>357519.4</v>
    </nc>
  </rcc>
  <rcc rId="126" sId="1">
    <nc r="AH84" t="inlineStr">
      <is>
        <t>n.a</t>
      </is>
    </nc>
  </rcc>
  <rcc rId="127" sId="1">
    <nc r="B85">
      <v>99</v>
    </nc>
  </rcc>
  <rcc rId="128" sId="1">
    <nc r="I85" t="inlineStr">
      <is>
        <t xml:space="preserve">Obiectivul general al proiectului este îmbunătățirea performanței organizaționale prin implementarea Instrumentului de auto-evaluare a modului de funcţionare a instituțiilor administrației publice –CAF- în administrația publică pentru instituţia Consiliul Județean Sălaj. 
Obiectivele specifice ale proiectulu sunt:
1. Creșterea eficienței serviciilor oferite de către administrația publică prin formarea/instruirea a 50 de angajați de la nivelul Consiliui Județean Sălaj care vor urma programe de formare/instruire certificate în domeniul CAF; 
2. Creşterea capacităţii personalului de a contribui la auto-evaluare prin implicarea acestuia în identificarea domeniilor deficitare unde trebuie să se intervină, precum şi în propunerea de soluţii concrete pentru îmbunătăţirea/eficientizarea activităţii în domeniile respective.
3. Dezvoltarea instrumentelor de comunicare internă şi informare precum şi a instrumentelor şi procedurilor CAF în vederea îmbunătăţirii continue a modului de funcţionare a organizaţiei şi a serviciilor furnizate de aceasta şi realizarea planului de îmbunătăţiri a proceselor organizaţionale în urma aplicării instrumentelor de autoevaluare.
</t>
      </is>
    </nc>
  </rcc>
  <rfmt sheetId="1" sqref="F85" start="0" length="0">
    <dxf>
      <font>
        <sz val="11"/>
        <color theme="1"/>
        <name val="Calibri"/>
        <family val="2"/>
        <charset val="238"/>
        <scheme val="minor"/>
      </font>
      <alignment vertical="bottom" wrapText="0"/>
      <border outline="0">
        <left/>
        <right/>
        <top/>
        <bottom/>
      </border>
    </dxf>
  </rfmt>
  <rfmt sheetId="1" xfDxf="1" sqref="F85" start="0" length="0">
    <dxf>
      <font>
        <sz val="12"/>
        <name val="Trebuchet MS"/>
        <scheme val="none"/>
      </font>
    </dxf>
  </rfmt>
  <rcc rId="129" sId="1" odxf="1" dxf="1">
    <nc r="F85" t="inlineStr">
      <is>
        <t>Sisteme de management performant pentru Consiliul Județean Sălaj</t>
      </is>
    </nc>
    <ndxf>
      <font>
        <sz val="10"/>
        <name val="Trebuchet MS"/>
        <charset val="1"/>
        <scheme val="none"/>
      </font>
      <alignment vertical="center" wrapText="1"/>
      <border outline="0">
        <left style="thin">
          <color indexed="64"/>
        </left>
        <right style="thin">
          <color indexed="64"/>
        </right>
        <top style="thin">
          <color indexed="64"/>
        </top>
        <bottom style="thin">
          <color indexed="64"/>
        </bottom>
      </border>
    </ndxf>
  </rcc>
  <rcc rId="130" sId="1" xfDxf="1" dxf="1">
    <nc r="C85" t="inlineStr">
      <is>
        <t xml:space="preserve"> Consiliul Județean Sălaj</t>
      </is>
    </nc>
    <ndxf>
      <font>
        <sz val="12"/>
        <color auto="1"/>
      </font>
      <alignment horizontal="center" vertical="center" wrapText="1"/>
      <border outline="0">
        <left style="thin">
          <color indexed="64"/>
        </left>
        <right style="thin">
          <color indexed="64"/>
        </right>
        <top style="thin">
          <color indexed="64"/>
        </top>
        <bottom style="thin">
          <color indexed="64"/>
        </bottom>
      </border>
    </ndxf>
  </rcc>
  <rcc rId="131" sId="1">
    <nc r="H85" t="inlineStr">
      <is>
        <t>na</t>
      </is>
    </nc>
  </rcc>
  <rcc rId="132" sId="1">
    <nc r="M85" t="inlineStr">
      <is>
        <t xml:space="preserve"> Proiect cu acoperire națională</t>
      </is>
    </nc>
  </rcc>
  <rcc rId="133" sId="1">
    <nc r="N85" t="inlineStr">
      <is>
        <t>Zalău</t>
      </is>
    </nc>
  </rcc>
  <rcc rId="134" sId="1">
    <nc r="O85" t="inlineStr">
      <is>
        <t>Zalău</t>
      </is>
    </nc>
  </rcc>
  <rcc rId="135" sId="1">
    <nc r="P85" t="inlineStr">
      <is>
        <t>APL</t>
      </is>
    </nc>
  </rcc>
  <rcc rId="136" sId="1" odxf="1" dxf="1">
    <nc r="Q85" t="inlineStr">
      <is>
        <t>119 - Investiții în capacitatea instituțională și în eficiența administrațiilor și a serviciilor publice la nivel național, regional și local, în perspectiva realizării de reforme, a unei mai bune legiferări și a bunei guvernanțe</t>
      </is>
    </nc>
    <odxf>
      <fill>
        <patternFill patternType="solid">
          <bgColor theme="0"/>
        </patternFill>
      </fill>
    </odxf>
    <ndxf>
      <fill>
        <patternFill patternType="none">
          <bgColor indexed="65"/>
        </patternFill>
      </fill>
    </ndxf>
  </rcc>
  <rcc rId="137" sId="1" numFmtId="4">
    <nc r="T85">
      <v>444540.46</v>
    </nc>
  </rcc>
  <rcc rId="138" sId="1" numFmtId="4">
    <nc r="S85">
      <v>0</v>
    </nc>
  </rcc>
  <rcc rId="139" sId="1" numFmtId="4">
    <nc r="W85">
      <v>67988.539999999994</v>
    </nc>
  </rcc>
  <rcc rId="140" sId="1" numFmtId="4">
    <nc r="V85">
      <v>0</v>
    </nc>
  </rcc>
  <rcc rId="141" sId="1" numFmtId="4">
    <nc r="X85">
      <v>10459.780000000001</v>
    </nc>
  </rcc>
  <rcc rId="142" sId="1" numFmtId="4">
    <nc r="Y85">
      <v>0</v>
    </nc>
  </rcc>
  <rm rId="143" sheetId="1" source="X85" destination="Z85" sourceSheetId="1">
    <rfmt sheetId="1" s="1" sqref="Z85" start="0" length="0">
      <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dxf>
    </rfmt>
  </rm>
  <rcc rId="144" sId="1" odxf="1" s="1" dxf="1">
    <nc r="X85">
      <f>Y85+Z85</f>
    </nc>
    <odxf>
      <font>
        <b val="0"/>
        <i val="0"/>
        <strike val="0"/>
        <condense val="0"/>
        <extend val="0"/>
        <outline val="0"/>
        <shadow val="0"/>
        <u val="none"/>
        <vertAlign val="baseline"/>
        <sz val="11"/>
        <color theme="1"/>
        <name val="Calibri"/>
        <family val="2"/>
        <charset val="238"/>
        <scheme val="minor"/>
      </font>
      <numFmt numFmtId="0" formatCode="General"/>
      <alignment horizontal="general" vertical="bottom" textRotation="0" wrapText="0" indent="0" justifyLastLine="0" shrinkToFit="0" readingOrder="0"/>
    </odxf>
    <ndxf>
      <font>
        <sz val="12"/>
        <color auto="1"/>
        <name val="Calibri"/>
        <family val="2"/>
        <charset val="238"/>
        <scheme val="minor"/>
      </font>
      <numFmt numFmtId="4" formatCode="#,##0.00"/>
      <alignment horizontal="center" vertical="center" wrapText="1"/>
      <border outline="0">
        <left style="thin">
          <color indexed="64"/>
        </left>
        <right style="thin">
          <color indexed="64"/>
        </right>
        <top style="thin">
          <color indexed="64"/>
        </top>
        <bottom style="thin">
          <color indexed="64"/>
        </bottom>
      </border>
    </ndxf>
  </rcc>
  <rcc rId="145" sId="1" numFmtId="4">
    <nc r="AA85">
      <v>0</v>
    </nc>
  </rcc>
  <rcc rId="146" sId="1" numFmtId="4">
    <nc r="AE85">
      <v>0</v>
    </nc>
  </rcc>
  <rcc rId="147" sId="1" odxf="1" dxf="1">
    <nc r="AG84" t="inlineStr">
      <is>
        <t>implementare</t>
      </is>
    </nc>
    <ndxf>
      <alignment horizontal="center"/>
    </ndxf>
  </rcc>
  <rfmt sheetId="1" sqref="AG84">
    <dxf>
      <fill>
        <patternFill patternType="solid">
          <bgColor rgb="FFFFFF00"/>
        </patternFill>
      </fill>
    </dxf>
  </rfmt>
  <rfmt sheetId="1" sqref="AG84">
    <dxf>
      <fill>
        <patternFill>
          <bgColor theme="5"/>
        </patternFill>
      </fill>
    </dxf>
  </rfmt>
  <rfmt sheetId="1" sqref="AG85">
    <dxf>
      <fill>
        <patternFill patternType="solid">
          <bgColor theme="5"/>
        </patternFill>
      </fill>
    </dxf>
  </rfmt>
  <rcc rId="148" sId="1" odxf="1" dxf="1">
    <nc r="AG85" t="inlineStr">
      <is>
        <t>implementare</t>
      </is>
    </nc>
    <ndxf>
      <alignment horizontal="center"/>
    </ndxf>
  </rcc>
  <rcc rId="149" sId="1" odxf="1" dxf="1">
    <nc r="AG86" t="inlineStr">
      <is>
        <t>implementare</t>
      </is>
    </nc>
    <ndxf>
      <fill>
        <patternFill patternType="solid">
          <bgColor theme="5"/>
        </patternFill>
      </fill>
      <alignment horizontal="center"/>
    </ndxf>
  </rcc>
  <rcc rId="150" sId="1">
    <nc r="B86">
      <v>102</v>
    </nc>
  </rcc>
  <rcc rId="151" sId="1">
    <nc r="C86" t="inlineStr">
      <is>
        <t>Municipiul Zalău</t>
      </is>
    </nc>
  </rcc>
  <rcc rId="152" sId="1">
    <nc r="D86" t="inlineStr">
      <is>
        <t>AP 2/11i  /2.1</t>
      </is>
    </nc>
  </rcc>
  <rcc rId="153" sId="1" odxf="1" dxf="1">
    <nc r="E86" t="inlineStr">
      <is>
        <t>CP4 less /2017</t>
      </is>
    </nc>
    <odxf>
      <alignment wrapText="0"/>
    </odxf>
    <ndxf>
      <alignment wrapText="1"/>
    </ndxf>
  </rcc>
  <rfmt sheetId="1" sqref="F86" start="0" length="0">
    <dxf>
      <font>
        <sz val="11"/>
        <color theme="1"/>
        <name val="Calibri"/>
        <family val="2"/>
        <charset val="238"/>
        <scheme val="minor"/>
      </font>
      <alignment vertical="bottom" wrapText="0"/>
      <border outline="0">
        <left/>
        <right/>
        <top/>
        <bottom/>
      </border>
    </dxf>
  </rfmt>
  <rfmt sheetId="1" sqref="F86" start="0" length="0">
    <dxf>
      <font>
        <sz val="11"/>
        <color theme="1"/>
        <name val="Trebuchet MS"/>
        <family val="2"/>
        <charset val="238"/>
        <scheme val="none"/>
      </font>
    </dxf>
  </rfmt>
  <rfmt sheetId="1" xfDxf="1" sqref="F86" start="0" length="0">
    <dxf>
      <font>
        <name val="Trebuchet MS"/>
        <scheme val="none"/>
      </font>
    </dxf>
  </rfmt>
  <rcc rId="154" sId="1" odxf="1" dxf="1">
    <nc r="F86" t="inlineStr">
      <is>
        <r>
          <t>“Calitate, eficiență și performanță a managementului la nivelul UAT Municipiul Zalău (CEP UAT Zalău)</t>
        </r>
        <r>
          <rPr>
            <i/>
            <sz val="11"/>
            <color theme="1"/>
            <rFont val="Trebuchet MS"/>
            <family val="2"/>
          </rPr>
          <t>”</t>
        </r>
      </is>
    </nc>
    <ndxf>
      <font>
        <sz val="10"/>
        <name val="Trebuchet MS"/>
        <charset val="1"/>
        <scheme val="none"/>
      </font>
      <alignment vertical="center" wrapText="1"/>
      <border outline="0">
        <left style="thin">
          <color indexed="64"/>
        </left>
        <right style="thin">
          <color indexed="64"/>
        </right>
        <top style="thin">
          <color indexed="64"/>
        </top>
        <bottom style="thin">
          <color indexed="64"/>
        </bottom>
      </border>
    </ndxf>
  </rcc>
  <rcc rId="155" sId="1">
    <nc r="G85" t="inlineStr">
      <is>
        <t>Consiliul Județean Sălaj</t>
      </is>
    </nc>
  </rcc>
  <rcc rId="156" sId="1">
    <nc r="G86" t="inlineStr">
      <is>
        <t>Municipiul Zalău</t>
      </is>
    </nc>
  </rcc>
  <rcc rId="157" sId="1">
    <nc r="H86" t="inlineStr">
      <is>
        <t>na</t>
      </is>
    </nc>
  </rcc>
  <rcc rId="158" sId="1">
    <nc r="M86" t="inlineStr">
      <is>
        <t xml:space="preserve"> Proiect cu acoperire națională</t>
      </is>
    </nc>
  </rcc>
  <rm rId="159" sheetId="1" source="N85" destination="N86" sourceSheetId="1">
    <rfmt sheetId="1" sqref="N86"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m>
  <rm rId="160" sheetId="1" source="O85" destination="O86" sourceSheetId="1">
    <rfmt sheetId="1" sqref="O86" start="0" length="0">
      <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m>
  <rfmt sheetId="1" sqref="N85" start="0" length="0">
    <dxf>
      <border>
        <left style="thin">
          <color indexed="64"/>
        </left>
        <right style="thin">
          <color indexed="64"/>
        </right>
        <top style="thin">
          <color indexed="64"/>
        </top>
        <bottom style="thin">
          <color indexed="64"/>
        </bottom>
      </border>
    </dxf>
  </rfmt>
  <rfmt sheetId="1" sqref="N85">
    <dxf>
      <border>
        <left style="thin">
          <color indexed="64"/>
        </left>
        <right style="thin">
          <color indexed="64"/>
        </right>
        <top style="thin">
          <color indexed="64"/>
        </top>
        <bottom style="thin">
          <color indexed="64"/>
        </bottom>
        <vertical style="thin">
          <color indexed="64"/>
        </vertical>
        <horizontal style="thin">
          <color indexed="64"/>
        </horizontal>
      </border>
    </dxf>
  </rfmt>
  <rcc rId="161" sId="1">
    <nc r="P86" t="inlineStr">
      <is>
        <t>APL</t>
      </is>
    </nc>
  </rcc>
  <rcc rId="162" sId="1" odxf="1" dxf="1">
    <nc r="O85" t="inlineStr">
      <is>
        <t>Sălaj</t>
      </is>
    </nc>
    <ndxf>
      <font>
        <sz val="12"/>
        <color auto="1"/>
        <name val="Calibri"/>
        <family val="2"/>
        <charset val="238"/>
        <scheme val="minor"/>
      </font>
      <fill>
        <patternFill patternType="solid">
          <bgColor theme="0"/>
        </patternFill>
      </fill>
      <alignment vertical="center" wrapText="1"/>
      <border outline="0">
        <left style="thin">
          <color indexed="64"/>
        </left>
        <right style="thin">
          <color indexed="64"/>
        </right>
        <top style="thin">
          <color indexed="64"/>
        </top>
        <bottom style="thin">
          <color indexed="64"/>
        </bottom>
      </border>
    </ndxf>
  </rcc>
  <rcc rId="163" sId="1" odxf="1" dxf="1">
    <nc r="N85" t="inlineStr">
      <is>
        <t>Sălaj</t>
      </is>
    </nc>
    <ndxf>
      <font>
        <sz val="12"/>
        <color auto="1"/>
        <name val="Calibri"/>
        <family val="2"/>
        <charset val="238"/>
        <scheme val="minor"/>
      </font>
      <fill>
        <patternFill patternType="solid">
          <bgColor theme="0"/>
        </patternFill>
      </fill>
      <alignment vertical="center" wrapText="1"/>
    </ndxf>
  </rcc>
  <rcc rId="164" sId="1" odxf="1" dxf="1">
    <nc r="Q86" t="inlineStr">
      <is>
        <t>119 - Investiții în capacitatea instituțională și în eficiența administrațiilor și a serviciilor publice la nivel național, regional și local, în perspectiva realizării de reforme, a unei mai bune legiferări și a bunei guvernanțe</t>
      </is>
    </nc>
    <odxf>
      <fill>
        <patternFill patternType="solid">
          <bgColor theme="0"/>
        </patternFill>
      </fill>
    </odxf>
    <ndxf>
      <fill>
        <patternFill patternType="none">
          <bgColor indexed="65"/>
        </patternFill>
      </fill>
    </ndxf>
  </rcc>
  <rcc rId="165" sId="1">
    <nc r="AH85" t="inlineStr">
      <is>
        <t>n.a</t>
      </is>
    </nc>
  </rcc>
  <rcc rId="166" sId="1">
    <nc r="AH86" t="inlineStr">
      <is>
        <t>n.a</t>
      </is>
    </nc>
  </rcc>
  <rcc rId="167" sId="1">
    <nc r="I86" t="inlineStr">
      <is>
        <t xml:space="preserve">Obiectivul general al proiectului constă în Îmbunătătirea performantei organizationale la nivelul UAT Municipiul Zalău prin implementarea instrumentului de auto-evaluare a modului de funcţionare a institutiilor administratiei publice, CAF, la nivelul Primăriei Municipiului Zalău/PMZ și structurilor subordonate Consiliului Local Zalău (Poliției Locale Zalău și Direcției de Asistență Socială Comunitară Zalău/DASC).
Obiectivele specifice ale proiectulu sunt:
1. Dezvoltarea capacitații personalului de a implementa si imbunatati un instrument unitar de management al calitătii și performantei cu scop de crestere a eficientei serviciilor oferite de către administratia publică prin instruirea unui număr de 109 angajați de la nivelul Primăria Municipiului Zalău/PMZ si structurilor subordonate Consiliului Local (Politia Locală Zalău si Directia de Asistenta Sociala Comunitara Zalău/DASC) care vor urma programe de formare/instruire în domenii specifice;
2. Asigurarea vizibilității și promovarea proiectului și a finanțatorului;
3. Promovarea principiilor orizontale.
</t>
      </is>
    </nc>
  </rcc>
  <rcc rId="168" sId="1" numFmtId="4">
    <nc r="T86">
      <v>344957.66</v>
    </nc>
  </rcc>
  <rcc rId="169" sId="1" numFmtId="4">
    <nc r="S86">
      <v>0</v>
    </nc>
  </rcc>
  <rcc rId="170" sId="1" numFmtId="4">
    <nc r="W86">
      <v>52758.23</v>
    </nc>
  </rcc>
  <rcc rId="171" sId="1" numFmtId="4">
    <nc r="V86">
      <v>0</v>
    </nc>
  </rcc>
  <rcc rId="172" sId="1" numFmtId="4">
    <nc r="Z86">
      <v>8116.65</v>
    </nc>
  </rcc>
  <rcc rId="173" sId="1" numFmtId="4">
    <nc r="Y86">
      <v>0</v>
    </nc>
  </rcc>
  <rcc rId="174" sId="1" numFmtId="4">
    <nc r="AA86">
      <v>0</v>
    </nc>
  </rcc>
  <rcc rId="175" sId="1" numFmtId="4">
    <nc r="AE86">
      <v>0</v>
    </nc>
  </rcc>
  <rcv guid="{3AFE79CE-CE75-447D-8C73-1AE63A224CBA}" action="delete"/>
  <rdn rId="0" localSheetId="1" customView="1" name="Z_3AFE79CE_CE75_447D_8C73_1AE63A224CBA_.wvu.PrintArea" hidden="1" oldHidden="1">
    <formula>Sheet1!$A$1:$AK$105</formula>
    <oldFormula>Sheet1!$A$1:$AK$105</oldFormula>
  </rdn>
  <rdn rId="0" localSheetId="1" customView="1" name="Z_3AFE79CE_CE75_447D_8C73_1AE63A224CBA_.wvu.FilterData" hidden="1" oldHidden="1">
    <formula>Sheet1!$A$3:$AK$88</formula>
    <oldFormula>Sheet1!$A$3:$AK$88</oldFormula>
  </rdn>
  <rcv guid="{3AFE79CE-CE75-447D-8C73-1AE63A224CBA}"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 sId="1" numFmtId="19">
    <nc r="J87">
      <v>43186</v>
    </nc>
  </rcc>
  <rcc rId="179" sId="1" numFmtId="19">
    <nc r="K87">
      <v>43551</v>
    </nc>
  </rcc>
  <rcc rId="180" sId="1" odxf="1" dxf="1">
    <nc r="AG87" t="inlineStr">
      <is>
        <t>implementare</t>
      </is>
    </nc>
    <odxf>
      <alignment horizontal="general"/>
    </odxf>
    <ndxf>
      <alignment horizontal="center"/>
    </ndxf>
  </rcc>
  <rcv guid="{53ED3D47-B2C0-43A1-9A1E-F030D529F74C}" action="delete"/>
  <rdn rId="0" localSheetId="1" customView="1" name="Z_53ED3D47_B2C0_43A1_9A1E_F030D529F74C_.wvu.PrintArea" hidden="1" oldHidden="1">
    <formula>Sheet1!$A$1:$AK$105</formula>
    <oldFormula>Sheet1!$A$1:$AK$105</oldFormula>
  </rdn>
  <rdn rId="0" localSheetId="1" customView="1" name="Z_53ED3D47_B2C0_43A1_9A1E_F030D529F74C_.wvu.FilterData" hidden="1" oldHidden="1">
    <formula>Sheet1!$A$3:$AK$88</formula>
    <oldFormula>Sheet1!$A$3:$AK$88</oldFormula>
  </rdn>
  <rcv guid="{53ED3D47-B2C0-43A1-9A1E-F030D529F74C}"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 sId="1">
    <nc r="L84">
      <f>R84/AD84*100</f>
    </nc>
  </rcc>
  <rcc rId="184" sId="1">
    <nc r="L85">
      <f>R85/AD85*100</f>
    </nc>
  </rcc>
  <rcc rId="185" sId="1">
    <nc r="L86">
      <f>R86/AD86*100</f>
    </nc>
  </rcc>
  <rcc rId="186" sId="1">
    <nc r="L87">
      <f>R87/AD87*100</f>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 sId="1" ref="A89:XFD89" action="insertRow"/>
  <rrc rId="188" sId="1" ref="A89:XFD89" action="insertRow"/>
  <rrc rId="189" sId="1" ref="A89:XFD90" action="insertRow"/>
  <rrc rId="190" sId="1" ref="A89:XFD93" action="insertRow"/>
  <rcc rId="191" sId="1">
    <nc r="A89">
      <v>83</v>
    </nc>
  </rcc>
  <rcc rId="192" sId="1">
    <nc r="B89">
      <v>345</v>
    </nc>
  </rcc>
  <rcc rId="193" sId="1">
    <nc r="C89" t="inlineStr">
      <is>
        <t>MN</t>
      </is>
    </nc>
  </rcc>
  <rcc rId="194" sId="1">
    <nc r="D89" t="inlineStr">
      <is>
        <t>AP1/11i /1.1</t>
      </is>
    </nc>
  </rcc>
  <rcc rId="195" sId="1">
    <nc r="E89" t="inlineStr">
      <is>
        <t>CP 2/2017 (MySMIS: POCA/111/1/1)</t>
      </is>
    </nc>
  </rcc>
  <rcc rId="196" sId="1">
    <nc r="F89" t="inlineStr">
      <is>
        <t>Cultura alternativă</t>
      </is>
    </nc>
  </rcc>
  <rcc rId="197" sId="1">
    <nc r="G89" t="inlineStr">
      <is>
        <t>ASOCIATIA CULTURALA "FLOWER POWER"</t>
      </is>
    </nc>
  </rcc>
  <rcc rId="198" sId="1">
    <nc r="H89" t="inlineStr">
      <is>
        <t>n.a</t>
      </is>
    </nc>
  </rcc>
  <rcc rId="199" sId="1">
    <nc r="I89" t="inlineStr">
      <is>
        <t xml:space="preserve">Obiectivul general al proiectului reprezinta consolidarea capacitații ONG-urilor si a actorilor relevanți din domeniul cultural de a iniția, promova, implementa si monitoriza politici publice adaptate contextului cultural actual din România în vederea îmbunatațirii si sincronizarii acestuia cu mediul cultural european si internațional.
Obiectivul Specific nr. 1 - Monitorizarea si evaluarea politicilor publice existente din domeniul cultural si a gradului de aplicabilitate a acestora în România în vederea realizarii de propuneri de politici publice alternative care sa conduca la sincronizarea mediului cultural, național cu cel european si internațional.
2. Obiectivul Specific nr. 2 - Capacitarea ONG – urilor si a actorilor relevanți din domeniul cultural românesc în inițierea, elaborarea, promovarea si implementarea de politici publice alternative prin realizarea de activitați de formare a 20 de membri ai Asociației Culturale "Flower Power" si derularea de acțiuni de consultare cu actori relevanți la nivel național, în vederea cresterii gradului de implicare a acestora în procesele decizionale.
3. Obiectivul Specific nr. 3 - Formularea unei propuneri alternative la politicile publice bazata pe problemele reale identificate prin intermediul evaluarilor realizate care sa conduca la îmbunatațirea Statutului Artistului si sincronizarea mediului cultural românesc cu cel european si internațional.
4. Obiectivul Specific nr. 4 - Promovarea propunerii alternative la politicile publice dezvoltata în vederea adoptarii/aprobarii acestora de catre Guvern si a implementarii acesteia în sistemul cultural național.
</t>
      </is>
    </nc>
  </rcc>
  <rcc rId="200" sId="1" numFmtId="19">
    <nc r="J89">
      <v>43188</v>
    </nc>
  </rcc>
  <rcc rId="201" sId="1" numFmtId="19">
    <nc r="K89">
      <v>43675</v>
    </nc>
  </rcc>
  <rcc rId="202" sId="1">
    <nc r="M89" t="inlineStr">
      <is>
        <t>Proiect cu acoperire națională</t>
      </is>
    </nc>
  </rcc>
  <rcc rId="203" sId="1">
    <nc r="N89" t="inlineStr">
      <is>
        <t>BUCUREȘTI</t>
      </is>
    </nc>
  </rcc>
  <rcc rId="204" sId="1">
    <nc r="O89" t="inlineStr">
      <is>
        <t>BUCUREȘTI</t>
      </is>
    </nc>
  </rcc>
  <rcc rId="205" sId="1">
    <nc r="P89" t="inlineStr">
      <is>
        <t>ONG</t>
      </is>
    </nc>
  </rcc>
  <rcc rId="206" sId="1">
    <nc r="Q89" t="inlineStr">
      <is>
        <t>119 - Investiții în capacitatea instituțională și în eficiența administrațiilor și a serviciilor publice la nivel național, regional și local, în perspectiva realizării de reforme, a unei mai bune legiferări și a bunei guvernanțe</t>
      </is>
    </nc>
  </rcc>
  <rcc rId="207" sId="1">
    <nc r="R89">
      <f>S89+T89</f>
    </nc>
  </rcc>
  <rcc rId="208" sId="1" numFmtId="4">
    <nc r="S89">
      <v>610927.28</v>
    </nc>
  </rcc>
  <rcc rId="209" sId="1" numFmtId="4">
    <nc r="T89">
      <v>146658.95000000001</v>
    </nc>
  </rcc>
  <rfmt sheetId="1" sqref="V89" start="0" length="0">
    <dxf>
      <font>
        <sz val="12"/>
        <color auto="1"/>
      </font>
      <numFmt numFmtId="35" formatCode="_-* #,##0.00\ _l_e_i_-;\-* #,##0.00\ _l_e_i_-;_-* &quot;-&quot;??\ _l_e_i_-;_-@_-"/>
      <alignment horizontal="general" vertical="bottom" wrapText="0"/>
      <border outline="0">
        <left/>
        <right/>
        <top/>
        <bottom/>
      </border>
    </dxf>
  </rfmt>
  <rfmt sheetId="1" sqref="W89" start="0" length="0">
    <dxf>
      <font>
        <sz val="12"/>
        <color auto="1"/>
      </font>
      <numFmt numFmtId="35" formatCode="_-* #,##0.00\ _l_e_i_-;\-* #,##0.00\ _l_e_i_-;_-* &quot;-&quot;??\ _l_e_i_-;_-@_-"/>
      <alignment horizontal="general" vertical="bottom" wrapText="0"/>
      <border outline="0">
        <left/>
        <right/>
        <top/>
        <bottom/>
      </border>
    </dxf>
  </rfmt>
  <rcc rId="210" sId="1">
    <nc r="U89">
      <f>V89+W89</f>
    </nc>
  </rcc>
  <rfmt sheetId="1" sqref="V89" start="0" length="0">
    <dxf>
      <font>
        <sz val="12"/>
        <color auto="1"/>
      </font>
      <numFmt numFmtId="165" formatCode="#,##0.00_ ;\-#,##0.00\ "/>
      <alignment horizontal="center" vertical="center" wrapText="1"/>
      <border outline="0">
        <left style="thin">
          <color indexed="64"/>
        </left>
        <right style="thin">
          <color indexed="64"/>
        </right>
        <top style="thin">
          <color indexed="64"/>
        </top>
        <bottom style="thin">
          <color indexed="64"/>
        </bottom>
      </border>
    </dxf>
  </rfmt>
  <rfmt sheetId="1" sqref="W89" start="0" length="0">
    <dxf>
      <font>
        <sz val="12"/>
        <color auto="1"/>
      </font>
      <numFmt numFmtId="165" formatCode="#,##0.00_ ;\-#,##0.00\ "/>
      <alignment horizontal="center" vertical="center" wrapText="1"/>
      <border outline="0">
        <left style="thin">
          <color indexed="64"/>
        </left>
        <right style="thin">
          <color indexed="64"/>
        </right>
        <top style="thin">
          <color indexed="64"/>
        </top>
        <bottom style="thin">
          <color indexed="64"/>
        </bottom>
      </border>
    </dxf>
  </rfmt>
  <rcc rId="211" sId="1" numFmtId="4">
    <nc r="V89">
      <v>107810.7</v>
    </nc>
  </rcc>
  <rcc rId="212" sId="1" numFmtId="4">
    <nc r="W89">
      <v>36664.730000000003</v>
    </nc>
  </rcc>
  <rcc rId="213" sId="1" numFmtId="4">
    <nc r="AC89">
      <v>3741.3</v>
    </nc>
  </rcc>
  <rcc rId="214" sId="1">
    <nc r="AA89">
      <f>AB89+AC89</f>
    </nc>
  </rcc>
  <rcc rId="215" sId="1">
    <nc r="AD89">
      <f>R89+U89+X89+AA89</f>
    </nc>
  </rcc>
  <rcc rId="216" sId="1" numFmtId="4">
    <nc r="AB89">
      <v>14668.12</v>
    </nc>
  </rcc>
  <rcc rId="217" sId="1" numFmtId="4">
    <nc r="AE89">
      <v>0</v>
    </nc>
  </rcc>
  <rcc rId="218" sId="1">
    <nc r="AF89">
      <f>AD89+AE89</f>
    </nc>
  </rcc>
  <rcc rId="219" sId="1">
    <nc r="AG89" t="inlineStr">
      <is>
        <t>in implementare</t>
      </is>
    </nc>
  </rcc>
  <rcc rId="220" sId="1">
    <nc r="AH89" t="inlineStr">
      <is>
        <t>NA</t>
      </is>
    </nc>
  </rcc>
  <rcc rId="221" sId="1" numFmtId="4">
    <nc r="AI89">
      <v>0</v>
    </nc>
  </rcc>
  <rcc rId="222" sId="1" numFmtId="4">
    <nc r="AJ89">
      <v>0</v>
    </nc>
  </rcc>
  <rcc rId="223" sId="1" numFmtId="19">
    <oc r="AK3">
      <v>43175</v>
    </oc>
    <nc r="AK3">
      <v>43189</v>
    </nc>
  </rcc>
  <rcv guid="{EF10298D-3F59-43F1-9A86-8C1CCA3B5D93}" action="delete"/>
  <rdn rId="0" localSheetId="1" customView="1" name="Z_EF10298D_3F59_43F1_9A86_8C1CCA3B5D93_.wvu.PrintArea" hidden="1" oldHidden="1">
    <formula>Sheet1!$A$1:$AK$114</formula>
    <oldFormula>Sheet1!$A$1:$AK$114</oldFormula>
  </rdn>
  <rdn rId="0" localSheetId="1" customView="1" name="Z_EF10298D_3F59_43F1_9A86_8C1CCA3B5D93_.wvu.FilterData" hidden="1" oldHidden="1">
    <formula>Sheet1!$A$3:$AK$88</formula>
    <oldFormula>Sheet1!$A$6:$AK$114</oldFormula>
  </rdn>
  <rcv guid="{EF10298D-3F59-43F1-9A86-8C1CCA3B5D93}"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 sId="1">
    <nc r="A90">
      <v>84</v>
    </nc>
  </rcc>
  <rcc rId="227" sId="1">
    <nc r="B90">
      <v>352</v>
    </nc>
  </rcc>
  <rcc rId="228" sId="1">
    <nc r="C90" t="inlineStr">
      <is>
        <t>MN</t>
      </is>
    </nc>
  </rcc>
  <rcc rId="229" sId="1">
    <nc r="D90" t="inlineStr">
      <is>
        <t>AP1/11i /1.1</t>
      </is>
    </nc>
  </rcc>
  <rcc rId="230" sId="1">
    <nc r="E90" t="inlineStr">
      <is>
        <t>CP 2/2017 (MySMIS: POCA/111/1/1)</t>
      </is>
    </nc>
  </rcc>
  <rfmt sheetId="1" sqref="F90" start="0" length="0">
    <dxf>
      <font>
        <sz val="11"/>
        <color theme="1"/>
        <name val="Calibri"/>
        <family val="2"/>
        <charset val="238"/>
        <scheme val="minor"/>
      </font>
      <alignment vertical="bottom"/>
      <border outline="0">
        <left/>
        <right/>
        <top/>
        <bottom/>
      </border>
    </dxf>
  </rfmt>
  <rfmt sheetId="1" xfDxf="1" sqref="F90" start="0" length="0">
    <dxf>
      <font>
        <b/>
        <sz val="10"/>
        <name val="Arial"/>
        <charset val="1"/>
        <scheme val="none"/>
      </font>
      <alignment wrapText="1"/>
    </dxf>
  </rfmt>
  <rcc rId="231" sId="1" odxf="1" dxf="1">
    <nc r="F90" t="inlineStr">
      <is>
        <t>Asistență socială unitară și eficientă în serviciile pentru protecția copilului</t>
      </is>
    </nc>
    <ndxf>
      <font>
        <b val="0"/>
        <sz val="10"/>
        <name val="Arial"/>
        <charset val="1"/>
        <scheme val="none"/>
      </font>
      <alignment vertical="center" wrapText="0"/>
      <border outline="0">
        <left style="thin">
          <color indexed="64"/>
        </left>
        <right style="thin">
          <color indexed="64"/>
        </right>
        <top style="thin">
          <color indexed="64"/>
        </top>
        <bottom style="thin">
          <color indexed="64"/>
        </bottom>
      </border>
    </ndxf>
  </rcc>
  <rfmt sheetId="1" sqref="F90">
    <dxf>
      <alignment wrapText="1"/>
    </dxf>
  </rfmt>
  <rcc rId="232" sId="1">
    <nc r="G90" t="inlineStr">
      <is>
        <t>FUNDATIA PENTRU DEZVOLTAREA SERVICIILOR SOCIALE</t>
      </is>
    </nc>
  </rcc>
  <rcc rId="233" sId="1">
    <nc r="H90" t="inlineStr">
      <is>
        <t>n.a</t>
      </is>
    </nc>
  </rcc>
  <rcc rId="234" sId="1">
    <nc r="I90" t="inlineStr">
      <is>
        <t xml:space="preserve">Consolidarea interventiei asistentului social prin crearea unui set unic de metode, proceduri, tehnici si instrumente de lucru pentru serviciile sociale destinate protectiei copilului, ca propunere alternativa la politicile publice initiate de Guvern in domeniul protectiei copilului
1. Dezvoltarea ca politica alternativa a unui set unic de metode, proceduri, tehnici si instrumente de lucru pentru serviciile sociale destinate protectiei copilului, prin implicarea ONG-urilor si partenerilor sociali
2. Formarea a 75 de specialisti - asistent sociali din ONG-uri si parteneri sociali instruiti pentru dezvoltarea cunostintelor si abilitatilor in vederea formularii si promovarii de propuneri alternative la politicile publice initiate de Guvern in domeniul serviciilor sociale
destinate protectiei copilului
3. Promovarea politicii publice alternative ca masura de eficientizare a serviciilor sociale din domeniul protectiei si promovarii drepturilor copilului
</t>
      </is>
    </nc>
  </rcc>
  <rcc rId="235" sId="1" numFmtId="19">
    <nc r="J90">
      <v>43188</v>
    </nc>
  </rcc>
  <rcc rId="236" sId="1" numFmtId="19">
    <nc r="K90">
      <v>43675</v>
    </nc>
  </rcc>
  <rcc rId="237" sId="1">
    <nc r="M90" t="inlineStr">
      <is>
        <t>Proiect cu acoperire națională</t>
      </is>
    </nc>
  </rcc>
  <rcc rId="238" sId="1">
    <nc r="N90" t="inlineStr">
      <is>
        <t>BUCUREȘTI</t>
      </is>
    </nc>
  </rcc>
  <rcc rId="239" sId="1">
    <nc r="O90" t="inlineStr">
      <is>
        <t>BUCUREȘTI</t>
      </is>
    </nc>
  </rcc>
  <rcc rId="240" sId="1">
    <nc r="P90" t="inlineStr">
      <is>
        <t>ONG</t>
      </is>
    </nc>
  </rcc>
  <rcc rId="241" sId="1">
    <nc r="Q90" t="inlineStr">
      <is>
        <t>119 - Investiții în capacitatea instituțională și în eficiența administrațiilor și a serviciilor publice la nivel național, regional și local, în perspectiva realizării de reforme, a unei mai bune legiferări și a bunei guvernanțe</t>
      </is>
    </nc>
  </rcc>
  <rcc rId="242" sId="1">
    <nc r="AG90" t="inlineStr">
      <is>
        <t>in implementare</t>
      </is>
    </nc>
  </rcc>
  <rcc rId="243" sId="1">
    <nc r="AH90" t="inlineStr">
      <is>
        <t>NA</t>
      </is>
    </nc>
  </rcc>
  <rcc rId="244" sId="1">
    <nc r="AF90">
      <f>AD90+AE90</f>
    </nc>
  </rcc>
  <rcc rId="245" sId="1">
    <nc r="AF91">
      <f>AD91+AE91</f>
    </nc>
  </rcc>
  <rcc rId="246" sId="1">
    <nc r="AF92">
      <f>AD92+AE92</f>
    </nc>
  </rcc>
  <rcc rId="247" sId="1">
    <nc r="AF93">
      <f>AD93+AE93</f>
    </nc>
  </rcc>
  <rcc rId="248" sId="1">
    <nc r="AF94">
      <f>AD94+AE94</f>
    </nc>
  </rcc>
  <rcc rId="249" sId="1">
    <nc r="AF95">
      <f>AD95+AE95</f>
    </nc>
  </rcc>
  <rcc rId="250" sId="1">
    <nc r="AF96">
      <f>AD96+AE96</f>
    </nc>
  </rcc>
  <rcc rId="251" sId="1">
    <nc r="AF97">
      <f>AD97+AE97</f>
    </nc>
  </rcc>
  <rcc rId="252" sId="1">
    <nc r="AD90">
      <f>R90+U90+X90+AA90</f>
    </nc>
  </rcc>
  <rcc rId="253" sId="1">
    <nc r="AD91">
      <f>R91+U91+X91+AA91</f>
    </nc>
  </rcc>
  <rcc rId="254" sId="1">
    <nc r="AD92">
      <f>R92+U92+X92+AA92</f>
    </nc>
  </rcc>
  <rcc rId="255" sId="1">
    <nc r="AD93">
      <f>R93+U93+X93+AA93</f>
    </nc>
  </rcc>
  <rcc rId="256" sId="1">
    <nc r="AD94">
      <f>R94+U94+X94+AA94</f>
    </nc>
  </rcc>
  <rcc rId="257" sId="1">
    <nc r="AD95">
      <f>R95+U95+X95+AA95</f>
    </nc>
  </rcc>
  <rcc rId="258" sId="1">
    <nc r="AD96">
      <f>R96+U96+X96+AA96</f>
    </nc>
  </rcc>
  <rcc rId="259" sId="1">
    <nc r="AD97">
      <f>R97+U97+X97+AA97</f>
    </nc>
  </rcc>
  <rcc rId="260" sId="1">
    <nc r="AA90">
      <f>AB90+AC90</f>
    </nc>
  </rcc>
  <rcc rId="261" sId="1">
    <nc r="AA91">
      <f>AB91+AC91</f>
    </nc>
  </rcc>
  <rcc rId="262" sId="1">
    <nc r="AA92">
      <f>AB92+AC92</f>
    </nc>
  </rcc>
  <rcc rId="263" sId="1">
    <nc r="AA93">
      <f>AB93+AC93</f>
    </nc>
  </rcc>
  <rcc rId="264" sId="1">
    <nc r="AA94">
      <f>AB94+AC94</f>
    </nc>
  </rcc>
  <rcc rId="265" sId="1">
    <nc r="AA95">
      <f>AB95+AC95</f>
    </nc>
  </rcc>
  <rcc rId="266" sId="1">
    <nc r="AA96">
      <f>AB96+AC96</f>
    </nc>
  </rcc>
  <rcc rId="267" sId="1">
    <nc r="AA97">
      <f>AB97+AC97</f>
    </nc>
  </rcc>
  <rcc rId="268" sId="1">
    <nc r="U90">
      <f>V90+W90</f>
    </nc>
  </rcc>
  <rcc rId="269" sId="1">
    <nc r="U91">
      <f>V91+W91</f>
    </nc>
  </rcc>
  <rcc rId="270" sId="1">
    <nc r="U92">
      <f>V92+W92</f>
    </nc>
  </rcc>
  <rcc rId="271" sId="1">
    <nc r="U93">
      <f>V93+W93</f>
    </nc>
  </rcc>
  <rcc rId="272" sId="1">
    <nc r="U94">
      <f>V94+W94</f>
    </nc>
  </rcc>
  <rcc rId="273" sId="1">
    <nc r="U95">
      <f>V95+W95</f>
    </nc>
  </rcc>
  <rcc rId="274" sId="1">
    <nc r="U96">
      <f>V96+W96</f>
    </nc>
  </rcc>
  <rcc rId="275" sId="1">
    <nc r="U97">
      <f>V97+W97</f>
    </nc>
  </rcc>
  <rcc rId="276" sId="1">
    <nc r="R90">
      <f>S90+T90</f>
    </nc>
  </rcc>
  <rcc rId="277" sId="1">
    <nc r="R91">
      <f>S91+T91</f>
    </nc>
  </rcc>
  <rcc rId="278" sId="1">
    <nc r="R92">
      <f>S92+T92</f>
    </nc>
  </rcc>
  <rcc rId="279" sId="1">
    <nc r="R93">
      <f>S93+T93</f>
    </nc>
  </rcc>
  <rcc rId="280" sId="1">
    <nc r="R94">
      <f>S94+T94</f>
    </nc>
  </rcc>
  <rcc rId="281" sId="1">
    <nc r="R95">
      <f>S95+T95</f>
    </nc>
  </rcc>
  <rcc rId="282" sId="1">
    <nc r="R96">
      <f>S96+T96</f>
    </nc>
  </rcc>
  <rcc rId="283" sId="1">
    <nc r="R97">
      <f>S97+T97</f>
    </nc>
  </rcc>
  <rcc rId="284" sId="1">
    <nc r="L88">
      <f>R88/AD88*100</f>
    </nc>
  </rcc>
  <rcc rId="285" sId="1">
    <nc r="L89">
      <f>R89/AD89*100</f>
    </nc>
  </rcc>
  <rcc rId="286" sId="1">
    <nc r="L90">
      <f>R90/AD90*100</f>
    </nc>
  </rcc>
  <rcc rId="287" sId="1" numFmtId="4">
    <nc r="S90">
      <v>567969.9</v>
    </nc>
  </rcc>
  <rcc rId="288" sId="1" numFmtId="4">
    <nc r="T90">
      <v>136346.60999999999</v>
    </nc>
  </rcc>
  <rfmt sheetId="1" sqref="V90" start="0" length="0">
    <dxf>
      <font>
        <sz val="12"/>
        <color auto="1"/>
      </font>
      <numFmt numFmtId="35" formatCode="_-* #,##0.00\ _l_e_i_-;\-* #,##0.00\ _l_e_i_-;_-* &quot;-&quot;??\ _l_e_i_-;_-@_-"/>
      <alignment horizontal="general" vertical="bottom" wrapText="0"/>
      <border outline="0">
        <left/>
        <right/>
        <top/>
        <bottom/>
      </border>
    </dxf>
  </rfmt>
  <rfmt sheetId="1" sqref="W90" start="0" length="0">
    <dxf>
      <font>
        <sz val="12"/>
        <color auto="1"/>
      </font>
      <numFmt numFmtId="35" formatCode="_-* #,##0.00\ _l_e_i_-;\-* #,##0.00\ _l_e_i_-;_-* &quot;-&quot;??\ _l_e_i_-;_-@_-"/>
      <alignment horizontal="general" vertical="bottom" wrapText="0"/>
      <border outline="0">
        <left/>
        <right/>
        <top/>
        <bottom/>
      </border>
    </dxf>
  </rfmt>
  <rfmt sheetId="1" sqref="V90" start="0" length="0">
    <dxf>
      <font>
        <sz val="12"/>
        <color auto="1"/>
      </font>
      <numFmt numFmtId="4" formatCode="#,##0.00"/>
      <alignment horizontal="center" vertical="center" wrapText="1"/>
      <border outline="0">
        <left style="thin">
          <color indexed="64"/>
        </left>
        <right style="thin">
          <color indexed="64"/>
        </right>
        <top style="thin">
          <color indexed="64"/>
        </top>
        <bottom style="thin">
          <color indexed="64"/>
        </bottom>
      </border>
    </dxf>
  </rfmt>
  <rfmt sheetId="1" sqref="W90" start="0" length="0">
    <dxf>
      <font>
        <sz val="12"/>
        <color auto="1"/>
      </font>
      <numFmt numFmtId="4" formatCode="#,##0.00"/>
      <alignment horizontal="center" vertical="center" wrapText="1"/>
      <border outline="0">
        <left style="thin">
          <color indexed="64"/>
        </left>
        <right style="thin">
          <color indexed="64"/>
        </right>
        <top style="thin">
          <color indexed="64"/>
        </top>
        <bottom style="thin">
          <color indexed="64"/>
        </bottom>
      </border>
    </dxf>
  </rfmt>
  <rcc rId="289" sId="1" numFmtId="4">
    <nc r="V90">
      <v>100229.98</v>
    </nc>
  </rcc>
  <rcc rId="290" sId="1" numFmtId="4">
    <nc r="W90">
      <v>34086.65</v>
    </nc>
  </rcc>
  <rcc rId="291" sId="1" numFmtId="4">
    <nc r="AB90">
      <v>13636.73</v>
    </nc>
  </rcc>
  <rcc rId="292" sId="1" numFmtId="4">
    <nc r="AC90">
      <v>3478.23</v>
    </nc>
  </rcc>
  <rcv guid="{EF10298D-3F59-43F1-9A86-8C1CCA3B5D93}" action="delete"/>
  <rdn rId="0" localSheetId="1" customView="1" name="Z_EF10298D_3F59_43F1_9A86_8C1CCA3B5D93_.wvu.PrintArea" hidden="1" oldHidden="1">
    <formula>Sheet1!$A$1:$AK$114</formula>
    <oldFormula>Sheet1!$A$1:$AK$114</oldFormula>
  </rdn>
  <rdn rId="0" localSheetId="1" customView="1" name="Z_EF10298D_3F59_43F1_9A86_8C1CCA3B5D93_.wvu.FilterData" hidden="1" oldHidden="1">
    <formula>Sheet1!$A$3:$AK$88</formula>
    <oldFormula>Sheet1!$A$3:$AK$88</oldFormula>
  </rdn>
  <rcv guid="{EF10298D-3F59-43F1-9A86-8C1CCA3B5D93}"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 sId="1">
    <oc r="C84" t="inlineStr">
      <is>
        <t>Municipiul Bacău</t>
      </is>
    </oc>
    <nc r="C84" t="inlineStr">
      <is>
        <t>VB</t>
      </is>
    </nc>
  </rcc>
  <rcc rId="296" sId="1" numFmtId="19">
    <nc r="J84">
      <v>43188</v>
    </nc>
  </rcc>
  <rcv guid="{EF10298D-3F59-43F1-9A86-8C1CCA3B5D93}" action="delete"/>
  <rdn rId="0" localSheetId="1" customView="1" name="Z_EF10298D_3F59_43F1_9A86_8C1CCA3B5D93_.wvu.PrintArea" hidden="1" oldHidden="1">
    <formula>Sheet1!$A$1:$AK$114</formula>
    <oldFormula>Sheet1!$A$1:$AK$114</oldFormula>
  </rdn>
  <rdn rId="0" localSheetId="1" customView="1" name="Z_EF10298D_3F59_43F1_9A86_8C1CCA3B5D93_.wvu.FilterData" hidden="1" oldHidden="1">
    <formula>Sheet1!$A$3:$AK$88</formula>
    <oldFormula>Sheet1!$A$3:$AK$88</oldFormula>
  </rdn>
  <rcv guid="{EF10298D-3F59-43F1-9A86-8C1CCA3B5D93}"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84">
    <dxf>
      <alignment horizontal="left"/>
    </dxf>
  </rfmt>
  <rcc rId="299" sId="1">
    <nc r="L75">
      <f>R75/AD75*100</f>
    </nc>
  </rcc>
  <rcc rId="300" sId="1">
    <nc r="L76">
      <f>R76/AD76*100</f>
    </nc>
  </rcc>
  <rcc rId="301" sId="1">
    <oc r="C85" t="inlineStr">
      <is>
        <t xml:space="preserve"> Consiliul Județean Sălaj</t>
      </is>
    </oc>
    <nc r="C85" t="inlineStr">
      <is>
        <t>VB</t>
      </is>
    </nc>
  </rcc>
  <rcc rId="302" sId="1">
    <nc r="D85" t="inlineStr">
      <is>
        <t>AP 2/11i  /2.1</t>
      </is>
    </nc>
  </rcc>
  <rcc rId="303" sId="1" odxf="1" dxf="1">
    <nc r="E85" t="inlineStr">
      <is>
        <t>CP4 less /2017</t>
      </is>
    </nc>
    <odxf>
      <alignment wrapText="0"/>
    </odxf>
    <ndxf>
      <alignment wrapText="1"/>
    </ndxf>
  </rcc>
  <rcc rId="304" sId="1">
    <oc r="C86" t="inlineStr">
      <is>
        <t>Municipiul Zalău</t>
      </is>
    </oc>
    <nc r="C86" t="inlineStr">
      <is>
        <t>VB</t>
      </is>
    </nc>
  </rcc>
  <rcc rId="305" sId="1" numFmtId="19">
    <nc r="K84">
      <v>43553</v>
    </nc>
  </rcc>
  <rcc rId="306" sId="1" numFmtId="19">
    <nc r="J85">
      <v>43188</v>
    </nc>
  </rcc>
  <rcc rId="307" sId="1" numFmtId="19">
    <nc r="J86">
      <v>43188</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3ED3D47-B2C0-43A1-9A1E-F030D529F74C}" action="delete"/>
  <rdn rId="0" localSheetId="1" customView="1" name="Z_53ED3D47_B2C0_43A1_9A1E_F030D529F74C_.wvu.PrintArea" hidden="1" oldHidden="1">
    <formula>Sheet1!$A$1:$AI$105</formula>
    <oldFormula>Sheet1!$A$1:$AI$105</oldFormula>
  </rdn>
  <rdn rId="0" localSheetId="1" customView="1" name="Z_53ED3D47_B2C0_43A1_9A1E_F030D529F74C_.wvu.FilterData" hidden="1" oldHidden="1">
    <formula>Sheet1!$A$3:$AI$88</formula>
    <oldFormula>Sheet1!$A$3:$AI$58</oldFormula>
  </rdn>
  <rcv guid="{53ED3D47-B2C0-43A1-9A1E-F030D529F74C}"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 sId="1" numFmtId="19">
    <oc r="K84">
      <v>43553</v>
    </oc>
    <nc r="K84">
      <v>43675</v>
    </nc>
  </rcc>
  <rcc rId="309" sId="1" numFmtId="19">
    <nc r="K85">
      <v>43553</v>
    </nc>
  </rcc>
  <rcc rId="310" sId="1" numFmtId="19">
    <nc r="K86">
      <v>43645</v>
    </nc>
  </rcc>
  <rfmt sheetId="1" sqref="AG84:AG86">
    <dxf>
      <fill>
        <patternFill>
          <bgColor theme="0"/>
        </patternFill>
      </fill>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1" sId="1">
    <nc r="A91">
      <v>85</v>
    </nc>
  </rcc>
  <rcc rId="312" sId="1">
    <nc r="A92">
      <v>86</v>
    </nc>
  </rcc>
  <rcc rId="313" sId="1">
    <nc r="B91">
      <v>170</v>
    </nc>
  </rcc>
  <rcc rId="314" sId="1">
    <nc r="B92">
      <v>171</v>
    </nc>
  </rcc>
  <rcc rId="315" sId="1">
    <nc r="C91" t="inlineStr">
      <is>
        <t>GD</t>
      </is>
    </nc>
  </rcc>
  <rcc rId="316" sId="1">
    <nc r="C92" t="inlineStr">
      <is>
        <t>GD</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 sId="1">
    <nc r="D91" t="inlineStr">
      <is>
        <t>AP1/11i /1.1</t>
      </is>
    </nc>
  </rcc>
  <rcc rId="318" sId="1">
    <nc r="E91" t="inlineStr">
      <is>
        <t>CP 2/2017 (MySMIS: POCA/111/1/1)</t>
      </is>
    </nc>
  </rcc>
  <rcc rId="319" sId="1">
    <nc r="D92" t="inlineStr">
      <is>
        <t>AP1/11i /1.1</t>
      </is>
    </nc>
  </rcc>
  <rcc rId="320" sId="1">
    <nc r="E92" t="inlineStr">
      <is>
        <t>CP 2/2017 (MySMIS: POCA/111/1/1)</t>
      </is>
    </nc>
  </rcc>
  <rcv guid="{EF10298D-3F59-43F1-9A86-8C1CCA3B5D93}" action="delete"/>
  <rdn rId="0" localSheetId="1" customView="1" name="Z_EF10298D_3F59_43F1_9A86_8C1CCA3B5D93_.wvu.PrintArea" hidden="1" oldHidden="1">
    <formula>Sheet1!$A$1:$AK$114</formula>
    <oldFormula>Sheet1!$A$1:$AK$114</oldFormula>
  </rdn>
  <rdn rId="0" localSheetId="1" customView="1" name="Z_EF10298D_3F59_43F1_9A86_8C1CCA3B5D93_.wvu.FilterData" hidden="1" oldHidden="1">
    <formula>Sheet1!$A$3:$AK$88</formula>
    <oldFormula>Sheet1!$A$3:$AK$88</oldFormula>
  </rdn>
  <rcv guid="{EF10298D-3F59-43F1-9A86-8C1CCA3B5D93}"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408A2F1_296F_4EAD_B15B_336D73846FDD_.wvu.PrintArea" hidden="1" oldHidden="1">
    <formula>Sheet1!$A$1:$AK$114</formula>
  </rdn>
  <rdn rId="0" localSheetId="1" customView="1" name="Z_C408A2F1_296F_4EAD_B15B_336D73846FDD_.wvu.FilterData" hidden="1" oldHidden="1">
    <formula>Sheet1!$A$3:$AK$88</formula>
  </rdn>
  <rcv guid="{C408A2F1-296F-4EAD-B15B-336D73846FDD}"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5" sId="1" numFmtId="4">
    <nc r="S91">
      <v>663040.52</v>
    </nc>
  </rcc>
  <rcc rId="326" sId="1" numFmtId="4">
    <nc r="T91">
      <v>159169.22</v>
    </nc>
  </rcc>
  <rcc rId="327" sId="1" numFmtId="4">
    <nc r="V91">
      <v>117007.15</v>
    </nc>
  </rcc>
  <rcc rId="328" sId="1" numFmtId="4">
    <nc r="W91">
      <v>39792.300000000003</v>
    </nc>
  </rcc>
  <rcc rId="329" sId="1" numFmtId="4">
    <nc r="AB91">
      <v>15919.35</v>
    </nc>
  </rcc>
  <rcc rId="330" sId="1" numFmtId="4">
    <nc r="AC91">
      <v>4060.44</v>
    </nc>
  </rcc>
  <rcc rId="331" sId="1">
    <nc r="AG91" t="inlineStr">
      <is>
        <t>in implementare</t>
      </is>
    </nc>
  </rcc>
  <rcc rId="332" sId="1">
    <nc r="AH91" t="inlineStr">
      <is>
        <t>NA</t>
      </is>
    </nc>
  </rcc>
  <rcc rId="333" sId="1" numFmtId="19">
    <nc r="J91">
      <v>43188</v>
    </nc>
  </rcc>
  <rcc rId="334" sId="1" numFmtId="19">
    <nc r="K91">
      <v>43675</v>
    </nc>
  </rcc>
  <rcc rId="335" sId="1" numFmtId="19">
    <nc r="J92">
      <v>43188</v>
    </nc>
  </rcc>
  <rcc rId="336" sId="1" numFmtId="19">
    <nc r="K92">
      <v>43675</v>
    </nc>
  </rcc>
  <rcc rId="337" sId="1">
    <nc r="L91">
      <f>R91/AD91*100</f>
    </nc>
  </rcc>
  <rcc rId="338" sId="1">
    <nc r="L92">
      <f>R92/AD92*100</f>
    </nc>
  </rcc>
  <rcc rId="339" sId="1">
    <nc r="L93">
      <f>R93/AD93*100</f>
    </nc>
  </rcc>
  <rcc rId="340" sId="1">
    <nc r="L94">
      <f>R94/AD94*100</f>
    </nc>
  </rcc>
  <rcc rId="341" sId="1">
    <nc r="L95">
      <f>R95/AD95*100</f>
    </nc>
  </rcc>
  <rcc rId="342" sId="1">
    <nc r="L96">
      <f>R96/AD96*100</f>
    </nc>
  </rcc>
  <rcc rId="343" sId="1">
    <nc r="M91" t="inlineStr">
      <is>
        <t>Proiect cu acoperire națională</t>
      </is>
    </nc>
  </rcc>
  <rcc rId="344" sId="1">
    <nc r="M92" t="inlineStr">
      <is>
        <t>Proiect cu acoperire națională</t>
      </is>
    </nc>
  </rcc>
  <rcc rId="345" sId="1">
    <nc r="N91" t="inlineStr">
      <is>
        <t>BUCUREȘTI</t>
      </is>
    </nc>
  </rcc>
  <rcc rId="346" sId="1">
    <nc r="O91" t="inlineStr">
      <is>
        <t>BUCUREȘTI</t>
      </is>
    </nc>
  </rcc>
  <rcc rId="347" sId="1">
    <nc r="P91" t="inlineStr">
      <is>
        <t>ONG</t>
      </is>
    </nc>
  </rcc>
  <rcc rId="348" sId="1">
    <nc r="N92" t="inlineStr">
      <is>
        <t>BUCUREȘTI</t>
      </is>
    </nc>
  </rcc>
  <rcc rId="349" sId="1">
    <nc r="O92" t="inlineStr">
      <is>
        <t>BUCUREȘTI</t>
      </is>
    </nc>
  </rcc>
  <rcc rId="350" sId="1">
    <nc r="P92" t="inlineStr">
      <is>
        <t>ONG</t>
      </is>
    </nc>
  </rcc>
  <rcc rId="351" sId="1">
    <nc r="Q91" t="inlineStr">
      <is>
        <t>119 - Investiții în capacitatea instituțională și în eficiența administrațiilor și a serviciilor publice la nivel național, regional și local, în perspectiva realizării de reforme, a unei mai bune legiferări și a bunei guvernanțe</t>
      </is>
    </nc>
  </rcc>
  <rcc rId="352" sId="1">
    <nc r="Q92" t="inlineStr">
      <is>
        <t>119 - Investiții în capacitatea instituțională și în eficiența administrațiilor și a serviciilor publice la nivel național, regional și local, în perspectiva realizării de reforme, a unei mai bune legiferări și a bunei guvernanțe</t>
      </is>
    </nc>
  </rcc>
  <rfmt sheetId="1" sqref="F91" start="0" length="0">
    <dxf>
      <font>
        <sz val="11"/>
        <color theme="1"/>
        <name val="Calibri"/>
        <family val="2"/>
        <charset val="238"/>
        <scheme val="minor"/>
      </font>
      <alignment vertical="bottom"/>
      <border outline="0">
        <left/>
        <right/>
        <top/>
        <bottom/>
      </border>
    </dxf>
  </rfmt>
  <rfmt sheetId="1" xfDxf="1" sqref="F91" start="0" length="0">
    <dxf>
      <font>
        <i/>
        <family val="2"/>
        <charset val="1"/>
      </font>
      <alignment wrapText="1"/>
    </dxf>
  </rfmt>
  <rcc rId="353" sId="1" odxf="1" dxf="1">
    <nc r="F91" t="inlineStr">
      <is>
        <t>RADiS - Reforma Administrativă prin Dialog Social”</t>
      </is>
    </nc>
    <ndxf>
      <font>
        <i val="0"/>
        <sz val="10"/>
        <family val="2"/>
        <charset val="1"/>
      </font>
      <alignment vertical="center"/>
      <border outline="0">
        <left style="thin">
          <color indexed="64"/>
        </left>
        <right style="thin">
          <color indexed="64"/>
        </right>
        <top style="thin">
          <color indexed="64"/>
        </top>
        <bottom style="thin">
          <color indexed="64"/>
        </bottom>
      </border>
    </ndxf>
  </rcc>
  <rfmt sheetId="1" sqref="F92" start="0" length="0">
    <dxf>
      <alignment wrapText="1"/>
    </dxf>
  </rfmt>
  <rfmt sheetId="1" sqref="G91" start="0" length="0">
    <dxf>
      <font>
        <sz val="11"/>
        <color theme="1"/>
        <name val="Calibri"/>
        <family val="2"/>
        <charset val="238"/>
        <scheme val="minor"/>
      </font>
      <alignment horizontal="general" vertical="bottom" wrapText="0"/>
      <border outline="0">
        <left/>
        <right/>
        <top/>
        <bottom/>
      </border>
    </dxf>
  </rfmt>
  <rfmt sheetId="1" xfDxf="1" sqref="G91" start="0" length="0">
    <dxf>
      <font>
        <b/>
        <family val="2"/>
        <charset val="1"/>
      </font>
      <alignment wrapText="1"/>
    </dxf>
  </rfmt>
  <rfmt sheetId="1" sqref="H91" start="0" length="0">
    <dxf>
      <font>
        <sz val="11"/>
        <color theme="1"/>
        <name val="Calibri"/>
        <family val="2"/>
        <charset val="238"/>
        <scheme val="minor"/>
      </font>
      <alignment horizontal="general" vertical="bottom" wrapText="0"/>
      <border outline="0">
        <left/>
        <right/>
        <top/>
        <bottom/>
      </border>
    </dxf>
  </rfmt>
  <rfmt sheetId="1" xfDxf="1" sqref="H91" start="0" length="0">
    <dxf>
      <font>
        <b/>
        <family val="2"/>
        <charset val="1"/>
      </font>
      <alignment wrapText="1"/>
    </dxf>
  </rfmt>
  <rcc rId="354" sId="1" odxf="1" dxf="1">
    <nc r="G91" t="inlineStr">
      <is>
        <t>Asociația pentru Reformă în Administrație și Transparență Decizională</t>
      </is>
    </nc>
    <ndxf>
      <font>
        <b val="0"/>
        <sz val="12"/>
        <color auto="1"/>
        <family val="2"/>
        <charset val="1"/>
      </font>
      <alignment horizontal="left" vertical="center"/>
      <border outline="0">
        <left style="thin">
          <color indexed="64"/>
        </left>
        <right style="thin">
          <color indexed="64"/>
        </right>
        <top style="thin">
          <color indexed="64"/>
        </top>
        <bottom style="thin">
          <color indexed="64"/>
        </bottom>
      </border>
    </ndxf>
  </rcc>
  <rcc rId="355" sId="1" odxf="1" dxf="1">
    <nc r="H91" t="inlineStr">
      <is>
        <t>Federația Sindicală a Statisticienilor din România</t>
      </is>
    </nc>
    <ndxf>
      <font>
        <b val="0"/>
        <sz val="12"/>
        <color auto="1"/>
        <family val="2"/>
        <charset val="1"/>
      </font>
      <alignment horizontal="left" vertical="center"/>
      <border outline="0">
        <left style="thin">
          <color indexed="64"/>
        </left>
        <right style="thin">
          <color indexed="64"/>
        </right>
        <top style="thin">
          <color indexed="64"/>
        </top>
        <bottom style="thin">
          <color indexed="64"/>
        </bottom>
      </border>
    </ndxf>
  </rcc>
  <rcv guid="{C408A2F1-296F-4EAD-B15B-336D73846FDD}" action="delete"/>
  <rdn rId="0" localSheetId="1" customView="1" name="Z_C408A2F1_296F_4EAD_B15B_336D73846FDD_.wvu.PrintArea" hidden="1" oldHidden="1">
    <formula>Sheet1!$A$1:$AK$114</formula>
    <oldFormula>Sheet1!$A$1:$AK$114</oldFormula>
  </rdn>
  <rdn rId="0" localSheetId="1" customView="1" name="Z_C408A2F1_296F_4EAD_B15B_336D73846FDD_.wvu.FilterData" hidden="1" oldHidden="1">
    <formula>Sheet1!$A$3:$AK$97</formula>
    <oldFormula>Sheet1!$A$3:$AK$88</oldFormula>
  </rdn>
  <rcv guid="{C408A2F1-296F-4EAD-B15B-336D73846FDD}"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8" sId="1">
    <nc r="I91" t="inlineStr">
      <is>
        <t xml:space="preserve">Optimizarea procesului de reforma administrativa si cresterea transparenþei decizionale prin implicarea activa si dezvoltarea capacitații a 40 de parteneri sociali care activeaza în sistemul de stat de a formula si propune politici publice pentru cresterea calitații si eficienței dialogului social în administrație, prin instruirea a 240 de persoane din parteneri sociali ce activeaza în sectorul public si facilitarea accesului acestora la o rețea naționala de consolidare a dialogului social si pentru cresterea coerenþei, eficienþei, predictibilitații
si transparenței procesului decizional în administrația publica, formularea, promovarea si acceptarea unei propuneri alternative la politicile
publice privind dialogul social initiate de Guvern, la nivel national pe parcursul a 16 luni.
OS1. Cresterea capacitaþii a 40 de parteneri sociali care activeaza în sectorul public de a se implica în formularea si promovarea de propuneri alternative la politicile publice iniþiate de Guvern pentru dialog social prin dezvoltarea si livrarea catre 240 pers din cele 40 org vizate a doua traininguri si facilitarea accesului acestora la o reþea de consolidare a dialogului social si pentru cresterea coerenþei, eficienței, predictibilitații si transparenței procesului decizional în administrația publica.
</t>
      </is>
    </nc>
  </rcc>
  <rcv guid="{C408A2F1-296F-4EAD-B15B-336D73846FDD}" action="delete"/>
  <rdn rId="0" localSheetId="1" customView="1" name="Z_C408A2F1_296F_4EAD_B15B_336D73846FDD_.wvu.PrintArea" hidden="1" oldHidden="1">
    <formula>Sheet1!$A$1:$AK$114</formula>
    <oldFormula>Sheet1!$A$1:$AK$114</oldFormula>
  </rdn>
  <rdn rId="0" localSheetId="1" customView="1" name="Z_C408A2F1_296F_4EAD_B15B_336D73846FDD_.wvu.FilterData" hidden="1" oldHidden="1">
    <formula>Sheet1!$A$3:$AK$97</formula>
    <oldFormula>Sheet1!$A$3:$AK$97</oldFormula>
  </rdn>
  <rcv guid="{C408A2F1-296F-4EAD-B15B-336D73846FDD}"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1" sId="1">
    <oc r="I91" t="inlineStr">
      <is>
        <t xml:space="preserve">Optimizarea procesului de reforma administrativa si cresterea transparenþei decizionale prin implicarea activa si dezvoltarea capacitații a 40 de parteneri sociali care activeaza în sistemul de stat de a formula si propune politici publice pentru cresterea calitații si eficienței dialogului social în administrație, prin instruirea a 240 de persoane din parteneri sociali ce activeaza în sectorul public si facilitarea accesului acestora la o rețea naționala de consolidare a dialogului social si pentru cresterea coerenþei, eficienþei, predictibilitații
si transparenței procesului decizional în administrația publica, formularea, promovarea si acceptarea unei propuneri alternative la politicile
publice privind dialogul social initiate de Guvern, la nivel national pe parcursul a 16 luni.
OS1. Cresterea capacitaþii a 40 de parteneri sociali care activeaza în sectorul public de a se implica în formularea si promovarea de propuneri alternative la politicile publice iniþiate de Guvern pentru dialog social prin dezvoltarea si livrarea catre 240 pers din cele 40 org vizate a doua traininguri si facilitarea accesului acestora la o reþea de consolidare a dialogului social si pentru cresterea coerenþei, eficienței, predictibilitații si transparenței procesului decizional în administrația publica.
</t>
      </is>
    </oc>
    <nc r="I91" t="inlineStr">
      <is>
        <t>Optimizarea procesului de reforma administrativa si cresterea transparenþei decizionale prin implicarea activa si dezvoltarea capacitații a 40 de parteneri sociali care activeaza în sistemul de stat de a formula si propune politici publice pentru cresterea calitații si eficienței dialogului social în administrație, prin instruirea a 240 de persoane din parteneri sociali ce activeaza în sectorul public si facilitarea accesului acestora la o rețea naționala de consolidare a dialogului social si pentru cresterea coerenþei, eficienþei, predictibilitații
si transparenței procesului decizional în administrația publica, formularea, promovarea si acceptarea unei propuneri alternative la politicile
publice privind dialogul social initiate de Guvern, la nivel national pe parcursul a 16 luni.
OS1. Cresterea capacitaþii a 40 de parteneri sociali care activeaza în sectorul public de a se implica în formularea si promovarea de propuneri alternative la politicile publice iniþiate de Guvern pentru dialog social prin dezvoltarea si livrarea catre 240 pers din cele 40 org vizate a doua traininguri si facilitarea accesului acestora la o reþea de consolidare a dialogului social si pentru cresterea coerenþei, eficienței, predictibilitații si transparenței procesului decizional în administrația publica.
OS2. Formularea, promovarea si acceptarea de catre autoritaþile publice centrale relevante din domeniul muncii si dialogului social a unei propuneri alternative de politica publica privind cresterea calitații si eficienței dialogului social de catre un ONG si un partener social, timp de 16 luni.</t>
      </is>
    </nc>
  </rcc>
  <rcv guid="{C408A2F1-296F-4EAD-B15B-336D73846FDD}" action="delete"/>
  <rdn rId="0" localSheetId="1" customView="1" name="Z_C408A2F1_296F_4EAD_B15B_336D73846FDD_.wvu.PrintArea" hidden="1" oldHidden="1">
    <formula>Sheet1!$A$1:$AK$114</formula>
    <oldFormula>Sheet1!$A$1:$AK$114</oldFormula>
  </rdn>
  <rdn rId="0" localSheetId="1" customView="1" name="Z_C408A2F1_296F_4EAD_B15B_336D73846FDD_.wvu.FilterData" hidden="1" oldHidden="1">
    <formula>Sheet1!$A$3:$AK$97</formula>
    <oldFormula>Sheet1!$A$3:$AK$97</oldFormula>
  </rdn>
  <rcv guid="{C408A2F1-296F-4EAD-B15B-336D73846FDD}"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92" start="0" length="0">
    <dxf>
      <font>
        <sz val="11"/>
        <color theme="1"/>
        <name val="Calibri"/>
        <family val="2"/>
        <charset val="238"/>
        <scheme val="minor"/>
      </font>
      <alignment vertical="bottom" wrapText="0"/>
      <border outline="0">
        <left/>
        <right/>
        <top/>
        <bottom/>
      </border>
    </dxf>
  </rfmt>
  <rfmt sheetId="1" xfDxf="1" sqref="F92" start="0" length="0">
    <dxf>
      <font>
        <b/>
        <i/>
        <family val="2"/>
        <charset val="1"/>
      </font>
      <alignment wrapText="1"/>
    </dxf>
  </rfmt>
  <rfmt sheetId="1" sqref="F92" start="0" length="0">
    <dxf>
      <font>
        <b val="0"/>
        <i val="0"/>
        <sz val="10"/>
        <family val="2"/>
        <charset val="1"/>
      </font>
      <alignment vertical="center"/>
      <border outline="0">
        <left style="thin">
          <color indexed="64"/>
        </left>
        <right style="thin">
          <color indexed="64"/>
        </right>
        <top style="thin">
          <color indexed="64"/>
        </top>
        <bottom style="thin">
          <color indexed="64"/>
        </bottom>
      </border>
    </dxf>
  </rfmt>
  <rcc rId="364" sId="1">
    <nc r="F92" t="inlineStr">
      <is>
        <t>Politici publice pentru Educație (EDUPOL)</t>
      </is>
    </nc>
  </rcc>
  <rfmt sheetId="1" sqref="G92" start="0" length="0">
    <dxf>
      <font>
        <sz val="11"/>
        <color theme="1"/>
        <name val="Calibri"/>
        <family val="2"/>
        <charset val="238"/>
        <scheme val="minor"/>
      </font>
      <alignment horizontal="general" vertical="bottom" wrapText="0"/>
      <border outline="0">
        <left/>
        <right/>
        <top/>
        <bottom/>
      </border>
    </dxf>
  </rfmt>
  <rfmt sheetId="1" xfDxf="1" sqref="G92" start="0" length="0">
    <dxf>
      <font>
        <b/>
        <family val="2"/>
        <charset val="1"/>
      </font>
      <alignment wrapText="1"/>
    </dxf>
  </rfmt>
  <rfmt sheetId="1" sqref="G92" start="0" length="0">
    <dxf>
      <font>
        <b val="0"/>
        <sz val="10"/>
        <family val="2"/>
        <charset val="1"/>
      </font>
      <alignment vertical="center"/>
      <border outline="0">
        <left style="thin">
          <color indexed="64"/>
        </left>
        <right style="thin">
          <color indexed="64"/>
        </right>
        <top style="thin">
          <color indexed="64"/>
        </top>
        <bottom style="thin">
          <color indexed="64"/>
        </bottom>
      </border>
    </dxf>
  </rfmt>
  <rcc rId="365" sId="1" odxf="1" dxf="1">
    <nc r="G92" t="inlineStr">
      <is>
        <t>Asociația Centrul Syene pentru Educație</t>
      </is>
    </nc>
    <ndxf>
      <font>
        <sz val="12"/>
        <color auto="1"/>
        <family val="2"/>
        <charset val="1"/>
      </font>
      <alignment horizontal="left"/>
    </ndxf>
  </rcc>
  <rfmt sheetId="1" sqref="H92" start="0" length="0">
    <dxf>
      <font>
        <sz val="11"/>
        <color theme="1"/>
        <name val="Calibri"/>
        <family val="2"/>
        <charset val="238"/>
        <scheme val="minor"/>
      </font>
      <alignment horizontal="general" vertical="bottom" wrapText="0"/>
      <border outline="0">
        <left/>
        <right/>
        <top/>
        <bottom/>
      </border>
    </dxf>
  </rfmt>
  <rfmt sheetId="1" xfDxf="1" sqref="H92" start="0" length="0">
    <dxf>
      <font>
        <family val="2"/>
        <charset val="1"/>
      </font>
      <alignment wrapText="1"/>
    </dxf>
  </rfmt>
  <rcc rId="366" sId="1" odxf="1" dxf="1">
    <nc r="H92" t="inlineStr">
      <is>
        <t>Asociația pentru Promovarea Economiei Cunoașterii</t>
      </is>
    </nc>
    <ndxf>
      <font>
        <sz val="12"/>
        <color auto="1"/>
        <family val="2"/>
        <charset val="1"/>
      </font>
      <alignment horizontal="left" vertical="center"/>
      <border outline="0">
        <left style="thin">
          <color indexed="64"/>
        </left>
        <right style="thin">
          <color indexed="64"/>
        </right>
        <top style="thin">
          <color indexed="64"/>
        </top>
        <bottom style="thin">
          <color indexed="64"/>
        </bottom>
      </border>
    </ndxf>
  </rcc>
  <rcc rId="367" sId="1">
    <nc r="I92" t="inlineStr">
      <is>
        <t>Obiectivul general al proiectului consta în dezvoltarea capacitații organizațiilor neguvernamentale si partenerilor sociali cu misiune în domeniul educației (inclusiv asociațiile de parinți si sindicatele din învațamânt) de a formula si promova propuneri alternative la politicile publice inițiate de Guvern, implicarea acestor organizați în consultarile aferente elaborarii noii legi a educației naționale si promovarea
unor mecanisme de monitorizare si implicare care sa consolideze consultarea, transparența si standardizarea în administrația publica din domeniul educației.
Cresterea capacitaþii a 15 ONG-uri de a formula si promova politici publice alternative si de a înființa si participa la o rețea pe teme urgente si relevante de politici publice pentru domeniul educației, si anume utilizarea ITC în educaþie si utilizarea curriculumului la decizia scolii (CDS);
2. Dezvoltarea si promovarea a unui mecanism de monitorizare si a 2 politici publice alternative în domeniul educației.</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8" sId="1" numFmtId="19">
    <oc r="J92">
      <v>43188</v>
    </oc>
    <nc r="J92">
      <v>43186</v>
    </nc>
  </rcc>
  <rcc rId="369" sId="1" numFmtId="19">
    <oc r="K92">
      <v>43675</v>
    </oc>
    <nc r="K92">
      <v>43673</v>
    </nc>
  </rcc>
  <rcc rId="370" sId="1" numFmtId="19">
    <oc r="J91">
      <v>43188</v>
    </oc>
    <nc r="J91">
      <v>43189</v>
    </nc>
  </rcc>
  <rcc rId="371" sId="1" numFmtId="19">
    <oc r="K91">
      <v>43675</v>
    </oc>
    <nc r="K91">
      <v>43676</v>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 sId="1" numFmtId="4">
    <nc r="S92">
      <v>583142.93999999994</v>
    </nc>
  </rcc>
  <rcc rId="373" sId="1" numFmtId="4">
    <nc r="T92">
      <v>139989.04</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nc r="A84">
      <v>78</v>
    </nc>
  </rcc>
  <rcc rId="4" sId="1">
    <nc r="A85">
      <v>79</v>
    </nc>
  </rcc>
  <rcc rId="5" sId="1">
    <nc r="A86">
      <v>80</v>
    </nc>
  </rcc>
  <rcv guid="{3AFE79CE-CE75-447D-8C73-1AE63A224CBA}" action="delete"/>
  <rdn rId="0" localSheetId="1" customView="1" name="Z_3AFE79CE_CE75_447D_8C73_1AE63A224CBA_.wvu.PrintArea" hidden="1" oldHidden="1">
    <formula>Sheet1!$A$1:$AI$105</formula>
    <oldFormula>Sheet1!$A$1:$AI$105</oldFormula>
  </rdn>
  <rdn rId="0" localSheetId="1" customView="1" name="Z_3AFE79CE_CE75_447D_8C73_1AE63A224CBA_.wvu.FilterData" hidden="1" oldHidden="1">
    <formula>Sheet1!$A$3:$AI$88</formula>
    <oldFormula>Sheet1!$A$3:$AI$55</oldFormula>
  </rdn>
  <rcv guid="{3AFE79CE-CE75-447D-8C73-1AE63A224CBA}"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4" sId="1" numFmtId="4">
    <nc r="V92">
      <v>102907.58</v>
    </nc>
  </rcc>
  <rcc rId="375" sId="1" numFmtId="4">
    <nc r="W92">
      <v>34997.26</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 sId="1" numFmtId="4">
    <nc r="AB92">
      <v>14001.03</v>
    </nc>
  </rcc>
  <rcc rId="377" sId="1" numFmtId="4">
    <nc r="AC92">
      <v>3571.15</v>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Sheet1!$A$1:$AK$114</formula>
    <oldFormula>Sheet1!$A$1:$AK$114</oldFormula>
  </rdn>
  <rdn rId="0" localSheetId="1" customView="1" name="Z_7C1B4D6D_D666_48DD_AB17_E00791B6F0B6_.wvu.FilterData" hidden="1" oldHidden="1">
    <formula>Sheet1!$A$6:$AK$114</formula>
    <oldFormula>Sheet1!$A$6:$AK$114</oldFormula>
  </rdn>
  <rcv guid="{7C1B4D6D-D666-48DD-AB17-E00791B6F0B6}"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0" sId="1">
    <nc r="AB101">
      <f>SUMIFS(AB$7:AB$100,$E$7:$E$100,$E101)</f>
    </nc>
  </rcc>
  <rcc rId="381" sId="1">
    <nc r="AC101">
      <f>SUMIFS(AC$7:AC$100,$E$7:$E$100,$E101)</f>
    </nc>
  </rcc>
  <rcc rId="382" sId="1">
    <nc r="AB102">
      <f>SUMIFS(AB$7:AB$100,$E$7:$E$100,$E102)</f>
    </nc>
  </rcc>
  <rcc rId="383" sId="1">
    <nc r="AC102">
      <f>SUMIFS(AC$7:AC$100,$E$7:$E$100,$E102)</f>
    </nc>
  </rcc>
  <rcc rId="384" sId="1">
    <nc r="AB103">
      <f>SUMIFS(AB$7:AB$100,$E$7:$E$100,$E103)</f>
    </nc>
  </rcc>
  <rcc rId="385" sId="1">
    <nc r="AC103">
      <f>SUMIFS(AC$7:AC$100,$E$7:$E$100,$E103)</f>
    </nc>
  </rcc>
  <rcc rId="386" sId="1">
    <nc r="AB104">
      <f>SUMIFS(AB$7:AB$100,$E$7:$E$100,$E104)</f>
    </nc>
  </rcc>
  <rcc rId="387" sId="1">
    <nc r="AC104">
      <f>SUMIFS(AC$7:AC$100,$E$7:$E$100,$E104)</f>
    </nc>
  </rcc>
  <rcc rId="388" sId="1">
    <nc r="AB105">
      <f>SUMIFS(AB$7:AB$100,$E$7:$E$100,$E105)</f>
    </nc>
  </rcc>
  <rcc rId="389" sId="1">
    <nc r="AC105">
      <f>SUMIFS(AC$7:AC$100,$E$7:$E$100,$E105)</f>
    </nc>
  </rcc>
  <rcc rId="390" sId="1">
    <nc r="AB106">
      <f>SUMIFS(AB$7:AB$100,$E$7:$E$100,$E106)</f>
    </nc>
  </rcc>
  <rcc rId="391" sId="1">
    <nc r="AC106">
      <f>SUMIFS(AC$7:AC$100,$E$7:$E$100,$E106)</f>
    </nc>
  </rcc>
  <rcc rId="392" sId="1">
    <nc r="AB107">
      <f>SUM(AB101:AB106)</f>
    </nc>
  </rcc>
  <rcc rId="393" sId="1">
    <nc r="AC107">
      <f>SUM(AC101:AC106)</f>
    </nc>
  </rcc>
  <rcc rId="394" sId="1">
    <nc r="AB108">
      <f>SUMIFS(AB$7:AB$100,$E$7:$E$100,$E108)</f>
    </nc>
  </rcc>
  <rcc rId="395" sId="1">
    <nc r="AC108">
      <f>SUMIFS(AC$7:AC$100,$E$7:$E$100,$E108)</f>
    </nc>
  </rcc>
  <rcc rId="396" sId="1">
    <nc r="AB109">
      <f>SUMIFS(AB$7:AB$100,$E$7:$E$100,$E109)</f>
    </nc>
  </rcc>
  <rcc rId="397" sId="1">
    <nc r="AC109">
      <f>SUMIFS(AC$7:AC$100,$E$7:$E$100,$E109)</f>
    </nc>
  </rcc>
  <rcc rId="398" sId="1">
    <nc r="AB110">
      <f>SUMIFS(AB$7:AB$100,$E$7:$E$100,$E110)</f>
    </nc>
  </rcc>
  <rcc rId="399" sId="1">
    <nc r="AC110">
      <f>SUMIFS(AC$7:AC$100,$E$7:$E$100,$E110)</f>
    </nc>
  </rcc>
  <rcc rId="400" sId="1">
    <nc r="AB111">
      <f>SUMIFS(AB$7:AB$100,$E$7:$E$100,$E111)</f>
    </nc>
  </rcc>
  <rcc rId="401" sId="1">
    <nc r="AC111">
      <f>SUMIFS(AC$7:AC$100,$E$7:$E$100,$E111)</f>
    </nc>
  </rcc>
  <rcc rId="402" sId="1">
    <nc r="AB112">
      <f>SUM(AB108:AB111)</f>
    </nc>
  </rcc>
  <rcc rId="403" sId="1">
    <nc r="AC112">
      <f>SUM(AC108:AC111)</f>
    </nc>
  </rcc>
  <rcc rId="404" sId="1">
    <nc r="AB113">
      <f>SUMIFS(AB$7:AB$100,$E$7:$E$100,$E113)</f>
    </nc>
  </rcc>
  <rcc rId="405" sId="1">
    <nc r="AC113">
      <f>SUMIFS(AC$7:AC$100,$E$7:$E$100,$E113)</f>
    </nc>
  </rcc>
  <rcc rId="406" sId="1">
    <nc r="AB114">
      <f>AB107+AB112+AB113</f>
    </nc>
  </rcc>
  <rcc rId="407" sId="1">
    <nc r="AC114">
      <f>AC107+AC112+AC113</f>
    </nc>
  </rcc>
  <rcv guid="{7C1B4D6D-D666-48DD-AB17-E00791B6F0B6}" action="delete"/>
  <rdn rId="0" localSheetId="1" customView="1" name="Z_7C1B4D6D_D666_48DD_AB17_E00791B6F0B6_.wvu.PrintArea" hidden="1" oldHidden="1">
    <formula>Sheet1!$A$1:$AK$114</formula>
    <oldFormula>Sheet1!$A$1:$AK$114</oldFormula>
  </rdn>
  <rdn rId="0" localSheetId="1" customView="1" name="Z_7C1B4D6D_D666_48DD_AB17_E00791B6F0B6_.wvu.FilterData" hidden="1" oldHidden="1">
    <formula>Sheet1!$A$6:$AK$114</formula>
    <oldFormula>Sheet1!$A$6:$AK$114</oldFormula>
  </rdn>
  <rcv guid="{7C1B4D6D-D666-48DD-AB17-E00791B6F0B6}"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 sId="1" numFmtId="4">
    <oc r="S19">
      <v>2881502.29</v>
    </oc>
    <nc r="S19">
      <v>2875459.12</v>
    </nc>
  </rcc>
  <rcc rId="411" sId="1" numFmtId="4">
    <oc r="T19">
      <v>12003280.4</v>
    </oc>
    <nc r="T19">
      <v>11978106.76</v>
    </nc>
  </rcc>
  <rcc rId="412" sId="1" numFmtId="4">
    <oc r="Y19">
      <v>720375.57</v>
    </oc>
    <nc r="Y19">
      <v>718864.78</v>
    </nc>
  </rcc>
  <rcc rId="413" sId="1" numFmtId="4">
    <oc r="Z19">
      <v>2118225.9500000002</v>
    </oc>
    <nc r="Z19">
      <v>2113783.5499999998</v>
    </nc>
  </rcc>
  <rdn rId="0" localSheetId="1" customView="1" name="Z_901F9774_8BE7_424D_87C2_1026F3FA2E93_.wvu.PrintArea" hidden="1" oldHidden="1">
    <formula>Sheet1!$A$1:$AK$114</formula>
  </rdn>
  <rdn rId="0" localSheetId="1" customView="1" name="Z_901F9774_8BE7_424D_87C2_1026F3FA2E93_.wvu.FilterData" hidden="1" oldHidden="1">
    <formula>Sheet1!$A$6:$AK$114</formula>
  </rdn>
  <rcv guid="{901F9774-8BE7-424D-87C2-1026F3FA2E93}"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
    <nc r="B94">
      <v>273</v>
    </nc>
  </rcc>
  <rcc rId="417" sId="1">
    <nc r="B95">
      <v>272</v>
    </nc>
  </rcc>
  <rcc rId="418" sId="1">
    <nc r="B93">
      <v>257</v>
    </nc>
  </rcc>
  <rcv guid="{7C1B4D6D-D666-48DD-AB17-E00791B6F0B6}" action="delete"/>
  <rdn rId="0" localSheetId="1" customView="1" name="Z_7C1B4D6D_D666_48DD_AB17_E00791B6F0B6_.wvu.PrintArea" hidden="1" oldHidden="1">
    <formula>Sheet1!$A$1:$AK$114</formula>
    <oldFormula>Sheet1!$A$1:$AK$114</oldFormula>
  </rdn>
  <rdn rId="0" localSheetId="1" customView="1" name="Z_7C1B4D6D_D666_48DD_AB17_E00791B6F0B6_.wvu.FilterData" hidden="1" oldHidden="1">
    <formula>Sheet1!$A$6:$AK$114</formula>
    <oldFormula>Sheet1!$A$6:$AK$114</oldFormula>
  </rdn>
  <rcv guid="{7C1B4D6D-D666-48DD-AB17-E00791B6F0B6}"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1" sId="1">
    <nc r="A93">
      <v>87</v>
    </nc>
  </rcc>
  <rcc rId="422" sId="1">
    <nc r="A94">
      <v>88</v>
    </nc>
  </rcc>
  <rcc rId="423" sId="1">
    <nc r="A95">
      <v>89</v>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4" sId="1">
    <oc r="B95">
      <v>272</v>
    </oc>
    <nc r="B95">
      <v>262</v>
    </nc>
  </rcc>
  <rcc rId="425" sId="1">
    <nc r="C94" t="inlineStr">
      <is>
        <t>RB</t>
      </is>
    </nc>
  </rcc>
  <rcc rId="426" sId="1">
    <nc r="C95" t="inlineStr">
      <is>
        <t>RB</t>
      </is>
    </nc>
  </rcc>
  <rcc rId="427" sId="1">
    <nc r="D94" t="inlineStr">
      <is>
        <t>AP1/11i /1.1</t>
      </is>
    </nc>
  </rcc>
  <rcc rId="428" sId="1">
    <nc r="E94" t="inlineStr">
      <is>
        <t>CP 2/2017 (MySMIS: POCA/111/1/1)</t>
      </is>
    </nc>
  </rcc>
  <rcc rId="429" sId="1">
    <nc r="D95" t="inlineStr">
      <is>
        <t>AP1/11i /1.1</t>
      </is>
    </nc>
  </rcc>
  <rcc rId="430" sId="1">
    <nc r="E95" t="inlineStr">
      <is>
        <t>CP 2/2017 (MySMIS: POCA/111/1/1)</t>
      </is>
    </nc>
  </rcc>
  <rfmt sheetId="1" sqref="F94">
    <dxf>
      <alignment wrapText="1"/>
    </dxf>
  </rfmt>
  <rcc rId="431" sId="1" odxf="1" dxf="1">
    <nc r="F94" t="inlineStr">
      <is>
        <t>NOSTRA - Noi standarde comune în administrația publică centrală din domeniul sănătății sexuale și reproductive</t>
      </is>
    </nc>
    <ndxf>
      <font>
        <sz val="12"/>
        <color auto="1"/>
        <charset val="1"/>
      </font>
      <alignment horizontal="left"/>
    </ndxf>
  </rcc>
  <rfmt sheetId="1" sqref="H94" start="0" length="0">
    <dxf>
      <font>
        <sz val="12"/>
        <color auto="1"/>
        <charset val="1"/>
      </font>
    </dxf>
  </rfmt>
  <rfmt sheetId="1" sqref="F95" start="0" length="0">
    <dxf>
      <font>
        <sz val="12"/>
        <color auto="1"/>
        <charset val="1"/>
      </font>
      <alignment horizontal="left" wrapText="1"/>
    </dxf>
  </rfmt>
  <rfmt sheetId="1" sqref="H95" start="0" length="0">
    <dxf>
      <font>
        <sz val="12"/>
        <color auto="1"/>
        <charset val="1"/>
      </font>
    </dxf>
  </rfmt>
  <rfmt sheetId="1" sqref="G94" start="0" length="0">
    <dxf>
      <font>
        <sz val="11"/>
        <color theme="1"/>
        <name val="Calibri"/>
        <family val="2"/>
        <charset val="238"/>
        <scheme val="minor"/>
      </font>
      <alignment horizontal="general" vertical="bottom" wrapText="0"/>
      <border outline="0">
        <left/>
        <right/>
        <top/>
        <bottom/>
      </border>
    </dxf>
  </rfmt>
  <rcc rId="432" sId="1" xfDxf="1" dxf="1">
    <nc r="G94" t="inlineStr">
      <is>
        <t>Asociația Medicilor Rezidenți</t>
      </is>
    </nc>
    <ndxf>
      <font>
        <b/>
        <name val="Trebuchet MS"/>
        <scheme val="none"/>
      </font>
      <alignment horizontal="justify" vertical="center"/>
    </ndxf>
  </rcc>
  <rfmt sheetId="1" sqref="G94" start="0" length="2147483647">
    <dxf>
      <font>
        <b val="0"/>
      </font>
    </dxf>
  </rfmt>
  <rcc rId="433" sId="1">
    <nc r="H94" t="inlineStr">
      <is>
        <t>Asociatia ACCEPT</t>
      </is>
    </nc>
  </rcc>
  <rcc rId="434" sId="1" numFmtId="19">
    <nc r="J94">
      <v>43192</v>
    </nc>
  </rcc>
  <rcc rId="435" sId="1" numFmtId="19">
    <nc r="K94">
      <v>43679</v>
    </nc>
  </rcc>
  <rcc rId="436" sId="1">
    <nc r="M94" t="inlineStr">
      <is>
        <t>Proiect cu acoperire națională</t>
      </is>
    </nc>
  </rcc>
  <rcc rId="437" sId="1">
    <nc r="N94" t="inlineStr">
      <is>
        <t>BUCUREȘTI</t>
      </is>
    </nc>
  </rcc>
  <rcc rId="438" sId="1">
    <nc r="O94" t="inlineStr">
      <is>
        <t>BUCUREȘTI</t>
      </is>
    </nc>
  </rcc>
  <rcc rId="439" sId="1">
    <nc r="P94" t="inlineStr">
      <is>
        <t>ONG</t>
      </is>
    </nc>
  </rcc>
  <rcc rId="440" sId="1">
    <nc r="M95" t="inlineStr">
      <is>
        <t>Proiect cu acoperire națională</t>
      </is>
    </nc>
  </rcc>
  <rcc rId="441" sId="1">
    <nc r="N95" t="inlineStr">
      <is>
        <t>BUCUREȘTI</t>
      </is>
    </nc>
  </rcc>
  <rcc rId="442" sId="1">
    <nc r="O95" t="inlineStr">
      <is>
        <t>BUCUREȘTI</t>
      </is>
    </nc>
  </rcc>
  <rcc rId="443" sId="1">
    <nc r="P95" t="inlineStr">
      <is>
        <t>ONG</t>
      </is>
    </nc>
  </rcc>
  <rcc rId="444" sId="1">
    <nc r="Q94" t="inlineStr">
      <is>
        <t>119 - Investiții în capacitatea instituțională și în eficiența administrațiilor și a serviciilor publice la nivel național, regional și local, în perspectiva realizării de reforme, a unei mai bune legiferări și a bunei guvernanțe</t>
      </is>
    </nc>
  </rcc>
  <rcc rId="445" sId="1">
    <nc r="Q95" t="inlineStr">
      <is>
        <t>119 - Investiții în capacitatea instituțională și în eficiența administrațiilor și a serviciilor publice la nivel național, regional și local, în perspectiva realizării de reforme, a unei mai bune legiferări și a bunei guvernanțe</t>
      </is>
    </nc>
  </rcc>
  <rcc rId="446" sId="1" numFmtId="4">
    <oc r="R94">
      <f>S94+T94</f>
    </oc>
    <nc r="R94">
      <v>710350.48</v>
    </nc>
  </rcc>
  <rcc rId="447" sId="1">
    <oc r="AF94">
      <f>AD94+AE94</f>
    </oc>
    <nc r="AF94">
      <f>AD94+AE94</f>
    </nc>
  </rcc>
  <rcv guid="{53ED3D47-B2C0-43A1-9A1E-F030D529F74C}" action="delete"/>
  <rdn rId="0" localSheetId="1" customView="1" name="Z_53ED3D47_B2C0_43A1_9A1E_F030D529F74C_.wvu.PrintArea" hidden="1" oldHidden="1">
    <formula>Sheet1!$A$1:$AK$114</formula>
    <oldFormula>Sheet1!$A$1:$AK$114</oldFormula>
  </rdn>
  <rdn rId="0" localSheetId="1" customView="1" name="Z_53ED3D47_B2C0_43A1_9A1E_F030D529F74C_.wvu.FilterData" hidden="1" oldHidden="1">
    <formula>Sheet1!$A$3:$AK$97</formula>
    <oldFormula>Sheet1!$A$3:$AK$88</oldFormula>
  </rdn>
  <rcv guid="{53ED3D47-B2C0-43A1-9A1E-F030D529F74C}" action="add"/>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0" sId="1" numFmtId="4">
    <oc r="U94">
      <f>V94+W94</f>
    </oc>
    <nc r="U94">
      <v>135467.34</v>
    </nc>
  </rcc>
  <rcc rId="451" sId="1">
    <nc r="AG94" t="inlineStr">
      <is>
        <t>implementare</t>
      </is>
    </nc>
  </rcc>
  <rcc rId="452" sId="1">
    <nc r="AG95" t="inlineStr">
      <is>
        <t>implementare</t>
      </is>
    </nc>
  </rcc>
  <rcc rId="453" sId="1">
    <nc r="AH94" t="inlineStr">
      <is>
        <t>n.a</t>
      </is>
    </nc>
  </rcc>
  <rcc rId="454" sId="1">
    <nc r="AH95" t="inlineStr">
      <is>
        <t>n.a</t>
      </is>
    </nc>
  </rcc>
  <rcc rId="455" sId="1" numFmtId="4">
    <nc r="X94">
      <v>17261.580000000002</v>
    </nc>
  </rcc>
  <rcc rId="456" sId="1" numFmtId="4">
    <oc r="AA94">
      <f>AB94+AC94</f>
    </oc>
    <nc r="AA94">
      <v>0</v>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7" sId="1" numFmtId="4">
    <oc r="R95">
      <f>S95+T95</f>
    </oc>
    <nc r="R95">
      <v>822673.27</v>
    </nc>
  </rcc>
  <rcc rId="458" sId="1" numFmtId="4">
    <oc r="U95">
      <f>V95+W95</f>
    </oc>
    <nc r="U95">
      <v>156887.87</v>
    </nc>
  </rcc>
  <rcc rId="459" sId="1" numFmtId="4">
    <nc r="X95">
      <v>19991.04</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nc r="A87">
      <v>81</v>
    </nc>
  </rcc>
  <rcc rId="9" sId="1">
    <nc r="B87">
      <v>116</v>
    </nc>
  </rcc>
  <rcc rId="10" sId="1">
    <nc r="C87" t="inlineStr">
      <is>
        <t>RB</t>
      </is>
    </nc>
  </rcc>
  <rcc rId="11" sId="1">
    <nc r="D87" t="inlineStr">
      <is>
        <t>AP 2/11i  /2.1</t>
      </is>
    </nc>
  </rcc>
  <rcc rId="12" sId="1" odxf="1" dxf="1">
    <nc r="E87" t="inlineStr">
      <is>
        <t>CP4 less /2017</t>
      </is>
    </nc>
    <odxf>
      <alignment wrapText="0"/>
    </odxf>
    <ndxf>
      <alignment wrapText="1"/>
    </ndxf>
  </rcc>
  <rcc rId="13" sId="1">
    <nc r="F87" t="inlineStr">
      <is>
        <t>Alba Iulia ISO Smart</t>
      </is>
    </nc>
  </rcc>
  <rcc rId="14" sId="1">
    <nc r="G87" t="inlineStr">
      <is>
        <t>Muncipiul Alba Iulia</t>
      </is>
    </nc>
  </rcc>
  <rcc rId="15" sId="1" odxf="1" dxf="1">
    <nc r="H87" t="inlineStr">
      <is>
        <t>Muncipiul Alba Iulia</t>
      </is>
    </nc>
    <odxf>
      <font>
        <sz val="12"/>
        <color auto="1"/>
      </font>
      <alignment horizontal="center"/>
    </odxf>
    <ndxf>
      <font>
        <sz val="12"/>
        <color auto="1"/>
      </font>
      <alignment horizontal="left"/>
    </ndxf>
  </rcc>
  <rcc rId="16" sId="1">
    <nc r="M87">
      <v>7</v>
    </nc>
  </rcc>
  <rcc rId="17" sId="1">
    <nc r="N87" t="inlineStr">
      <is>
        <t>Alba Iulia</t>
      </is>
    </nc>
  </rcc>
  <rcc rId="18" sId="1">
    <nc r="O87" t="inlineStr">
      <is>
        <t>ALBA</t>
      </is>
    </nc>
  </rcc>
  <rcc rId="19" sId="1">
    <nc r="P87" t="inlineStr">
      <is>
        <t>APL</t>
      </is>
    </nc>
  </rcc>
  <rcc rId="20" sId="1">
    <nc r="Q87" t="inlineStr">
      <is>
        <t>119 - Investiții în capacitatea instituțională și în eficiența administrațiilor și a serviciilor publice la nivel național, regional și local, în perspectiva realizării de reforme, a unei mai bune legiferări și a bunei guvernanțe</t>
      </is>
    </nc>
  </rcc>
  <rcc rId="21" sId="1" numFmtId="4">
    <nc r="R87">
      <v>359860.9</v>
    </nc>
  </rcc>
  <rcc rId="22" sId="1" numFmtId="4">
    <nc r="S87">
      <v>0</v>
    </nc>
  </rcc>
  <rcc rId="23" sId="1" numFmtId="4">
    <nc r="T87">
      <v>359860.9</v>
    </nc>
  </rcc>
  <rcc rId="24" sId="1" numFmtId="4">
    <nc r="U87">
      <v>55037.54</v>
    </nc>
  </rcc>
  <rcc rId="25" sId="1" numFmtId="4">
    <nc r="V87">
      <v>0</v>
    </nc>
  </rcc>
  <rcc rId="26" sId="1" numFmtId="4">
    <nc r="W87">
      <v>55037.54</v>
    </nc>
  </rcc>
  <rcc rId="27" sId="1" numFmtId="4">
    <nc r="X87">
      <v>8467.32</v>
    </nc>
  </rcc>
  <rcc rId="28" sId="1" numFmtId="4">
    <nc r="Y87">
      <v>0</v>
    </nc>
  </rcc>
  <rcc rId="29" sId="1" numFmtId="4">
    <nc r="Z87">
      <v>8467.32</v>
    </nc>
  </rcc>
  <rcc rId="30" sId="1" numFmtId="4">
    <nc r="AA87">
      <v>0</v>
    </nc>
  </rcc>
  <rcv guid="{53ED3D47-B2C0-43A1-9A1E-F030D529F74C}" action="delete"/>
  <rdn rId="0" localSheetId="1" customView="1" name="Z_53ED3D47_B2C0_43A1_9A1E_F030D529F74C_.wvu.PrintArea" hidden="1" oldHidden="1">
    <formula>Sheet1!$A$1:$AI$105</formula>
    <oldFormula>Sheet1!$A$1:$AI$105</oldFormula>
  </rdn>
  <rdn rId="0" localSheetId="1" customView="1" name="Z_53ED3D47_B2C0_43A1_9A1E_F030D529F74C_.wvu.FilterData" hidden="1" oldHidden="1">
    <formula>Sheet1!$A$3:$AI$88</formula>
    <oldFormula>Sheet1!$A$3:$AI$88</oldFormula>
  </rdn>
  <rcv guid="{53ED3D47-B2C0-43A1-9A1E-F030D529F74C}"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3ED3D47-B2C0-43A1-9A1E-F030D529F74C}" action="delete"/>
  <rdn rId="0" localSheetId="1" customView="1" name="Z_53ED3D47_B2C0_43A1_9A1E_F030D529F74C_.wvu.PrintArea" hidden="1" oldHidden="1">
    <formula>Sheet1!$A$1:$AK$114</formula>
    <oldFormula>Sheet1!$A$1:$AK$114</oldFormula>
  </rdn>
  <rdn rId="0" localSheetId="1" customView="1" name="Z_53ED3D47_B2C0_43A1_9A1E_F030D529F74C_.wvu.FilterData" hidden="1" oldHidden="1">
    <formula>Sheet1!$A$3:$AK$97</formula>
    <oldFormula>Sheet1!$A$3:$AK$97</oldFormula>
  </rdn>
  <rcv guid="{53ED3D47-B2C0-43A1-9A1E-F030D529F74C}"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2" sId="1">
    <nc r="C93" t="inlineStr">
      <is>
        <t>AI</t>
      </is>
    </nc>
  </rcc>
  <rcc rId="463" sId="1">
    <nc r="D93" t="inlineStr">
      <is>
        <t>AP1/11i /1.1</t>
      </is>
    </nc>
  </rcc>
  <rcc rId="464" sId="1">
    <nc r="E93" t="inlineStr">
      <is>
        <t>CP 2/2017 (MySMIS: POCA/111/1/1)</t>
      </is>
    </nc>
  </rcc>
  <rcc rId="465" sId="1" odxf="1" dxf="1">
    <nc r="F93" t="inlineStr">
      <is>
        <t xml:space="preserve"> O societate civila implicata in sistemul de sanatate si protectie sociala</t>
      </is>
    </nc>
    <ndxf>
      <alignment wrapText="1"/>
    </ndxf>
  </rcc>
  <rcc rId="466" sId="1">
    <nc r="G93" t="inlineStr">
      <is>
        <t>FEDERAȚIA UNIUNEA NAȚIONALĂ A ORGANIZAȚIILOR PERSOANELOR AFECTATE DE HIV/SIDA (UNOPA)</t>
      </is>
    </nc>
  </rcc>
  <rcc rId="467" sId="1">
    <nc r="H93" t="inlineStr">
      <is>
        <t>n.a</t>
      </is>
    </nc>
  </rcc>
  <rcv guid="{7C1B4D6D-D666-48DD-AB17-E00791B6F0B6}" action="delete"/>
  <rdn rId="0" localSheetId="1" customView="1" name="Z_7C1B4D6D_D666_48DD_AB17_E00791B6F0B6_.wvu.PrintArea" hidden="1" oldHidden="1">
    <formula>Sheet1!$A$1:$AK$114</formula>
    <oldFormula>Sheet1!$A$1:$AK$114</oldFormula>
  </rdn>
  <rdn rId="0" localSheetId="1" customView="1" name="Z_7C1B4D6D_D666_48DD_AB17_E00791B6F0B6_.wvu.FilterData" hidden="1" oldHidden="1">
    <formula>Sheet1!$A$6:$AK$114</formula>
    <oldFormula>Sheet1!$A$6:$AK$114</oldFormula>
  </rdn>
  <rcv guid="{7C1B4D6D-D666-48DD-AB17-E00791B6F0B6}"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0" sId="1" numFmtId="4">
    <nc r="S95">
      <v>159258.96</v>
    </nc>
  </rcc>
  <rcc rId="471" sId="1" numFmtId="4">
    <nc r="T95">
      <v>663414.32999999996</v>
    </nc>
  </rcc>
  <rcc rId="472" sId="1" numFmtId="4">
    <nc r="W95">
      <v>117073.12</v>
    </nc>
  </rcc>
  <rcc rId="473" sId="1" numFmtId="4">
    <nc r="V95">
      <v>39814.730000000003</v>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4" sId="1" numFmtId="4">
    <oc r="S95">
      <v>159258.96</v>
    </oc>
    <nc r="S95">
      <v>159258.95000000001</v>
    </nc>
  </rcc>
  <rcc rId="475" sId="1" numFmtId="4">
    <oc r="T95">
      <v>663414.32999999996</v>
    </oc>
    <nc r="T95">
      <v>663414.31999999995</v>
    </nc>
  </rcc>
  <rcc rId="476" sId="1" numFmtId="4">
    <oc r="V95">
      <v>39814.730000000003</v>
    </oc>
    <nc r="V95">
      <v>39814.74</v>
    </nc>
  </rcc>
  <rcc rId="477" sId="1" numFmtId="4">
    <oc r="W95">
      <v>117073.12</v>
    </oc>
    <nc r="W95">
      <v>117073.13</v>
    </nc>
  </rcc>
  <rcc rId="478" sId="1" numFmtId="4">
    <nc r="Y95">
      <v>4062.73</v>
    </nc>
  </rcc>
  <rcc rId="479" sId="1" numFmtId="4">
    <nc r="Z95">
      <v>15928.31</v>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0" sId="1" numFmtId="19">
    <nc r="J93">
      <v>43192</v>
    </nc>
  </rcc>
  <rcc rId="481" sId="1" numFmtId="19">
    <nc r="K93">
      <v>2082019</v>
    </nc>
  </rcc>
  <rcc rId="482" sId="1">
    <nc r="M93" t="inlineStr">
      <is>
        <t>Proiect cu acoperire națională</t>
      </is>
    </nc>
  </rcc>
  <rcc rId="483" sId="1">
    <nc r="N93" t="inlineStr">
      <is>
        <t>BUCUREȘTI</t>
      </is>
    </nc>
  </rcc>
  <rcc rId="484" sId="1">
    <nc r="O93" t="inlineStr">
      <is>
        <t>BUCUREȘTI</t>
      </is>
    </nc>
  </rcc>
  <rcc rId="485" sId="1">
    <nc r="P93" t="inlineStr">
      <is>
        <t>ONG</t>
      </is>
    </nc>
  </rcc>
  <rcc rId="486" sId="1">
    <nc r="Q93" t="inlineStr">
      <is>
        <t>119 - Investiții în capacitatea instituțională și în eficiența administrațiilor și a serviciilor publice la nivel național, regional și local, în perspectiva realizării de reforme, a unei mai bune legiferări și a bunei guvernanțe</t>
      </is>
    </nc>
  </rcc>
  <rfmt sheetId="1" sqref="S93" start="0" length="0">
    <dxf>
      <font>
        <sz val="12"/>
        <color auto="1"/>
      </font>
      <numFmt numFmtId="35" formatCode="_-* #,##0.00\ _l_e_i_-;\-* #,##0.00\ _l_e_i_-;_-* &quot;-&quot;??\ _l_e_i_-;_-@_-"/>
      <alignment horizontal="general" vertical="bottom" wrapText="0"/>
      <border outline="0">
        <left/>
        <right/>
        <top/>
        <bottom/>
      </border>
    </dxf>
  </rfmt>
  <rfmt sheetId="1" sqref="T93" start="0" length="0">
    <dxf>
      <font>
        <sz val="12"/>
        <color auto="1"/>
      </font>
      <numFmt numFmtId="35" formatCode="_-* #,##0.00\ _l_e_i_-;\-* #,##0.00\ _l_e_i_-;_-* &quot;-&quot;??\ _l_e_i_-;_-@_-"/>
      <alignment horizontal="general" vertical="bottom" wrapText="0"/>
      <border outline="0">
        <left/>
        <right/>
        <top/>
        <bottom/>
      </border>
    </dxf>
  </rfmt>
  <rfmt sheetId="1" sqref="S93" start="0" length="0">
    <dxf>
      <font>
        <sz val="12"/>
        <color auto="1"/>
      </font>
      <numFmt numFmtId="4" formatCode="#,##0.00"/>
      <alignment horizontal="center" vertical="center" wrapText="1"/>
      <border outline="0">
        <left style="thin">
          <color indexed="64"/>
        </left>
        <right style="thin">
          <color indexed="64"/>
        </right>
        <top style="thin">
          <color indexed="64"/>
        </top>
        <bottom style="thin">
          <color indexed="64"/>
        </bottom>
      </border>
    </dxf>
  </rfmt>
  <rfmt sheetId="1" sqref="T93" start="0" length="0">
    <dxf>
      <font>
        <sz val="12"/>
        <color auto="1"/>
      </font>
      <numFmt numFmtId="4" formatCode="#,##0.00"/>
      <alignment horizontal="center" vertical="center" wrapText="1"/>
      <border outline="0">
        <left style="thin">
          <color indexed="64"/>
        </left>
        <right style="thin">
          <color indexed="64"/>
        </right>
        <top style="thin">
          <color indexed="64"/>
        </top>
        <bottom style="thin">
          <color indexed="64"/>
        </bottom>
      </border>
    </dxf>
  </rfmt>
  <rfmt sheetId="1" sqref="V93" start="0" length="0">
    <dxf>
      <font>
        <sz val="12"/>
        <color auto="1"/>
      </font>
      <numFmt numFmtId="35" formatCode="_-* #,##0.00\ _l_e_i_-;\-* #,##0.00\ _l_e_i_-;_-* &quot;-&quot;??\ _l_e_i_-;_-@_-"/>
      <alignment horizontal="general" vertical="bottom" wrapText="0"/>
      <border outline="0">
        <left/>
        <right/>
        <top/>
        <bottom/>
      </border>
    </dxf>
  </rfmt>
  <rfmt sheetId="1" sqref="W93" start="0" length="0">
    <dxf>
      <font>
        <sz val="12"/>
        <color auto="1"/>
      </font>
      <numFmt numFmtId="35" formatCode="_-* #,##0.00\ _l_e_i_-;\-* #,##0.00\ _l_e_i_-;_-* &quot;-&quot;??\ _l_e_i_-;_-@_-"/>
      <alignment horizontal="general" vertical="bottom" wrapText="0"/>
      <border outline="0">
        <left/>
        <right/>
        <top/>
        <bottom/>
      </border>
    </dxf>
  </rfmt>
  <rfmt sheetId="1" sqref="V93" start="0" length="0">
    <dxf>
      <font>
        <sz val="12"/>
        <color auto="1"/>
      </font>
      <numFmt numFmtId="4" formatCode="#,##0.00"/>
      <alignment horizontal="center" vertical="center" wrapText="1"/>
      <border outline="0">
        <left style="thin">
          <color indexed="64"/>
        </left>
        <right style="thin">
          <color indexed="64"/>
        </right>
        <top style="thin">
          <color indexed="64"/>
        </top>
        <bottom style="thin">
          <color indexed="64"/>
        </bottom>
      </border>
    </dxf>
  </rfmt>
  <rfmt sheetId="1" sqref="W93" start="0" length="0">
    <dxf>
      <font>
        <sz val="12"/>
        <color auto="1"/>
      </font>
      <numFmt numFmtId="4" formatCode="#,##0.00"/>
      <alignment horizontal="center" vertical="center" wrapText="1"/>
      <border outline="0">
        <left style="thin">
          <color indexed="64"/>
        </left>
        <right style="thin">
          <color indexed="64"/>
        </right>
        <top style="thin">
          <color indexed="64"/>
        </top>
        <bottom style="thin">
          <color indexed="64"/>
        </bottom>
      </border>
    </dxf>
  </rfmt>
  <rcc rId="487" sId="1" numFmtId="4">
    <nc r="S93">
      <v>158961.94</v>
    </nc>
  </rcc>
  <rfmt sheetId="1" sqref="T93" start="0" length="0">
    <dxf>
      <font>
        <sz val="12"/>
        <color auto="1"/>
      </font>
      <numFmt numFmtId="35" formatCode="_-* #,##0.00\ _l_e_i_-;\-* #,##0.00\ _l_e_i_-;_-* &quot;-&quot;??\ _l_e_i_-;_-@_-"/>
      <alignment horizontal="general" vertical="bottom" wrapText="0"/>
      <border outline="0">
        <left/>
        <right/>
        <top/>
        <bottom/>
      </border>
    </dxf>
  </rfmt>
  <rcc rId="488" sId="1" odxf="1" dxf="1" numFmtId="4">
    <nc r="T93">
      <v>662177.06999999995</v>
    </nc>
    <ndxf>
      <font>
        <sz val="12"/>
        <color auto="1"/>
      </font>
      <numFmt numFmtId="4" formatCode="#,##0.00"/>
      <alignment horizontal="center" vertical="center" wrapText="1"/>
      <border outline="0">
        <left style="thin">
          <color indexed="64"/>
        </left>
        <right style="thin">
          <color indexed="64"/>
        </right>
        <top style="thin">
          <color indexed="64"/>
        </top>
        <bottom style="thin">
          <color indexed="64"/>
        </bottom>
      </border>
    </ndxf>
  </rcc>
  <rcc rId="489" sId="1" numFmtId="4">
    <nc r="V93">
      <v>39740.480000000003</v>
    </nc>
  </rcc>
  <rfmt sheetId="1" sqref="W93" start="0" length="0">
    <dxf>
      <font>
        <sz val="12"/>
        <color auto="1"/>
      </font>
      <numFmt numFmtId="35" formatCode="_-* #,##0.00\ _l_e_i_-;\-* #,##0.00\ _l_e_i_-;_-* &quot;-&quot;??\ _l_e_i_-;_-@_-"/>
      <alignment horizontal="general" vertical="bottom" wrapText="0"/>
      <border outline="0">
        <left/>
        <right/>
        <top/>
        <bottom/>
      </border>
    </dxf>
  </rfmt>
  <rcc rId="490" sId="1" odxf="1" dxf="1" numFmtId="4">
    <nc r="W93">
      <v>116854.78</v>
    </nc>
    <ndxf>
      <font>
        <sz val="12"/>
        <color auto="1"/>
      </font>
      <numFmt numFmtId="4" formatCode="#,##0.00"/>
      <alignment horizontal="center" vertical="center" wrapText="1"/>
      <border outline="0">
        <left style="thin">
          <color indexed="64"/>
        </left>
        <right style="thin">
          <color indexed="64"/>
        </right>
        <top style="thin">
          <color indexed="64"/>
        </top>
        <bottom style="thin">
          <color indexed="64"/>
        </bottom>
      </border>
    </ndxf>
  </rcc>
  <rfmt sheetId="1" s="1" sqref="AB93" start="0" length="0">
    <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dxf>
  </rfmt>
  <rfmt sheetId="1" s="1" sqref="AC93" start="0" length="0">
    <dxf>
      <font>
        <sz val="11"/>
        <color theme="1"/>
        <name val="Calibri"/>
        <family val="2"/>
        <charset val="238"/>
        <scheme val="minor"/>
      </font>
      <numFmt numFmtId="0" formatCode="General"/>
      <fill>
        <patternFill patternType="none">
          <bgColor indexed="65"/>
        </patternFill>
      </fill>
      <alignment horizontal="general" vertical="bottom" wrapText="0"/>
      <border outline="0">
        <left/>
        <right/>
        <top/>
        <bottom/>
      </border>
    </dxf>
  </rfmt>
  <rfmt sheetId="1" s="1" sqref="AB93" start="0" length="0">
    <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dxf>
  </rfmt>
  <rcc rId="491" sId="1" odxf="1" s="1" dxf="1" numFmtId="4">
    <nc r="AC93">
      <v>15898.58</v>
    </nc>
    <n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ndxf>
  </rcc>
  <rcc rId="492" sId="1" numFmtId="4">
    <nc r="AB93">
      <v>4055.15</v>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493" sheetId="1" source="X94:X95" destination="AA94:AA95" sourceSheetId="1">
    <undo index="65535" exp="ref" v="1" dr="AA95" r="AD95" sId="1"/>
    <undo index="65535" exp="ref" v="1" dr="AA94" r="AD94" sId="1"/>
    <rcc rId="0" sId="1" s="1" dxf="1" numFmtId="4">
      <nc r="AA94">
        <v>0</v>
      </nc>
      <n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ndxf>
    </rcc>
    <rcc rId="0" sId="1" s="1" dxf="1">
      <nc r="AA95">
        <f>AB95+AC95</f>
      </nc>
      <n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ndxf>
    </rcc>
  </rm>
  <rcc rId="494" sId="1" numFmtId="4">
    <oc r="Y95">
      <v>4062.73</v>
    </oc>
    <nc r="Y95"/>
  </rcc>
  <rcc rId="495" sId="1" numFmtId="4">
    <oc r="Z95">
      <v>15928.31</v>
    </oc>
    <nc r="Z95"/>
  </rcc>
  <rfmt sheetId="1" sqref="X94:X95">
    <dxf>
      <border>
        <left style="thin">
          <color indexed="64"/>
        </left>
        <right style="thin">
          <color indexed="64"/>
        </right>
        <top style="thin">
          <color indexed="64"/>
        </top>
        <bottom style="thin">
          <color indexed="64"/>
        </bottom>
        <vertical style="thin">
          <color indexed="64"/>
        </vertical>
        <horizontal style="thin">
          <color indexed="64"/>
        </horizontal>
      </border>
    </dxf>
  </rfmt>
  <rcc rId="496" sId="1" numFmtId="4">
    <nc r="AB95">
      <v>4062.73</v>
    </nc>
  </rcc>
  <rcc rId="497" sId="1" numFmtId="4">
    <nc r="AC95">
      <v>15928.31</v>
    </nc>
  </rcc>
  <rcc rId="498" sId="1">
    <oc r="AD94">
      <f>R94+U94+AA94+#REF!</f>
    </oc>
    <nc r="AD94">
      <f>R94+U94+X94+AA94</f>
    </nc>
  </rcc>
  <rcc rId="499" sId="1">
    <oc r="AD95">
      <f>R95+U95+AA95+#REF!</f>
    </oc>
    <nc r="AD95">
      <f>R95+U95+X95+AA95</f>
    </nc>
  </rcc>
  <rfmt sheetId="1" sqref="F95" start="0" length="0">
    <dxf>
      <font>
        <sz val="11"/>
        <color theme="1"/>
        <name val="Calibri"/>
        <family val="2"/>
        <charset val="238"/>
        <scheme val="minor"/>
      </font>
      <alignment horizontal="general" vertical="bottom" wrapText="0"/>
      <border outline="0">
        <left/>
        <right/>
        <top/>
        <bottom/>
      </border>
    </dxf>
  </rfmt>
  <rfmt sheetId="1" xfDxf="1" sqref="F95" start="0" length="0">
    <dxf>
      <font>
        <b/>
        <name val="Trebuchet MS"/>
        <scheme val="none"/>
      </font>
    </dxf>
  </rfmt>
  <rcc rId="500" sId="1" odxf="1" dxf="1">
    <nc r="F95" t="inlineStr">
      <is>
        <t>ONG21. Participarea ONG-urilor la politica de Educație pentru dezvoltarea durabilă</t>
      </is>
    </nc>
    <ndxf>
      <font>
        <b val="0"/>
        <sz val="12"/>
        <color auto="1"/>
        <name val="Trebuchet MS"/>
        <charset val="1"/>
        <scheme val="none"/>
      </font>
      <alignment horizontal="left" vertical="center" wrapText="1"/>
      <border outline="0">
        <left style="thin">
          <color indexed="64"/>
        </left>
        <right style="thin">
          <color indexed="64"/>
        </right>
        <top style="thin">
          <color indexed="64"/>
        </top>
        <bottom style="thin">
          <color indexed="64"/>
        </bottom>
      </border>
    </ndxf>
  </rcc>
  <rcc rId="501" sId="1">
    <nc r="G95" t="inlineStr">
      <is>
        <t>Asociatia REPER21</t>
      </is>
    </nc>
  </rcc>
  <rcc rId="502" sId="1" xfDxf="1" dxf="1">
    <nc r="H95" t="inlineStr">
      <is>
        <t>Fundatia pentru Dezvoltarea Societatii Civile </t>
      </is>
    </nc>
    <ndxf>
      <font>
        <sz val="12"/>
        <color auto="1"/>
        <charset val="1"/>
      </font>
      <alignment horizontal="left" vertical="center" wrapText="1"/>
      <border outline="0">
        <left style="thin">
          <color indexed="64"/>
        </left>
        <right style="thin">
          <color indexed="64"/>
        </right>
        <top style="thin">
          <color indexed="64"/>
        </top>
        <bottom style="thin">
          <color indexed="64"/>
        </bottom>
      </border>
    </ndxf>
  </rcc>
  <rcc rId="503" sId="1" numFmtId="19">
    <nc r="J95">
      <v>43193</v>
    </nc>
  </rcc>
  <rcc rId="504" sId="1" numFmtId="19">
    <nc r="K95">
      <v>43680</v>
    </nc>
  </rcc>
  <rcv guid="{53ED3D47-B2C0-43A1-9A1E-F030D529F74C}" action="delete"/>
  <rdn rId="0" localSheetId="1" customView="1" name="Z_53ED3D47_B2C0_43A1_9A1E_F030D529F74C_.wvu.PrintArea" hidden="1" oldHidden="1">
    <formula>Sheet1!$A$1:$AK$114</formula>
    <oldFormula>Sheet1!$A$1:$AK$114</oldFormula>
  </rdn>
  <rdn rId="0" localSheetId="1" customView="1" name="Z_53ED3D47_B2C0_43A1_9A1E_F030D529F74C_.wvu.FilterData" hidden="1" oldHidden="1">
    <formula>Sheet1!$A$3:$AK$97</formula>
    <oldFormula>Sheet1!$A$3:$AK$97</oldFormula>
  </rdn>
  <rcv guid="{53ED3D47-B2C0-43A1-9A1E-F030D529F74C}"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7" sId="1">
    <oc r="R93">
      <f>S93+T93</f>
    </oc>
    <nc r="R93">
      <f>S93+T93</f>
    </nc>
  </rcc>
  <rcc rId="508" sId="1" numFmtId="4">
    <oc r="R94">
      <v>710350.48</v>
    </oc>
    <nc r="R94">
      <f>S94+T94</f>
    </nc>
  </rcc>
  <rcc rId="509" sId="1" numFmtId="4">
    <oc r="R95">
      <v>822673.27</v>
    </oc>
    <nc r="R95">
      <f>S95+T95</f>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93" start="0" length="0">
    <dxf>
      <font>
        <sz val="11"/>
        <color theme="1"/>
        <name val="Calibri"/>
        <family val="2"/>
        <charset val="238"/>
        <scheme val="minor"/>
      </font>
      <alignment horizontal="general" vertical="bottom" wrapText="0"/>
      <border outline="0">
        <left/>
        <right/>
        <top/>
        <bottom/>
      </border>
    </dxf>
  </rfmt>
  <rfmt sheetId="1" xfDxf="1" sqref="I93" start="0" length="0">
    <dxf>
      <font>
        <b/>
        <sz val="9"/>
        <color rgb="FF222222"/>
        <charset val="1"/>
      </font>
      <alignment wrapText="1"/>
    </dxf>
  </rfmt>
  <rfmt sheetId="1" sqref="I93" start="0" length="0">
    <dxf>
      <font>
        <b val="0"/>
        <sz val="12"/>
        <color auto="1"/>
        <charset val="1"/>
      </font>
      <alignment horizontal="justify"/>
      <border outline="0">
        <left style="thin">
          <color indexed="64"/>
        </left>
        <right style="thin">
          <color indexed="64"/>
        </right>
        <top style="thin">
          <color indexed="64"/>
        </top>
        <bottom style="thin">
          <color indexed="64"/>
        </bottom>
      </border>
    </dxf>
  </rfmt>
  <rcc rId="510" sId="1">
    <nc r="I93" t="inlineStr">
      <is>
        <t>Cresterea capacitatii societatii civile din Romania de a promova politici publice in sistemul de sanatate si al protectiei sociale
Pe perioada proiectului aplicantul si-a dezvoltat competente in aria formularii si promovarii de propuneri alternative la politicile publice, initiate de autoritati, in domeniul sanatatii si al protectiei sociale.
Pe perioada proiectului a fost operationalizata o retea de asociatii de pacienti si parteneri sociali care monitorizeaza politicile publice initiate de autoritati in domeniul sanatatii si al protectiei sociale, in directia evaluarii si elaborarii de propuneri alternative 
Pe perioada proiectului aplicantul a fost sprijinit pentru elaborarea de propuneri alternative politicilor publice initiate de autoritati in sensul rezolvarii de probleme specifice domeniului lui de activitate.</t>
      </is>
    </nc>
  </rcc>
  <rcc rId="511" sId="1">
    <oc r="L94">
      <f>R94/AD94*100</f>
    </oc>
    <nc r="L94">
      <f>R94/AD94*100</f>
    </nc>
  </rcc>
  <rrc rId="512" sId="1" ref="A98:XFD98" action="insertRow"/>
  <rrc rId="513" sId="1" ref="A98:XFD99" action="insertRow"/>
  <rrc rId="514" sId="1" ref="A98:XFD101" action="insertRow"/>
  <rrc rId="515" sId="1" ref="A98:XFD101" action="insertRow"/>
  <rcv guid="{7C1B4D6D-D666-48DD-AB17-E00791B6F0B6}" action="delete"/>
  <rdn rId="0" localSheetId="1" customView="1" name="Z_7C1B4D6D_D666_48DD_AB17_E00791B6F0B6_.wvu.PrintArea" hidden="1" oldHidden="1">
    <formula>Sheet1!$A$1:$AK$125</formula>
    <oldFormula>Sheet1!$A$1:$AK$125</oldFormula>
  </rdn>
  <rdn rId="0" localSheetId="1" customView="1" name="Z_7C1B4D6D_D666_48DD_AB17_E00791B6F0B6_.wvu.FilterData" hidden="1" oldHidden="1">
    <formula>Sheet1!$A$6:$AK$125</formula>
    <oldFormula>Sheet1!$A$6:$AK$125</oldFormula>
  </rdn>
  <rcv guid="{7C1B4D6D-D666-48DD-AB17-E00791B6F0B6}"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 sId="1">
    <oc r="R94">
      <f>S94+T94</f>
    </oc>
    <nc r="R94">
      <f>S94+T94</f>
    </nc>
  </rcc>
  <rcc rId="519" sId="1" numFmtId="4">
    <nc r="S94">
      <v>137514.71</v>
    </nc>
  </rcc>
  <rcc rId="520" sId="1" numFmtId="4">
    <nc r="T94">
      <v>572835.77</v>
    </nc>
  </rcc>
  <rcc rId="521" sId="1">
    <oc r="U94">
      <v>135467.34</v>
    </oc>
    <nc r="U94">
      <f>V94+W94</f>
    </nc>
  </rcc>
  <rcc rId="522" sId="1" numFmtId="4">
    <nc r="V94">
      <v>34378.67</v>
    </nc>
  </rcc>
  <rcc rId="523" sId="1" numFmtId="4">
    <nc r="W94">
      <v>101088.67</v>
    </nc>
  </rcc>
  <rcc rId="524" sId="1" odxf="1" dxf="1">
    <oc r="AA94">
      <v>17261.580000000002</v>
    </oc>
    <nc r="AA94">
      <f>AB94+AC94</f>
    </nc>
    <ndxf>
      <font>
        <sz val="12"/>
        <color auto="1"/>
      </font>
      <numFmt numFmtId="165" formatCode="#,##0.00_ ;\-#,##0.00\ "/>
      <fill>
        <patternFill patternType="none">
          <bgColor indexed="65"/>
        </patternFill>
      </fill>
      <alignment horizontal="general"/>
    </ndxf>
  </rcc>
  <rcc rId="525" sId="1" numFmtId="4">
    <nc r="AB94">
      <v>3508.03</v>
    </nc>
  </rcc>
  <rcc rId="526" sId="1" numFmtId="4">
    <nc r="AC94">
      <v>13753.55</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7" sId="1">
    <nc r="I94" t="inlineStr">
      <is>
        <t xml:space="preserve">Obiectivul general al proiectului este: Consolidarea capacitatii ONG-urilor si a altor actori relevanti din domeniul sanataþii sexuale si reproductive de a initia si promova politici publice alternative prin punerea acestora la dispozitia autoritatilor publice centrale pentru îmbunataþirea accesului la servicii de sanatate nediscriminatorii.
Obiective specifice:
OS1 - Cresterea capacitaþii a 15 ONG-uri de a formula si promova politici publice alternative în domeniul sanataþii sexuale si reproductive.
OS2 - Dezvoltarea a doua (2) politici publice alternative de catre ONG-urile din domeniul sanataþii sexuale si
reproductive, care sa fie acceptate.
</t>
      </is>
    </nc>
  </rcc>
  <rcc rId="528" sId="1">
    <nc r="I95" t="inlineStr">
      <is>
        <t>Obiectiv general: consolidarea participarii sectorului ONG la formularea si la promovarea politicilor
guvernamentale din domeniul "Educaþiei pentru dezvoltarea durabila" (EDD).
Obiective specifice:
OS1. Dezvoltarea competenþelor a 80 de reprezentanþi a 80 de ONG-uri pentru a formula si promova eficient, prin activitaþi de lobby, propuneri alternative de politici publice în domeniul Educaþiei pentru dezvoltarea durabila
2. OS2. Cooperarea sistematica între min. 70 de ONG-uri în cadrul unei reþele tematice naþionale care le stimuleaza contribuþiile si le coordoneaza participarea la formularea si la promovarea politicilor de Educaþie pentru dezvoltarea durabila
3. OS3. Formularea participativa în cadrul reþelei de ONG-uri a unei propuneri alternative de politica publica privind Educaþia pentru dezvoltarea durabila, în masura sa satisfaca angajamentele naþionale si internaþionale ale Guvernului în acest domeniu
4. OS4. Implicarea a cca. 10 stakeholderi instituþionali relevanþi si a publicului într-o campanie de lobby si promovare pentru asumare propunerii alternative de politica publica formulata de ONG-uri de catre Ministerul Educaþiei si Ministerul Mediului</t>
      </is>
    </nc>
  </rcc>
  <rcv guid="{53ED3D47-B2C0-43A1-9A1E-F030D529F74C}" action="delete"/>
  <rdn rId="0" localSheetId="1" customView="1" name="Z_53ED3D47_B2C0_43A1_9A1E_F030D529F74C_.wvu.PrintArea" hidden="1" oldHidden="1">
    <formula>Sheet1!$A$1:$AK$125</formula>
    <oldFormula>Sheet1!$A$1:$AK$125</oldFormula>
  </rdn>
  <rdn rId="0" localSheetId="1" customView="1" name="Z_53ED3D47_B2C0_43A1_9A1E_F030D529F74C_.wvu.FilterData" hidden="1" oldHidden="1">
    <formula>Sheet1!$A$3:$AK$97</formula>
    <oldFormula>Sheet1!$A$3:$AK$97</oldFormula>
  </rdn>
  <rcv guid="{53ED3D47-B2C0-43A1-9A1E-F030D529F74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numFmtId="4">
    <nc r="AC87">
      <v>0</v>
    </nc>
  </rcc>
  <rcc rId="34" sId="1" numFmtId="4">
    <nc r="AB87">
      <v>423365.76</v>
    </nc>
  </rcc>
  <rcc rId="35" sId="1" numFmtId="4">
    <nc r="AD87">
      <v>423365.76</v>
    </nc>
  </rcc>
  <rcc rId="36" sId="1">
    <nc r="AF87" t="inlineStr">
      <is>
        <t>na</t>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1" sqref="S100" start="0" length="0">
    <dxf>
      <font>
        <b val="0"/>
        <i val="0"/>
        <strike val="0"/>
        <condense val="0"/>
        <extend val="0"/>
        <outline val="0"/>
        <shadow val="0"/>
        <u val="none"/>
        <vertAlign val="baseline"/>
        <sz val="12"/>
        <color auto="1"/>
        <name val="Calibri"/>
        <family val="2"/>
        <charset val="238"/>
        <scheme val="minor"/>
      </font>
      <numFmt numFmtId="165"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rfmt>
  <rcc rId="531" sId="1" numFmtId="4">
    <oc r="S92">
      <v>583142.93999999994</v>
    </oc>
    <nc r="S92">
      <v>139989.04</v>
    </nc>
  </rcc>
  <rcc rId="532" sId="1" numFmtId="4">
    <oc r="T92">
      <v>139989.04</v>
    </oc>
    <nc r="T92">
      <v>583142.93999999994</v>
    </nc>
  </rcc>
  <rcc rId="533" sId="1" numFmtId="4">
    <oc r="W92">
      <v>34997.26</v>
    </oc>
    <nc r="W92">
      <v>102907.58</v>
    </nc>
  </rcc>
  <rcc rId="534" sId="1" numFmtId="4">
    <oc r="V92">
      <v>102907.58</v>
    </oc>
    <nc r="V92">
      <v>34997.26</v>
    </nc>
  </rcc>
  <rcc rId="535" sId="1" numFmtId="4">
    <oc r="AC92">
      <v>3571.15</v>
    </oc>
    <nc r="AC92">
      <v>14001.03</v>
    </nc>
  </rcc>
  <rcc rId="536" sId="1" numFmtId="4">
    <oc r="AB92">
      <v>14001.03</v>
    </oc>
    <nc r="AB92">
      <v>3571.15</v>
    </nc>
  </rcc>
  <rcc rId="537" sId="1" numFmtId="4">
    <oc r="T91">
      <v>159169.22</v>
    </oc>
    <nc r="T91">
      <v>663040.52</v>
    </nc>
  </rcc>
  <rcc rId="538" sId="1" xfDxf="1" s="1" dxf="1" numFmtId="4">
    <oc r="S91">
      <v>663040.52</v>
    </oc>
    <nc r="S91">
      <v>159169.22</v>
    </nc>
    <ndxf>
      <font>
        <b val="0"/>
        <i val="0"/>
        <strike val="0"/>
        <condense val="0"/>
        <extend val="0"/>
        <outline val="0"/>
        <shadow val="0"/>
        <u val="none"/>
        <vertAlign val="baseline"/>
        <sz val="12"/>
        <color auto="1"/>
        <name val="Calibri"/>
        <family val="2"/>
        <charset val="238"/>
        <scheme val="minor"/>
      </font>
      <numFmt numFmtId="165"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539" sId="1" numFmtId="4">
    <oc r="AC91">
      <v>4060.44</v>
    </oc>
    <nc r="AC91">
      <v>15919.35</v>
    </nc>
  </rcc>
  <rcc rId="540" sId="1" xfDxf="1" s="1" dxf="1" numFmtId="4">
    <oc r="AB91">
      <v>15919.35</v>
    </oc>
    <nc r="AB91">
      <v>4060.44</v>
    </nc>
    <ndxf>
      <font>
        <b val="0"/>
        <i val="0"/>
        <strike val="0"/>
        <condense val="0"/>
        <extend val="0"/>
        <outline val="0"/>
        <shadow val="0"/>
        <u val="none"/>
        <vertAlign val="baseline"/>
        <sz val="12"/>
        <color auto="1"/>
        <name val="Calibri"/>
        <family val="2"/>
        <charset val="238"/>
        <scheme val="minor"/>
      </font>
      <numFmt numFmtId="165" formatCode="#,##0.00_ ;\-#,##0.00\ "/>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1" sId="1" numFmtId="4">
    <oc r="T90">
      <v>136346.60999999999</v>
    </oc>
    <nc r="T90">
      <v>567969.9</v>
    </nc>
  </rcc>
  <rcc rId="542" sId="1" xfDxf="1" s="1" dxf="1" numFmtId="4">
    <oc r="S90">
      <v>567969.9</v>
    </oc>
    <nc r="S90">
      <v>136346.60999999999</v>
    </nc>
    <ndxf>
      <font>
        <b val="0"/>
        <i val="0"/>
        <strike val="0"/>
        <condense val="0"/>
        <extend val="0"/>
        <outline val="0"/>
        <shadow val="0"/>
        <u val="none"/>
        <vertAlign val="baseline"/>
        <sz val="12"/>
        <color auto="1"/>
        <name val="Calibri"/>
        <family val="2"/>
        <charset val="238"/>
        <scheme val="minor"/>
      </font>
      <numFmt numFmtId="165"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543" sId="1" numFmtId="4">
    <oc r="W90">
      <v>34086.65</v>
    </oc>
    <nc r="W90">
      <v>100229.98</v>
    </nc>
  </rcc>
  <rcc rId="544" sId="1" xfDxf="1" s="1" dxf="1" numFmtId="4">
    <oc r="V90">
      <v>100229.98</v>
    </oc>
    <nc r="V90">
      <v>34086.65</v>
    </nc>
    <ndxf>
      <font>
        <b val="0"/>
        <i val="0"/>
        <strike val="0"/>
        <condense val="0"/>
        <extend val="0"/>
        <outline val="0"/>
        <shadow val="0"/>
        <u val="none"/>
        <vertAlign val="baseline"/>
        <sz val="12"/>
        <color auto="1"/>
        <name val="Calibri"/>
        <family val="2"/>
        <scheme val="minor"/>
      </font>
      <numFmt numFmtId="4"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545" sId="1" numFmtId="4">
    <oc r="AB90">
      <v>13636.73</v>
    </oc>
    <nc r="AB90">
      <v>3478.23</v>
    </nc>
  </rcc>
  <rcc rId="546" sId="1" xfDxf="1" s="1" dxf="1" numFmtId="4">
    <oc r="AC90">
      <v>3478.23</v>
    </oc>
    <nc r="AC90">
      <v>13636.73</v>
    </nc>
    <ndxf>
      <font>
        <b val="0"/>
        <i val="0"/>
        <strike val="0"/>
        <condense val="0"/>
        <extend val="0"/>
        <outline val="0"/>
        <shadow val="0"/>
        <u val="none"/>
        <vertAlign val="baseline"/>
        <sz val="12"/>
        <color auto="1"/>
        <name val="Calibri"/>
        <family val="2"/>
        <charset val="238"/>
        <scheme val="minor"/>
      </font>
      <numFmt numFmtId="165" formatCode="#,##0.00_ ;\-#,##0.00\ "/>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547" sId="1" numFmtId="4">
    <oc r="S89">
      <v>610927.28</v>
    </oc>
    <nc r="S89">
      <v>146658.95000000001</v>
    </nc>
  </rcc>
  <rcc rId="548" sId="1" xfDxf="1" s="1" dxf="1" numFmtId="4">
    <oc r="T89">
      <v>146658.95000000001</v>
    </oc>
    <nc r="T89">
      <v>610927.28</v>
    </nc>
    <ndxf>
      <font>
        <b val="0"/>
        <i val="0"/>
        <strike val="0"/>
        <condense val="0"/>
        <extend val="0"/>
        <outline val="0"/>
        <shadow val="0"/>
        <u val="none"/>
        <vertAlign val="baseline"/>
        <sz val="12"/>
        <color auto="1"/>
        <name val="Calibri"/>
        <family val="2"/>
        <charset val="238"/>
        <scheme val="minor"/>
      </font>
      <numFmt numFmtId="165"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549" sId="1" numFmtId="4">
    <oc r="W89">
      <v>36664.730000000003</v>
    </oc>
    <nc r="W89">
      <v>107810.7</v>
    </nc>
  </rcc>
  <rcc rId="550" sId="1" xfDxf="1" s="1" dxf="1" numFmtId="4">
    <oc r="V89">
      <v>107810.7</v>
    </oc>
    <nc r="V89">
      <v>36664.730000000003</v>
    </nc>
    <ndxf>
      <font>
        <b val="0"/>
        <i val="0"/>
        <strike val="0"/>
        <condense val="0"/>
        <extend val="0"/>
        <outline val="0"/>
        <shadow val="0"/>
        <u val="none"/>
        <vertAlign val="baseline"/>
        <sz val="12"/>
        <color auto="1"/>
        <name val="Calibri"/>
        <family val="2"/>
        <charset val="238"/>
        <scheme val="minor"/>
      </font>
      <numFmt numFmtId="165"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551" sId="1" numFmtId="4">
    <oc r="AB89">
      <v>14668.12</v>
    </oc>
    <nc r="AB89">
      <v>3741.3</v>
    </nc>
  </rcc>
  <rcc rId="552" sId="1" xfDxf="1" s="1" dxf="1" numFmtId="4">
    <oc r="AC89">
      <v>3741.3</v>
    </oc>
    <nc r="AC89">
      <v>14668.12</v>
    </nc>
    <ndxf>
      <font>
        <b val="0"/>
        <i val="0"/>
        <strike val="0"/>
        <condense val="0"/>
        <extend val="0"/>
        <outline val="0"/>
        <shadow val="0"/>
        <u val="none"/>
        <vertAlign val="baseline"/>
        <sz val="12"/>
        <color auto="1"/>
        <name val="Calibri"/>
        <family val="2"/>
        <charset val="238"/>
        <scheme val="minor"/>
      </font>
      <numFmt numFmtId="165" formatCode="#,##0.00_ ;\-#,##0.00\ "/>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3" sId="1">
    <oc r="AI8">
      <f>4579914.75+4882.07</f>
    </oc>
    <nc r="AI8">
      <f>4579914.75+4882.07+1263906.97</f>
    </nc>
  </rcc>
  <rcv guid="{A87F3E0E-3A8E-4B82-8170-33752259B7DB}" action="delete"/>
  <rdn rId="0" localSheetId="1" customView="1" name="Z_A87F3E0E_3A8E_4B82_8170_33752259B7DB_.wvu.PrintArea" hidden="1" oldHidden="1">
    <formula>Sheet1!$A$1:$AK$125</formula>
    <oldFormula>Sheet1!$A$1:$AK$125</oldFormula>
  </rdn>
  <rdn rId="0" localSheetId="1" customView="1" name="Z_A87F3E0E_3A8E_4B82_8170_33752259B7DB_.wvu.FilterData" hidden="1" oldHidden="1">
    <formula>Sheet1!$A$6:$AK$125</formula>
    <oldFormula>Sheet1!$A$6:$AK$125</oldFormula>
  </rdn>
  <rcv guid="{A87F3E0E-3A8E-4B82-8170-33752259B7DB}"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6" sId="1" numFmtId="4">
    <oc r="AI10">
      <v>109765.23</v>
    </oc>
    <nc r="AI10">
      <f>109765.23+49120.66</f>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7" sId="1">
    <oc r="AI12">
      <f>802226.59+368793.09</f>
    </oc>
    <nc r="AI12">
      <f>802226.59+368793.09+153110.8</f>
    </nc>
  </rcc>
  <rcc rId="558" sId="1" numFmtId="4">
    <oc r="AI13">
      <v>2531.67</v>
    </oc>
    <nc r="AI13">
      <f>2531.67+255501.97</f>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9" sId="1" numFmtId="4">
    <oc r="AI14">
      <v>13729924.189999999</v>
    </oc>
    <nc r="AI14">
      <f>13729924.19+3025852.74</f>
    </nc>
  </rcc>
  <rcc rId="560" sId="1">
    <oc r="AI16">
      <f>5896096.43+397925.62+484093.06</f>
    </oc>
    <nc r="AI16">
      <f>5896096.43+397925.62+484093.06+559573.51</f>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1" sId="1" numFmtId="4">
    <oc r="AI17">
      <v>251602.2</v>
    </oc>
    <nc r="AI17">
      <f>251602.2+218180.72</f>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2" sId="1">
    <oc r="AI20">
      <f>2506289.69+116657.24</f>
    </oc>
    <nc r="AI20">
      <f>2506289.69+116657.24+817776.88</f>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3" sId="1" numFmtId="4">
    <oc r="AI23">
      <v>508938.6</v>
    </oc>
    <nc r="AI23">
      <f>508938.6+208056.79</f>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4" sId="1">
    <oc r="AI23">
      <f>508938.6+208056.79</f>
    </oc>
    <nc r="AI23">
      <f>508938.6+208056.79+108056.79</f>
    </nc>
  </rcc>
  <rcc rId="565" sId="1">
    <oc r="AI25">
      <f>8294984.39+1799916.34</f>
    </oc>
    <nc r="AI25">
      <f>8294984.39+1799916.34+1105308.92</f>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1">
    <nc r="A88">
      <v>82</v>
    </nc>
  </rcc>
  <rcc rId="38" sId="1">
    <nc r="B88">
      <v>344</v>
    </nc>
  </rcc>
  <rcc rId="39" sId="1">
    <nc r="C88" t="inlineStr">
      <is>
        <t>MN</t>
      </is>
    </nc>
  </rcc>
  <rcc rId="40" sId="1" odxf="1" dxf="1">
    <nc r="D88" t="inlineStr">
      <is>
        <t>AP1/11i /1.1</t>
      </is>
    </nc>
    <odxf>
      <fill>
        <patternFill patternType="solid">
          <bgColor theme="0"/>
        </patternFill>
      </fill>
      <alignment horizontal="left"/>
    </odxf>
    <ndxf>
      <fill>
        <patternFill patternType="none">
          <bgColor indexed="65"/>
        </patternFill>
      </fill>
      <alignment horizontal="center"/>
    </ndxf>
  </rcc>
  <rcc rId="41" sId="1" odxf="1" dxf="1">
    <nc r="E88" t="inlineStr">
      <is>
        <t>CP 2/2017 (MySMIS: POCA/111/1/1)</t>
      </is>
    </nc>
    <odxf>
      <font>
        <sz val="12"/>
      </font>
      <fill>
        <patternFill patternType="solid">
          <bgColor theme="0"/>
        </patternFill>
      </fill>
      <alignment horizontal="left"/>
    </odxf>
    <ndxf>
      <font>
        <sz val="12"/>
      </font>
      <fill>
        <patternFill patternType="none">
          <bgColor indexed="65"/>
        </patternFill>
      </fill>
      <alignment horizontal="general"/>
    </ndxf>
  </rcc>
  <rcv guid="{EF10298D-3F59-43F1-9A86-8C1CCA3B5D93}" action="delete"/>
  <rdn rId="0" localSheetId="1" customView="1" name="Z_EF10298D_3F59_43F1_9A86_8C1CCA3B5D93_.wvu.PrintArea" hidden="1" oldHidden="1">
    <formula>Sheet1!$A$1:$AI$105</formula>
    <oldFormula>Sheet1!$A$1:$AI$105</oldFormula>
  </rdn>
  <rdn rId="0" localSheetId="1" customView="1" name="Z_EF10298D_3F59_43F1_9A86_8C1CCA3B5D93_.wvu.FilterData" hidden="1" oldHidden="1">
    <formula>Sheet1!$A$6:$AI$105</formula>
    <oldFormula>Sheet1!$A$6:$AI$105</oldFormula>
  </rdn>
  <rcv guid="{EF10298D-3F59-43F1-9A86-8C1CCA3B5D93}"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6" sId="1">
    <oc r="AI30">
      <f>7378913.05+528553.93</f>
    </oc>
    <nc r="AI30">
      <f>7378913.05+528553.93+1432334.22</f>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7" sId="1" numFmtId="4">
    <oc r="AI32">
      <v>0</v>
    </oc>
    <nc r="AI32">
      <v>28176.63</v>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8" sId="1">
    <oc r="AI33">
      <f>13560079.66+4753547.42+891613.11+39609.54</f>
    </oc>
    <nc r="AI33">
      <f>13560079.66+4753547.42+891613.11+39609.54+295797.98</f>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9" sId="1" numFmtId="4">
    <oc r="AI41">
      <v>77859.98</v>
    </oc>
    <nc r="AI41">
      <f>77859.98+49086.38</f>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0" sId="1" numFmtId="4">
    <oc r="AI39">
      <v>0</v>
    </oc>
    <nc r="AI39">
      <v>27068</v>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1" sId="1" numFmtId="4">
    <oc r="AI56">
      <v>0</v>
    </oc>
    <nc r="AI56">
      <v>9308</v>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2" sId="1" numFmtId="4">
    <oc r="AI65">
      <v>0</v>
    </oc>
    <nc r="AI65">
      <v>42187</v>
    </nc>
  </rcc>
  <rcc rId="573" sId="1" numFmtId="4">
    <oc r="AI61">
      <v>0</v>
    </oc>
    <nc r="AI61">
      <v>12919.73</v>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4" sId="1" numFmtId="4">
    <oc r="AI62">
      <v>0</v>
    </oc>
    <nc r="AI62">
      <v>42245.68</v>
    </nc>
  </rcc>
  <rcc rId="575" sId="1" numFmtId="4">
    <oc r="AI72">
      <v>0</v>
    </oc>
    <nc r="AI72">
      <v>21160</v>
    </nc>
  </rcc>
  <rcc rId="576" sId="1" numFmtId="4">
    <oc r="AI68">
      <v>0</v>
    </oc>
    <nc r="AI68">
      <v>38391.78</v>
    </nc>
  </rcc>
  <rcc rId="577" sId="1" numFmtId="4">
    <nc r="AI81">
      <v>92663.07</v>
    </nc>
  </rcc>
  <rcc rId="578" sId="1" numFmtId="4">
    <nc r="AJ81">
      <v>0</v>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9" sId="1" numFmtId="4">
    <nc r="AI90">
      <v>0</v>
    </nc>
  </rcc>
  <rcc rId="580" sId="1" numFmtId="4">
    <nc r="AJ90">
      <v>0</v>
    </nc>
  </rcc>
  <rcc rId="581" sId="1" numFmtId="4">
    <nc r="AJ91">
      <v>0</v>
    </nc>
  </rcc>
  <rcc rId="582" sId="1" numFmtId="4">
    <nc r="AI91">
      <v>0</v>
    </nc>
  </rcc>
  <rcc rId="583" sId="1" numFmtId="4">
    <nc r="AI92">
      <v>0</v>
    </nc>
  </rcc>
  <rcc rId="584" sId="1" numFmtId="4">
    <nc r="AJ92">
      <v>0</v>
    </nc>
  </rcc>
  <rcc rId="585" sId="1" numFmtId="4">
    <nc r="AI93">
      <v>0</v>
    </nc>
  </rcc>
  <rcc rId="586" sId="1" numFmtId="4">
    <nc r="AJ93">
      <v>0</v>
    </nc>
  </rcc>
  <rcc rId="587" sId="1" numFmtId="4">
    <nc r="AI94">
      <v>0</v>
    </nc>
  </rcc>
  <rcc rId="588" sId="1" numFmtId="4">
    <nc r="AJ94">
      <v>0</v>
    </nc>
  </rcc>
  <rcc rId="589" sId="1" numFmtId="4">
    <nc r="AI95">
      <v>0</v>
    </nc>
  </rcc>
  <rcc rId="590" sId="1" numFmtId="4">
    <nc r="AJ95">
      <v>0</v>
    </nc>
  </rcc>
  <rcc rId="591" sId="1">
    <oc r="AI112">
      <f>SUMIFS(AI$7:AI$111,$E$7:$E$111,$E112)</f>
    </oc>
    <nc r="AI112">
      <f>SUMIFS(AI$7:AI$111,$E$7:$E$111,$E112)</f>
    </nc>
  </rcc>
  <rcc rId="592" sId="1">
    <oc r="AI23">
      <f>508938.6+208056.79+108056.79</f>
    </oc>
    <nc r="AI23">
      <f>508938.6+108056.79</f>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3" sId="1" numFmtId="19">
    <oc r="AK3">
      <v>43189</v>
    </oc>
    <nc r="AK3">
      <v>43190</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87" start="0" length="0">
    <dxf>
      <font>
        <sz val="12"/>
        <color auto="1"/>
        <charset val="1"/>
      </font>
      <alignment horizontal="justify"/>
    </dxf>
  </rfmt>
  <rcc rId="44" sId="1">
    <nc r="I87" t="inlineStr">
      <is>
        <t>Obiectivul general al proiectului il constituie imbunatatirea managementului calitatii si performantei serviciilor publice la nivelul Municipiului Alba Iulia.
Obiectivele specifice ale proiectului:
OS.1 Proiectarea, implementarea unui sistem de management al calitatii si obtinerea certificarii ISO 9001 2015 pentru Municipiul Alba Iulia
OS.2 Cresterea performantei serviciilor publice adresate cetatenilor Municipiului Alba Iulia prin extinderea platformei de proximitate bazata pe beaconi</t>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4" sId="1">
    <oc r="AH19" t="inlineStr">
      <is>
        <t>n.a</t>
      </is>
    </oc>
    <nc r="AH19" t="inlineStr">
      <is>
        <t>AA1/03.04.2018</t>
      </is>
    </nc>
  </rcc>
  <rcv guid="{901F9774-8BE7-424D-87C2-1026F3FA2E93}" action="delete"/>
  <rdn rId="0" localSheetId="1" customView="1" name="Z_901F9774_8BE7_424D_87C2_1026F3FA2E93_.wvu.PrintArea" hidden="1" oldHidden="1">
    <formula>Sheet1!$A$1:$AK$125</formula>
    <oldFormula>Sheet1!$A$1:$AK$125</oldFormula>
  </rdn>
  <rdn rId="0" localSheetId="1" customView="1" name="Z_901F9774_8BE7_424D_87C2_1026F3FA2E93_.wvu.FilterData" hidden="1" oldHidden="1">
    <formula>Sheet1!$A$6:$AK$125</formula>
    <oldFormula>Sheet1!$A$6:$AK$125</oldFormula>
  </rdn>
  <rcv guid="{901F9774-8BE7-424D-87C2-1026F3FA2E93}" action="add"/>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Sheet1!$A$1:$AK$125</formula>
    <oldFormula>Sheet1!$A$1:$AK$125</oldFormula>
  </rdn>
  <rdn rId="0" localSheetId="1" customView="1" name="Z_7C1B4D6D_D666_48DD_AB17_E00791B6F0B6_.wvu.FilterData" hidden="1" oldHidden="1">
    <formula>Sheet1!$A$6:$AK$125</formula>
    <oldFormula>Sheet1!$A$6:$AK$125</oldFormula>
  </rdn>
  <rcv guid="{7C1B4D6D-D666-48DD-AB17-E00791B6F0B6}"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Sheet1!$A$1:$AK$125</formula>
    <oldFormula>Sheet1!$A$1:$AK$125</oldFormula>
  </rdn>
  <rdn rId="0" localSheetId="1" customView="1" name="Z_7C1B4D6D_D666_48DD_AB17_E00791B6F0B6_.wvu.FilterData" hidden="1" oldHidden="1">
    <formula>Sheet1!$A$6:$AK$125</formula>
    <oldFormula>Sheet1!$A$6:$AK$125</oldFormula>
  </rdn>
  <rcv guid="{7C1B4D6D-D666-48DD-AB17-E00791B6F0B6}"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01" sId="1" numFmtId="19">
    <oc r="AK3">
      <v>43190</v>
    </oc>
    <nc r="AK3">
      <v>43203</v>
    </nc>
  </rcc>
  <rcv guid="{7C1B4D6D-D666-48DD-AB17-E00791B6F0B6}" action="delete"/>
  <rdn rId="0" localSheetId="1" customView="1" name="Z_7C1B4D6D_D666_48DD_AB17_E00791B6F0B6_.wvu.PrintArea" hidden="1" oldHidden="1">
    <formula>Sheet1!$A$1:$AK$125</formula>
    <oldFormula>Sheet1!$A$1:$AK$125</oldFormula>
  </rdn>
  <rdn rId="0" localSheetId="1" customView="1" name="Z_7C1B4D6D_D666_48DD_AB17_E00791B6F0B6_.wvu.FilterData" hidden="1" oldHidden="1">
    <formula>Sheet1!$A$6:$AK$125</formula>
    <oldFormula>Sheet1!$A$6:$AK$125</oldFormula>
  </rdn>
  <rcv guid="{7C1B4D6D-D666-48DD-AB17-E00791B6F0B6}" action="add"/>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Sheet1!$A$1:$AK$125</formula>
    <oldFormula>Sheet1!$A$1:$AK$125</oldFormula>
  </rdn>
  <rdn rId="0" localSheetId="1" customView="1" name="Z_7C1B4D6D_D666_48DD_AB17_E00791B6F0B6_.wvu.Cols" hidden="1" oldHidden="1">
    <formula>Sheet1!$F:$Q</formula>
  </rdn>
  <rdn rId="0" localSheetId="1" customView="1" name="Z_7C1B4D6D_D666_48DD_AB17_E00791B6F0B6_.wvu.FilterData" hidden="1" oldHidden="1">
    <formula>Sheet1!$A$6:$AK$125</formula>
    <oldFormula>Sheet1!$A$6:$AK$125</oldFormula>
  </rdn>
  <rcv guid="{7C1B4D6D-D666-48DD-AB17-E00791B6F0B6}"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7C1B4D6D_D666_48DD_AB17_E00791B6F0B6_.wvu.Cols" hidden="1" oldHidden="1">
    <oldFormula>Sheet1!$F:$Q</oldFormula>
  </rdn>
  <rcv guid="{7C1B4D6D-D666-48DD-AB17-E00791B6F0B6}" action="delete"/>
  <rdn rId="0" localSheetId="1" customView="1" name="Z_7C1B4D6D_D666_48DD_AB17_E00791B6F0B6_.wvu.PrintArea" hidden="1" oldHidden="1">
    <formula>Sheet1!$A$1:$AK$125</formula>
    <oldFormula>Sheet1!$A$1:$AK$125</oldFormula>
  </rdn>
  <rdn rId="0" localSheetId="1" customView="1" name="Z_7C1B4D6D_D666_48DD_AB17_E00791B6F0B6_.wvu.FilterData" hidden="1" oldHidden="1">
    <formula>Sheet1!$A$6:$AK$125</formula>
    <oldFormula>Sheet1!$A$6:$AK$125</oldFormula>
  </rdn>
  <rcv guid="{7C1B4D6D-D666-48DD-AB17-E00791B6F0B6}"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0" sId="1">
    <nc r="D96" t="inlineStr">
      <is>
        <t>AP 2/11i  /2.1</t>
      </is>
    </nc>
  </rcc>
  <rcc rId="611" sId="1" odxf="1" dxf="1">
    <nc r="E96" t="inlineStr">
      <is>
        <t>CP4 less /2017</t>
      </is>
    </nc>
    <odxf>
      <font>
        <sz val="12"/>
      </font>
    </odxf>
    <ndxf>
      <font>
        <sz val="12"/>
      </font>
    </ndxf>
  </rcc>
  <rfmt sheetId="1" sqref="F96" start="0" length="0">
    <dxf>
      <font>
        <sz val="12"/>
        <color auto="1"/>
        <charset val="1"/>
      </font>
      <alignment horizontal="left" wrapText="1"/>
    </dxf>
  </rfmt>
  <rfmt sheetId="1" sqref="G96" start="0" length="0">
    <dxf>
      <font>
        <sz val="12"/>
        <color auto="1"/>
        <charset val="1"/>
      </font>
    </dxf>
  </rfmt>
  <rcc rId="612" sId="1">
    <nc r="H96" t="inlineStr">
      <is>
        <t>Muncipiul Alba Iulia</t>
      </is>
    </nc>
  </rcc>
  <rcc rId="613" sId="1" odxf="1" dxf="1">
    <nc r="I96" t="inlineStr">
      <is>
        <t>Obiectivul general al proiectului il constituie imbunatatirea managementului calitatii si performantei serviciilor publice la nivelul Municipiului Alba Iulia.
Obiectivele specifice ale proiectului:
OS.1 Proiectarea, implementarea unui sistem de management al calitatii si obtinerea certificarii ISO 9001 2015 pentru Municipiul Alba Iulia
OS.2 Cresterea performantei serviciilor publice adresate cetatenilor Municipiului Alba Iulia prin extinderea platformei de proximitate bazata pe beaconi</t>
      </is>
    </nc>
    <odxf>
      <font>
        <sz val="12"/>
        <color auto="1"/>
      </font>
    </odxf>
    <ndxf>
      <font>
        <sz val="12"/>
        <color auto="1"/>
        <charset val="1"/>
      </font>
    </ndxf>
  </rcc>
  <rcc rId="614" sId="1" numFmtId="19">
    <nc r="J96">
      <v>43186</v>
    </nc>
  </rcc>
  <rcc rId="615" sId="1" numFmtId="19">
    <nc r="K96">
      <v>43551</v>
    </nc>
  </rcc>
  <rcc rId="616" sId="1">
    <oc r="L96">
      <f>R96/AD96*100</f>
    </oc>
    <nc r="L96">
      <f>R96/AD96*100</f>
    </nc>
  </rcc>
  <rcc rId="617" sId="1">
    <nc r="M96">
      <v>7</v>
    </nc>
  </rcc>
  <rcc rId="618" sId="1">
    <nc r="N96" t="inlineStr">
      <is>
        <t>Alba Iulia</t>
      </is>
    </nc>
  </rcc>
  <rcc rId="619" sId="1">
    <nc r="O96" t="inlineStr">
      <is>
        <t>ALBA</t>
      </is>
    </nc>
  </rcc>
  <rcc rId="620" sId="1">
    <nc r="P96" t="inlineStr">
      <is>
        <t>APL</t>
      </is>
    </nc>
  </rcc>
  <rcc rId="621" sId="1" odxf="1" dxf="1">
    <nc r="Q96"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odxf>
    <ndxf>
      <font>
        <sz val="12"/>
        <color auto="1"/>
      </font>
    </ndxf>
  </rcc>
  <rcc rId="622" sId="1" numFmtId="4">
    <oc r="R96">
      <f>S96+T96</f>
    </oc>
    <nc r="R96">
      <v>359860.9</v>
    </nc>
  </rcc>
  <rcc rId="623" sId="1" numFmtId="4">
    <nc r="S96">
      <v>0</v>
    </nc>
  </rcc>
  <rcc rId="624" sId="1" numFmtId="4">
    <nc r="T96">
      <v>359860.9</v>
    </nc>
  </rcc>
  <rcc rId="625" sId="1" numFmtId="4">
    <oc r="U96">
      <f>V96+W96</f>
    </oc>
    <nc r="U96">
      <v>55037.54</v>
    </nc>
  </rcc>
  <rcc rId="626" sId="1" numFmtId="4">
    <nc r="V96">
      <v>0</v>
    </nc>
  </rcc>
  <rcc rId="627" sId="1" numFmtId="4">
    <nc r="W96">
      <v>55037.54</v>
    </nc>
  </rcc>
  <rcc rId="628" sId="1" odxf="1" dxf="1" numFmtId="4">
    <nc r="X96">
      <v>8467.32</v>
    </nc>
    <odxf>
      <fill>
        <patternFill patternType="solid">
          <bgColor theme="0"/>
        </patternFill>
      </fill>
    </odxf>
    <ndxf>
      <fill>
        <patternFill patternType="none">
          <bgColor indexed="65"/>
        </patternFill>
      </fill>
    </ndxf>
  </rcc>
  <rcc rId="629" sId="1" odxf="1" dxf="1" numFmtId="4">
    <nc r="Y96">
      <v>0</v>
    </nc>
    <odxf>
      <fill>
        <patternFill patternType="solid">
          <bgColor theme="0"/>
        </patternFill>
      </fill>
    </odxf>
    <ndxf>
      <fill>
        <patternFill patternType="none">
          <bgColor indexed="65"/>
        </patternFill>
      </fill>
    </ndxf>
  </rcc>
  <rcc rId="630" sId="1" odxf="1" dxf="1" numFmtId="4">
    <nc r="Z96">
      <v>8467.32</v>
    </nc>
    <odxf>
      <fill>
        <patternFill patternType="solid">
          <bgColor theme="0"/>
        </patternFill>
      </fill>
    </odxf>
    <ndxf>
      <fill>
        <patternFill patternType="none">
          <bgColor indexed="65"/>
        </patternFill>
      </fill>
    </ndxf>
  </rcc>
  <rcc rId="631" sId="1" numFmtId="4">
    <oc r="AA96">
      <f>AB96+AC96</f>
    </oc>
    <nc r="AA96">
      <v>0</v>
    </nc>
  </rcc>
  <rfmt sheetId="1" sqref="AB96" start="0" length="0">
    <dxf>
      <fill>
        <patternFill patternType="none">
          <bgColor indexed="65"/>
        </patternFill>
      </fill>
      <alignment horizontal="general"/>
    </dxf>
  </rfmt>
  <rfmt sheetId="1" sqref="AC96" start="0" length="0">
    <dxf>
      <fill>
        <patternFill patternType="none">
          <bgColor indexed="65"/>
        </patternFill>
      </fill>
      <alignment horizontal="general"/>
    </dxf>
  </rfmt>
  <rcc rId="632" sId="1" numFmtId="4">
    <oc r="AD96">
      <f>R96+U96+X96+AA96</f>
    </oc>
    <nc r="AD96">
      <v>423365.76</v>
    </nc>
  </rcc>
  <rcc rId="633" sId="1" numFmtId="4">
    <nc r="AE96">
      <v>0</v>
    </nc>
  </rcc>
  <rcc rId="634" sId="1" numFmtId="4">
    <oc r="AF96">
      <f>AD96+AE96</f>
    </oc>
    <nc r="AF96">
      <v>423365.76</v>
    </nc>
  </rcc>
  <rcc rId="635" sId="1" odxf="1" dxf="1">
    <nc r="AG96" t="inlineStr">
      <is>
        <t>implementare</t>
      </is>
    </nc>
    <odxf>
      <alignment horizontal="general"/>
    </odxf>
    <ndxf>
      <alignment horizontal="center"/>
    </ndxf>
  </rcc>
  <rcc rId="636" sId="1">
    <nc r="AH96" t="inlineStr">
      <is>
        <t>na</t>
      </is>
    </nc>
  </rcc>
  <rcc rId="637" sId="1">
    <nc r="A96">
      <v>90</v>
    </nc>
  </rcc>
  <rcc rId="638" sId="1">
    <nc r="B96">
      <v>104</v>
    </nc>
  </rcc>
  <rcc rId="639" sId="1">
    <nc r="C96" t="inlineStr">
      <is>
        <t>AI</t>
      </is>
    </nc>
  </rcc>
  <rcc rId="640" sId="1" xfDxf="1" dxf="1">
    <nc r="F96" t="inlineStr">
      <is>
        <t>Implementarea unui sistem de management al performanței și calității în Primăria municipiului Huși, județul Vaslui</t>
      </is>
    </nc>
    <ndxf>
      <font>
        <sz val="12"/>
        <color auto="1"/>
        <charset val="1"/>
      </font>
      <alignment horizontal="left" vertical="center" wrapText="1"/>
      <border outline="0">
        <left style="thin">
          <color indexed="64"/>
        </left>
        <right style="thin">
          <color indexed="64"/>
        </right>
        <top style="thin">
          <color indexed="64"/>
        </top>
        <bottom style="thin">
          <color indexed="64"/>
        </bottom>
      </border>
    </ndxf>
  </rcc>
  <rfmt sheetId="1" sqref="G96" start="0" length="0">
    <dxf>
      <font>
        <b/>
        <sz val="10"/>
        <color auto="1"/>
        <name val="Arial"/>
        <scheme val="none"/>
      </font>
      <fill>
        <patternFill patternType="solid">
          <bgColor theme="6" tint="0.59999389629810485"/>
        </patternFill>
      </fill>
      <alignment horizontal="center"/>
      <border outline="0">
        <left style="hair">
          <color indexed="64"/>
        </left>
        <right style="hair">
          <color indexed="64"/>
        </right>
        <top style="hair">
          <color indexed="64"/>
        </top>
        <bottom style="hair">
          <color indexed="64"/>
        </bottom>
      </border>
    </dxf>
  </rfmt>
  <rcc rId="641" sId="1" odxf="1" dxf="1">
    <nc r="G96" t="inlineStr">
      <is>
        <t>Primăria municipiului Huși</t>
      </is>
    </nc>
    <ndxf>
      <font>
        <b val="0"/>
        <sz val="12"/>
        <color auto="1"/>
        <name val="Arial"/>
        <charset val="1"/>
        <scheme val="none"/>
      </font>
      <fill>
        <patternFill patternType="none">
          <bgColor indexed="65"/>
        </patternFill>
      </fill>
      <alignment horizontal="left"/>
      <border outline="0">
        <left style="thin">
          <color indexed="64"/>
        </left>
        <right style="thin">
          <color indexed="64"/>
        </right>
        <top style="thin">
          <color indexed="64"/>
        </top>
        <bottom style="thin">
          <color indexed="64"/>
        </bottom>
      </border>
    </ndxf>
  </rcc>
  <rrc rId="642" sId="1" ref="A97:XFD97" action="insertRow"/>
  <rfmt sheetId="1" sqref="A97" start="0" length="0">
    <dxf>
      <border outline="0">
        <left style="medium">
          <color indexed="64"/>
        </left>
      </border>
    </dxf>
  </rfmt>
  <rfmt sheetId="1" sqref="B97" start="0" length="0">
    <dxf>
      <fill>
        <patternFill patternType="solid">
          <bgColor theme="9" tint="0.59999389629810485"/>
        </patternFill>
      </fill>
    </dxf>
  </rfmt>
  <rcc rId="643" sId="1">
    <nc r="C97" t="inlineStr">
      <is>
        <t>AI</t>
      </is>
    </nc>
  </rcc>
  <rcc rId="644" sId="1">
    <nc r="D97" t="inlineStr">
      <is>
        <t>AP 2/11i  /2.1</t>
      </is>
    </nc>
  </rcc>
  <rcc rId="645" sId="1">
    <nc r="E97" t="inlineStr">
      <is>
        <t>CP4 less /2017</t>
      </is>
    </nc>
  </rcc>
  <rfmt sheetId="1" sqref="F97" start="0" length="0">
    <dxf>
      <font>
        <sz val="12"/>
        <color auto="1"/>
        <charset val="1"/>
      </font>
    </dxf>
  </rfmt>
  <rfmt sheetId="1" sqref="G97" start="0" length="0">
    <dxf>
      <font>
        <sz val="12"/>
        <color auto="1"/>
        <charset val="1"/>
      </font>
    </dxf>
  </rfmt>
  <rcc rId="646" sId="1" odxf="1" dxf="1">
    <nc r="H97" t="inlineStr">
      <is>
        <t>n.a</t>
      </is>
    </nc>
    <odxf>
      <font>
        <sz val="12"/>
        <color auto="1"/>
      </font>
    </odxf>
    <ndxf>
      <font>
        <sz val="12"/>
        <color auto="1"/>
      </font>
    </ndxf>
  </rcc>
  <rcc rId="647" sId="1" odxf="1" dxf="1">
    <nc r="I97" t="inlineStr">
      <is>
        <t>Obiectivul general al proiectului constă în implementarea unor sisteme integrate de management al calități și performanței pentru optimizarea proceselor decizionale și de sprijin a cetăţenilor, și dezvoltarea abilităților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 Card.
OS.3 Dezvoltarea abilităților specifice ale personalului public în domeniul managementului calității în vederea elaborării, implementării și menținerii unor sisteme de management al calității și performanței la nivelul Municipiului Vaslui astfel încât să se mențină la standarde europene calitatea serviciilor acordate. 
OS.4 Dezvoltarea de noi abilități ale personalului în vederea optimizării proceselor decizionale orientate către cetățeni.</t>
      </is>
    </nc>
    <odxf>
      <font>
        <sz val="12"/>
        <color auto="1"/>
        <charset val="1"/>
      </font>
    </odxf>
    <ndxf>
      <font>
        <sz val="12"/>
        <color auto="1"/>
        <charset val="1"/>
      </font>
    </ndxf>
  </rcc>
  <rcc rId="648" sId="1" numFmtId="19">
    <nc r="J97">
      <v>43145</v>
    </nc>
  </rcc>
  <rcc rId="649" sId="1" numFmtId="19">
    <nc r="K97">
      <v>43630</v>
    </nc>
  </rcc>
  <rcc rId="650" sId="1">
    <nc r="L97">
      <f>R97/AD97*100</f>
    </nc>
  </rcc>
  <rcc rId="651" sId="1" odxf="1" dxf="1">
    <nc r="M97">
      <v>1</v>
    </nc>
    <odxf>
      <fill>
        <patternFill patternType="solid">
          <bgColor theme="0"/>
        </patternFill>
      </fill>
    </odxf>
    <ndxf>
      <fill>
        <patternFill patternType="none">
          <bgColor indexed="65"/>
        </patternFill>
      </fill>
    </ndxf>
  </rcc>
  <rcc rId="652" sId="1" odxf="1" dxf="1">
    <nc r="N97" t="inlineStr">
      <is>
        <t>Vaslui</t>
      </is>
    </nc>
    <odxf>
      <fill>
        <patternFill patternType="solid">
          <bgColor theme="0"/>
        </patternFill>
      </fill>
    </odxf>
    <ndxf>
      <fill>
        <patternFill patternType="none">
          <bgColor indexed="65"/>
        </patternFill>
      </fill>
    </ndxf>
  </rcc>
  <rcc rId="653" sId="1" odxf="1" dxf="1">
    <nc r="O97" t="inlineStr">
      <is>
        <t>Vaslui</t>
      </is>
    </nc>
    <odxf>
      <fill>
        <patternFill patternType="solid">
          <bgColor theme="0"/>
        </patternFill>
      </fill>
    </odxf>
    <ndxf>
      <fill>
        <patternFill patternType="none">
          <bgColor indexed="65"/>
        </patternFill>
      </fill>
    </ndxf>
  </rcc>
  <rcc rId="654" sId="1" odxf="1" dxf="1">
    <nc r="P97" t="inlineStr">
      <is>
        <t>APL</t>
      </is>
    </nc>
    <odxf>
      <font>
        <sz val="12"/>
      </font>
      <fill>
        <patternFill patternType="solid">
          <bgColor theme="0"/>
        </patternFill>
      </fill>
    </odxf>
    <ndxf>
      <font>
        <sz val="12"/>
      </font>
      <fill>
        <patternFill patternType="none">
          <bgColor indexed="65"/>
        </patternFill>
      </fill>
    </ndxf>
  </rcc>
  <rcc rId="655" sId="1">
    <nc r="Q97" t="inlineStr">
      <is>
        <t>119 - Investiții în capacitatea instituțională și în eficiența administrațiilor și a serviciilor publice la nivel național, regional și local, în perspectiva realizării de reforme, a unei mai bune legiferări și a bunei guvernanțe</t>
      </is>
    </nc>
  </rcc>
  <rcc rId="656" sId="1">
    <nc r="R97">
      <f>S97+T97</f>
    </nc>
  </rcc>
  <rcc rId="657" sId="1" odxf="1" dxf="1" numFmtId="4">
    <nc r="S97">
      <v>0</v>
    </nc>
    <odxf>
      <alignment horizontal="center"/>
    </odxf>
    <ndxf>
      <alignment horizontal="general"/>
    </ndxf>
  </rcc>
  <rcc rId="658" sId="1">
    <nc r="U97">
      <f>V97+W97</f>
    </nc>
  </rcc>
  <rcc rId="659" sId="1" odxf="1" dxf="1" numFmtId="4">
    <nc r="V97">
      <v>0</v>
    </nc>
    <odxf>
      <alignment horizontal="center"/>
    </odxf>
    <ndxf>
      <alignment horizontal="general"/>
    </ndxf>
  </rcc>
  <rcc rId="660" sId="1">
    <nc r="X97">
      <f>Y97+Z97</f>
    </nc>
  </rcc>
  <rcc rId="661" sId="1" odxf="1" dxf="1" numFmtId="4">
    <nc r="Y97">
      <v>0</v>
    </nc>
    <odxf>
      <alignment horizontal="center"/>
    </odxf>
    <ndxf>
      <alignment horizontal="general"/>
    </ndxf>
  </rcc>
  <rcc rId="662" sId="1" numFmtId="4">
    <nc r="AA97">
      <v>0</v>
    </nc>
  </rcc>
  <rcc rId="663" sId="1">
    <nc r="AD97">
      <f>R97+U97+X97</f>
    </nc>
  </rcc>
  <rcc rId="664" sId="1" numFmtId="4">
    <nc r="AE97">
      <v>0</v>
    </nc>
  </rcc>
  <rcc rId="665" sId="1" odxf="1" dxf="1">
    <nc r="AF97">
      <f>AD97+AE97</f>
    </nc>
    <odxf>
      <alignment horizontal="center"/>
    </odxf>
    <ndxf>
      <alignment horizontal="general"/>
    </ndxf>
  </rcc>
  <rcc rId="666" sId="1" odxf="1" dxf="1">
    <nc r="AG97" t="inlineStr">
      <is>
        <t>implementare</t>
      </is>
    </nc>
    <odxf>
      <font>
        <sz val="12"/>
        <color auto="1"/>
      </font>
      <alignment horizontal="center"/>
    </odxf>
    <ndxf>
      <font>
        <sz val="12"/>
        <color auto="1"/>
      </font>
      <alignment horizontal="general"/>
    </ndxf>
  </rcc>
  <rcc rId="667" sId="1" numFmtId="4">
    <nc r="AI97">
      <v>0</v>
    </nc>
  </rcc>
  <rcc rId="668" sId="1" numFmtId="4">
    <nc r="AJ97">
      <v>0</v>
    </nc>
  </rcc>
  <rfmt sheetId="1" sqref="AK97" start="0" length="0">
    <dxf/>
  </rfmt>
  <rcc rId="669" sId="1" odxf="1" dxf="1">
    <nc r="B97">
      <v>104</v>
    </nc>
    <ndxf>
      <fill>
        <patternFill patternType="none">
          <bgColor indexed="65"/>
        </patternFill>
      </fill>
    </ndxf>
  </rcc>
  <rrc rId="670" sId="1" ref="A96:XFD96" action="deleteRow">
    <rfmt sheetId="1" xfDxf="1" sqref="A96:XFD96" start="0" length="0"/>
    <rcc rId="0" sId="1" dxf="1">
      <nc r="A96">
        <v>90</v>
      </nc>
      <n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cc rId="0" sId="1" dxf="1">
      <nc r="B96">
        <v>104</v>
      </nc>
      <ndxf>
        <font>
          <b/>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cc rId="0" sId="1" dxf="1">
      <nc r="C96" t="inlineStr">
        <is>
          <t>AI</t>
        </is>
      </nc>
      <n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cc rId="0" sId="1" dxf="1">
      <nc r="D96" t="inlineStr">
        <is>
          <t>AP 2/11i  /2.1</t>
        </is>
      </nc>
      <ndxf>
        <font>
          <sz val="12"/>
          <color auto="1"/>
          <name val="Calibri"/>
          <family val="2"/>
          <charset val="238"/>
          <scheme val="minor"/>
        </font>
        <alignment horizontal="center" vertical="center" wrapText="1"/>
        <border outline="0">
          <left style="thin">
            <color indexed="64"/>
          </left>
          <right style="thin">
            <color indexed="64"/>
          </right>
          <top style="thin">
            <color indexed="64"/>
          </top>
          <bottom style="thin">
            <color indexed="64"/>
          </bottom>
        </border>
      </ndxf>
    </rcc>
    <rcc rId="0" sId="1" dxf="1">
      <nc r="E96" t="inlineStr">
        <is>
          <t>CP4 less /2017</t>
        </is>
      </nc>
      <ndxf>
        <font>
          <sz val="12"/>
          <color theme="1"/>
          <name val="Calibri"/>
          <family val="2"/>
          <charset val="238"/>
          <scheme val="minor"/>
        </font>
        <alignment vertical="center" wrapText="1"/>
        <border outline="0">
          <left style="thin">
            <color indexed="64"/>
          </left>
          <right style="thin">
            <color indexed="64"/>
          </right>
          <top style="thin">
            <color indexed="64"/>
          </top>
          <bottom style="thin">
            <color indexed="64"/>
          </bottom>
        </border>
      </ndxf>
    </rcc>
    <rcc rId="0" sId="1" dxf="1">
      <nc r="F96" t="inlineStr">
        <is>
          <t>Implementarea unui sistem de management al performanței și calității în Primăria municipiului Huși, județul Vaslui</t>
        </is>
      </nc>
      <n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ndxf>
    </rcc>
    <rcc rId="0" sId="1" dxf="1">
      <nc r="G96" t="inlineStr">
        <is>
          <t>Primăria municipiului Huși</t>
        </is>
      </nc>
      <ndxf>
        <font>
          <sz val="12"/>
          <color auto="1"/>
          <name val="Calibri"/>
          <family val="2"/>
          <charset val="1"/>
          <scheme val="minor"/>
        </font>
        <alignment horizontal="left" vertical="center" wrapText="1"/>
        <border outline="0">
          <left style="thin">
            <color indexed="64"/>
          </left>
          <right style="thin">
            <color indexed="64"/>
          </right>
          <top style="thin">
            <color indexed="64"/>
          </top>
          <bottom style="thin">
            <color indexed="64"/>
          </bottom>
        </border>
      </ndxf>
    </rcc>
    <rcc rId="0" sId="1" dxf="1">
      <nc r="H96" t="inlineStr">
        <is>
          <t>Muncipiul Alba Iulia</t>
        </is>
      </nc>
      <ndxf>
        <font>
          <sz val="12"/>
          <color auto="1"/>
          <name val="Calibri"/>
          <family val="2"/>
          <charset val="238"/>
          <scheme val="minor"/>
        </font>
        <alignment horizontal="left" vertical="center" wrapText="1"/>
        <border outline="0">
          <left style="thin">
            <color indexed="64"/>
          </left>
          <right style="thin">
            <color indexed="64"/>
          </right>
          <top style="thin">
            <color indexed="64"/>
          </top>
          <bottom style="thin">
            <color indexed="64"/>
          </bottom>
        </border>
      </ndxf>
    </rcc>
    <rcc rId="0" sId="1" dxf="1">
      <nc r="I96" t="inlineStr">
        <is>
          <t>Obiectivul general al proiectului il constituie imbunatatirea managementului calitatii si performantei serviciilor publice la nivelul Municipiului Alba Iulia.
Obiectivele specifice ale proiectului:
OS.1 Proiectarea, implementarea unui sistem de management al calitatii si obtinerea certificarii ISO 9001 2015 pentru Municipiul Alba Iulia
OS.2 Cresterea performantei serviciilor publice adresate cetatenilor Municipiului Alba Iulia prin extinderea platformei de proximitate bazata pe beaconi</t>
        </is>
      </nc>
      <ndxf>
        <font>
          <sz val="12"/>
          <color auto="1"/>
          <name val="Calibri"/>
          <family val="2"/>
          <charset val="1"/>
          <scheme val="minor"/>
        </font>
        <alignment horizontal="justify" vertical="top" wrapText="1"/>
        <border outline="0">
          <left style="thin">
            <color indexed="64"/>
          </left>
          <right style="thin">
            <color indexed="64"/>
          </right>
          <top style="thin">
            <color indexed="64"/>
          </top>
          <bottom style="thin">
            <color indexed="64"/>
          </bottom>
        </border>
      </ndxf>
    </rcc>
    <rcc rId="0" sId="1" dxf="1" numFmtId="19">
      <nc r="J96">
        <v>43186</v>
      </nc>
      <n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ndxf>
    </rcc>
    <rcc rId="0" sId="1" dxf="1" numFmtId="19">
      <nc r="K96">
        <v>43551</v>
      </nc>
      <ndxf>
        <font>
          <sz val="12"/>
          <color auto="1"/>
          <name val="Calibri"/>
          <family val="2"/>
          <charset val="238"/>
          <scheme val="minor"/>
        </font>
        <numFmt numFmtId="19" formatCode="dd/mm/yyyy"/>
        <alignment horizontal="center" vertical="center" wrapText="1"/>
        <border outline="0">
          <left style="thin">
            <color indexed="64"/>
          </left>
          <right style="thin">
            <color indexed="64"/>
          </right>
          <top style="thin">
            <color indexed="64"/>
          </top>
          <bottom style="thin">
            <color indexed="64"/>
          </bottom>
        </border>
      </ndxf>
    </rcc>
    <rcc rId="0" sId="1" dxf="1">
      <nc r="L96">
        <f>R96/AD96*100</f>
      </nc>
      <ndxf>
        <font>
          <sz val="12"/>
          <color auto="1"/>
          <name val="Calibri"/>
          <family val="2"/>
          <charset val="238"/>
          <scheme val="minor"/>
        </font>
        <numFmt numFmtId="164" formatCode="0.000000000"/>
        <alignment horizontal="center" vertical="center" wrapText="1"/>
        <border outline="0">
          <left style="thin">
            <color indexed="64"/>
          </left>
          <right style="thin">
            <color indexed="64"/>
          </right>
          <top style="thin">
            <color indexed="64"/>
          </top>
          <bottom style="thin">
            <color indexed="64"/>
          </bottom>
        </border>
      </ndxf>
    </rcc>
    <rcc rId="0" sId="1" dxf="1">
      <nc r="M96">
        <v>7</v>
      </nc>
      <n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ndxf>
    </rcc>
    <rcc rId="0" sId="1" dxf="1">
      <nc r="N96" t="inlineStr">
        <is>
          <t>Alba Iulia</t>
        </is>
      </nc>
      <n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ndxf>
    </rcc>
    <rcc rId="0" sId="1" dxf="1">
      <nc r="O96" t="inlineStr">
        <is>
          <t>ALBA</t>
        </is>
      </nc>
      <n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ndxf>
    </rcc>
    <rcc rId="0" sId="1" dxf="1">
      <nc r="P96" t="inlineStr">
        <is>
          <t>APL</t>
        </is>
      </nc>
      <ndxf>
        <font>
          <sz val="12"/>
          <color theme="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ndxf>
    </rcc>
    <rcc rId="0" sId="1" dxf="1">
      <nc r="Q96" t="inlineStr">
        <is>
          <t>119 - Investiții în capacitatea instituțională și în eficiența administrațiilor și a serviciilor publice la nivel național, regional și local, în perspectiva realizării de reforme, a unei mai bune legiferări și a bunei guvernanțe</t>
        </is>
      </nc>
      <ndxf>
        <font>
          <sz val="12"/>
          <color auto="1"/>
          <name val="Calibri"/>
          <family val="2"/>
          <charset val="238"/>
          <scheme val="minor"/>
        </font>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ndxf>
    </rcc>
    <rcc rId="0" sId="1" s="1" dxf="1" numFmtId="4">
      <nc r="R96">
        <v>359860.9</v>
      </nc>
      <ndxf>
        <font>
          <sz val="12"/>
          <color auto="1"/>
          <name val="Calibri"/>
          <family val="2"/>
          <charset val="238"/>
          <scheme val="minor"/>
        </font>
        <numFmt numFmtId="4" formatCode="#,##0.00"/>
        <alignment horizontal="center" vertical="center" wrapText="1"/>
        <border outline="0">
          <left style="thin">
            <color indexed="64"/>
          </left>
          <right style="thin">
            <color indexed="64"/>
          </right>
          <top style="thin">
            <color indexed="64"/>
          </top>
          <bottom style="thin">
            <color indexed="64"/>
          </bottom>
        </border>
      </ndxf>
    </rcc>
    <rcc rId="0" sId="1" s="1" dxf="1" numFmtId="4">
      <nc r="S96">
        <v>0</v>
      </nc>
      <n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ndxf>
    </rcc>
    <rcc rId="0" sId="1" s="1" dxf="1" numFmtId="4">
      <nc r="T96">
        <v>359860.9</v>
      </nc>
      <n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ndxf>
    </rcc>
    <rcc rId="0" sId="1" s="1" dxf="1" numFmtId="4">
      <nc r="U96">
        <v>55037.54</v>
      </nc>
      <ndxf>
        <font>
          <sz val="12"/>
          <color auto="1"/>
          <name val="Calibri"/>
          <family val="2"/>
          <charset val="238"/>
          <scheme val="minor"/>
        </font>
        <numFmt numFmtId="4" formatCode="#,##0.00"/>
        <alignment horizontal="center" vertical="center" wrapText="1"/>
        <border outline="0">
          <left style="thin">
            <color indexed="64"/>
          </left>
          <right style="thin">
            <color indexed="64"/>
          </right>
          <top style="thin">
            <color indexed="64"/>
          </top>
          <bottom style="thin">
            <color indexed="64"/>
          </bottom>
        </border>
      </ndxf>
    </rcc>
    <rcc rId="0" sId="1" s="1" dxf="1" numFmtId="4">
      <nc r="V96">
        <v>0</v>
      </nc>
      <n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ndxf>
    </rcc>
    <rcc rId="0" sId="1" s="1" dxf="1" numFmtId="4">
      <nc r="W96">
        <v>55037.54</v>
      </nc>
      <n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ndxf>
    </rcc>
    <rcc rId="0" sId="1" s="1" dxf="1" numFmtId="4">
      <nc r="X96">
        <v>8467.32</v>
      </nc>
      <ndxf>
        <font>
          <sz val="12"/>
          <color auto="1"/>
          <name val="Calibri"/>
          <family val="2"/>
          <charset val="238"/>
          <scheme val="minor"/>
        </font>
        <numFmt numFmtId="4" formatCode="#,##0.00"/>
        <alignment horizontal="center" vertical="center" wrapText="1"/>
        <border outline="0">
          <left style="thin">
            <color indexed="64"/>
          </left>
          <right style="thin">
            <color indexed="64"/>
          </right>
          <top style="thin">
            <color indexed="64"/>
          </top>
          <bottom style="thin">
            <color indexed="64"/>
          </bottom>
        </border>
      </ndxf>
    </rcc>
    <rcc rId="0" sId="1" s="1" dxf="1" numFmtId="4">
      <nc r="Y96">
        <v>0</v>
      </nc>
      <n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ndxf>
    </rcc>
    <rcc rId="0" sId="1" s="1" dxf="1" numFmtId="4">
      <nc r="Z96">
        <v>8467.32</v>
      </nc>
      <n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ndxf>
    </rcc>
    <rcc rId="0" sId="1" s="1" dxf="1" numFmtId="4">
      <nc r="AA96">
        <v>0</v>
      </nc>
      <n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ndxf>
    </rcc>
    <rfmt sheetId="1" s="1" sqref="AB96" start="0" length="0">
      <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dxf>
    </rfmt>
    <rfmt sheetId="1" s="1" sqref="AC96" start="0" length="0">
      <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dxf>
    </rfmt>
    <rcc rId="0" sId="1" s="1" dxf="1" numFmtId="4">
      <nc r="AD96">
        <v>423365.76</v>
      </nc>
      <n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ndxf>
    </rcc>
    <rcc rId="0" sId="1" s="1" dxf="1" numFmtId="4">
      <nc r="AE96">
        <v>0</v>
      </nc>
      <ndxf>
        <font>
          <sz val="12"/>
          <color auto="1"/>
          <name val="Calibri"/>
          <family val="2"/>
          <charset val="238"/>
          <scheme val="minor"/>
        </font>
        <numFmt numFmtId="165" formatCode="#,##0.00_ ;\-#,##0.00\ "/>
        <alignment vertical="center" wrapText="1"/>
        <border outline="0">
          <left style="thin">
            <color indexed="64"/>
          </left>
          <right style="thin">
            <color indexed="64"/>
          </right>
          <top style="thin">
            <color indexed="64"/>
          </top>
          <bottom style="thin">
            <color indexed="64"/>
          </bottom>
        </border>
      </ndxf>
    </rcc>
    <rcc rId="0" sId="1" s="1" dxf="1" numFmtId="4">
      <nc r="AF96">
        <v>423365.76</v>
      </nc>
      <n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ndxf>
    </rcc>
    <rcc rId="0" sId="1" dxf="1">
      <nc r="AG96" t="inlineStr">
        <is>
          <t>implementare</t>
        </is>
      </nc>
      <ndxf>
        <font>
          <sz val="12"/>
          <color auto="1"/>
          <name val="Calibri"/>
          <family val="2"/>
          <charset val="238"/>
          <scheme val="minor"/>
        </font>
        <numFmt numFmtId="3" formatCode="#,##0"/>
        <alignment horizontal="center" vertical="center" wrapText="1"/>
        <border outline="0">
          <left style="thin">
            <color indexed="64"/>
          </left>
          <right style="thin">
            <color indexed="64"/>
          </right>
          <top style="thin">
            <color indexed="64"/>
          </top>
          <bottom style="thin">
            <color indexed="64"/>
          </bottom>
        </border>
      </ndxf>
    </rcc>
    <rcc rId="0" sId="1" dxf="1">
      <nc r="AH96" t="inlineStr">
        <is>
          <t>na</t>
        </is>
      </nc>
      <ndxf>
        <font>
          <sz val="12"/>
          <color theme="1"/>
          <name val="Trebuchet MS"/>
          <family val="2"/>
          <charset val="238"/>
          <scheme val="none"/>
        </font>
        <numFmt numFmtId="19" formatCode="dd/mm/yyyy"/>
        <alignment vertical="center" wrapText="1"/>
        <border outline="0">
          <left style="thin">
            <color indexed="64"/>
          </left>
          <right style="thin">
            <color indexed="64"/>
          </right>
          <top style="thin">
            <color indexed="64"/>
          </top>
          <bottom style="thin">
            <color indexed="64"/>
          </bottom>
        </border>
      </ndxf>
    </rcc>
    <rfmt sheetId="1" sqref="AI96" start="0" length="0">
      <dxf>
        <font>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J96" start="0" length="0">
      <dxf>
        <font>
          <sz val="12"/>
          <color auto="1"/>
          <name val="Calibri"/>
          <family val="2"/>
          <charset val="238"/>
          <scheme val="minor"/>
        </font>
        <numFmt numFmtId="4" formatCode="#,##0.00"/>
        <alignment vertical="center" wrapText="1"/>
        <border outline="0">
          <left style="thin">
            <color indexed="64"/>
          </left>
          <right style="thin">
            <color indexed="64"/>
          </right>
          <top style="thin">
            <color indexed="64"/>
          </top>
          <bottom style="thin">
            <color indexed="64"/>
          </bottom>
        </border>
      </dxf>
    </rfmt>
    <rfmt sheetId="1" sqref="AK96" start="0" length="0">
      <dxf>
        <font>
          <sz val="12"/>
          <color theme="1"/>
          <name val="Calibri"/>
          <family val="2"/>
          <charset val="238"/>
          <scheme val="minor"/>
        </font>
      </dxf>
    </rfmt>
  </rrc>
  <rcc rId="671" sId="1">
    <nc r="A96">
      <v>90</v>
    </nc>
  </rcc>
  <rfmt sheetId="1" sqref="G96" start="0" length="0">
    <dxf>
      <font>
        <b/>
        <sz val="10"/>
        <color auto="1"/>
        <name val="Arial"/>
        <scheme val="none"/>
      </font>
      <fill>
        <patternFill patternType="solid">
          <bgColor theme="6" tint="0.59999389629810485"/>
        </patternFill>
      </fill>
      <alignment horizontal="center"/>
      <border outline="0">
        <left style="hair">
          <color indexed="64"/>
        </left>
        <right style="hair">
          <color indexed="64"/>
        </right>
        <top style="hair">
          <color indexed="64"/>
        </top>
        <bottom style="hair">
          <color indexed="64"/>
        </bottom>
      </border>
    </dxf>
  </rfmt>
  <rfmt sheetId="1" sqref="F96" start="0" length="0">
    <dxf>
      <font>
        <sz val="10"/>
        <color auto="1"/>
        <name val="Arial"/>
        <scheme val="none"/>
      </font>
      <fill>
        <patternFill patternType="solid">
          <bgColor theme="6" tint="0.59999389629810485"/>
        </patternFill>
      </fill>
      <alignment horizontal="center"/>
      <border outline="0">
        <left style="hair">
          <color indexed="64"/>
        </left>
        <right style="hair">
          <color indexed="64"/>
        </right>
        <top style="hair">
          <color indexed="64"/>
        </top>
        <bottom style="hair">
          <color indexed="64"/>
        </bottom>
      </border>
    </dxf>
  </rfmt>
  <rcc rId="672" sId="1" odxf="1" dxf="1">
    <nc r="F96" t="inlineStr">
      <is>
        <t>Sisteme de management performant pentru Primăria Cluj-Napoca</t>
      </is>
    </nc>
    <ndxf>
      <font>
        <sz val="12"/>
        <color auto="1"/>
        <name val="Trebuchet MS"/>
        <scheme val="none"/>
      </font>
      <fill>
        <patternFill patternType="none">
          <bgColor indexed="65"/>
        </patternFill>
      </fill>
      <alignment horizontal="left"/>
      <border outline="0">
        <left style="thin">
          <color indexed="64"/>
        </left>
        <right style="thin">
          <color indexed="64"/>
        </right>
        <top style="thin">
          <color indexed="64"/>
        </top>
        <bottom style="thin">
          <color indexed="64"/>
        </bottom>
      </border>
    </ndxf>
  </rcc>
  <rcc rId="673" sId="1" odxf="1" dxf="1">
    <nc r="G96" t="inlineStr">
      <is>
        <t>Primăria municipiului Cluj-Napoca</t>
      </is>
    </nc>
    <ndxf>
      <font>
        <b val="0"/>
        <sz val="12"/>
        <color auto="1"/>
        <name val="Arial"/>
        <charset val="1"/>
        <scheme val="none"/>
      </font>
      <fill>
        <patternFill patternType="none">
          <bgColor indexed="65"/>
        </patternFill>
      </fill>
      <alignment horizontal="left"/>
      <border outline="0">
        <left style="thin">
          <color indexed="64"/>
        </left>
        <right style="thin">
          <color indexed="64"/>
        </right>
        <top style="thin">
          <color indexed="64"/>
        </top>
        <bottom style="thin">
          <color indexed="64"/>
        </bottom>
      </border>
    </ndxf>
  </rcc>
  <rcc rId="674" sId="1" numFmtId="4">
    <nc r="T96">
      <v>354701.26</v>
    </nc>
  </rcc>
  <rcc rId="675" sId="1" numFmtId="4">
    <nc r="Z96">
      <v>8345.91</v>
    </nc>
  </rcc>
  <rcc rId="676" sId="1" numFmtId="4">
    <nc r="W96">
      <v>54248.43</v>
    </nc>
  </rcc>
  <rcv guid="{9980B309-0131-4577-BF29-212714399FDF}" action="delete"/>
  <rdn rId="0" localSheetId="1" customView="1" name="Z_9980B309_0131_4577_BF29_212714399FDF_.wvu.PrintArea" hidden="1" oldHidden="1">
    <formula>Sheet1!$A$1:$AK$125</formula>
    <oldFormula>Sheet1!$A$1:$AK$125</oldFormula>
  </rdn>
  <rdn rId="0" localSheetId="1" customView="1" name="Z_9980B309_0131_4577_BF29_212714399FDF_.wvu.FilterData" hidden="1" oldHidden="1">
    <formula>Sheet1!$A$6:$AK$125</formula>
    <oldFormula>Sheet1!$A$6:$AK$125</oldFormula>
  </rdn>
  <rcv guid="{9980B309-0131-4577-BF29-212714399FDF}"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9" sId="1" numFmtId="19">
    <oc r="J96">
      <v>43145</v>
    </oc>
    <nc r="J96">
      <v>43201</v>
    </nc>
  </rcc>
  <rcc rId="680" sId="1" numFmtId="19">
    <oc r="K96">
      <v>43630</v>
    </oc>
    <nc r="K96">
      <v>43566</v>
    </nc>
  </rcc>
  <rcc rId="681" sId="1">
    <oc r="N96" t="inlineStr">
      <is>
        <t>Vaslui</t>
      </is>
    </oc>
    <nc r="N96" t="inlineStr">
      <is>
        <t>Cluj</t>
      </is>
    </nc>
  </rcc>
  <rcc rId="682" sId="1">
    <oc r="O96" t="inlineStr">
      <is>
        <t>Vaslui</t>
      </is>
    </oc>
    <nc r="O96" t="inlineStr">
      <is>
        <t>Cluj Napoca</t>
      </is>
    </nc>
  </rcc>
  <rcc rId="683" sId="1">
    <oc r="I96" t="inlineStr">
      <is>
        <t>Obiectivul general al proiectului constă în implementarea unor sisteme integrate de management al calități și performanței pentru optimizarea proceselor decizionale și de sprijin a cetăţenilor, și dezvoltarea abilităților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 Card.
OS.3 Dezvoltarea abilităților specifice ale personalului public în domeniul managementului calității în vederea elaborării, implementării și menținerii unor sisteme de management al calității și performanței la nivelul Municipiului Vaslui astfel încât să se mențină la standarde europene calitatea serviciilor acordate. 
OS.4 Dezvoltarea de noi abilități ale personalului în vederea optimizării proceselor decizionale orientate către cetățeni.</t>
      </is>
    </oc>
    <nc r="I96" t="inlineStr">
      <is>
        <t>Obiectivul general al proiectului: Îmbunătătirea performantei organizationale prin implementarea instrumentului de auto-evaluare a modului de funcţionare a institutiilor administratiei publice, CAF,  la nivelul Primăriei Municipiului CLUJ-NAPOCA/PRIMARIA CLUJ-NAPOCA, Politia Locala, structurilor subordonate Consiliului Local CLUJ-NAPOCA (Direcției de Asistență Socială Comunitară CLUJ-NAPOCA/DASM) și imbunatatirea  sistemului de asigurare a calitatii în Primăria Municipiului CLUJ-NAPOCA
Obiectivele specifice ale proiectului:
1. Dezvoltarea capacitații personalului de a implementa sisteme și instrumente unitare de management al calitătii şi al performantei cu scop de crestere a eficientei serviciilor oferite de către administratia publică prin instruirea/perfectionarea competentelor a unui număr de 50 de angajați de la nivelul Primăria Municipiului CLUJ-NAPOCA, Politia Locala si structurilor subordonate Consiliului Local (DASM CLUJ-NAPOCA) care vor urma programe de formare certificate/ateliere de instruire în domenii specifice;
2. Îmbunătătirea instrumentelor de comunicare internă-externă și informare, inclusiv în format electronic, pentru îmbunătătirea capacitătilor manageriale, dezvoltare unui networking la nivelul UAT CLUJ-NAPOCA;
3. Asigurarea vizibilității și promovarea proiectului și a finanțatorului;
4. Promovarea principiilor orizontale.</t>
      </is>
    </nc>
  </rcc>
  <rcv guid="{9980B309-0131-4577-BF29-212714399FDF}" action="delete"/>
  <rdn rId="0" localSheetId="1" customView="1" name="Z_9980B309_0131_4577_BF29_212714399FDF_.wvu.PrintArea" hidden="1" oldHidden="1">
    <formula>Sheet1!$A$1:$AK$125</formula>
    <oldFormula>Sheet1!$A$1:$AK$125</oldFormula>
  </rdn>
  <rdn rId="0" localSheetId="1" customView="1" name="Z_9980B309_0131_4577_BF29_212714399FDF_.wvu.FilterData" hidden="1" oldHidden="1">
    <formula>Sheet1!$A$6:$AK$125</formula>
    <oldFormula>Sheet1!$A$6:$AK$125</oldFormula>
  </rdn>
  <rcv guid="{9980B309-0131-4577-BF29-212714399FDF}"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6" sId="1">
    <oc r="R86">
      <f>S86+T86</f>
    </oc>
    <nc r="R86">
      <f>S86+T86</f>
    </nc>
  </rcc>
  <rcc rId="687" sId="1" numFmtId="4">
    <oc r="R87">
      <v>359860.9</v>
    </oc>
    <nc r="R87">
      <f>S87+T87</f>
    </nc>
  </rcc>
  <rcc rId="688" sId="1" numFmtId="4">
    <oc r="U87">
      <v>55037.54</v>
    </oc>
    <nc r="U87">
      <f>V87+W87</f>
    </nc>
  </rcc>
  <rcc rId="689" sId="1" numFmtId="4">
    <oc r="X87">
      <v>8467.32</v>
    </oc>
    <nc r="X87">
      <f>Y87+Z87</f>
    </nc>
  </rcc>
  <rcc rId="690" sId="1" numFmtId="4">
    <oc r="AD87">
      <v>423365.76</v>
    </oc>
    <nc r="AD87">
      <f>R87+U87+X87</f>
    </nc>
  </rcc>
  <rcc rId="691" sId="1" numFmtId="4">
    <oc r="AF87">
      <v>423365.76</v>
    </oc>
    <nc r="AF87">
      <f>AD87+AE87</f>
    </nc>
  </rcc>
  <rcc rId="692" sId="1">
    <nc r="R98">
      <f>S98+T98</f>
    </nc>
  </rcc>
  <rcc rId="693" sId="1">
    <nc r="R99">
      <f>S99+T99</f>
    </nc>
  </rcc>
  <rcc rId="694" sId="1">
    <nc r="R100">
      <f>S100+T100</f>
    </nc>
  </rcc>
  <rcc rId="695" sId="1">
    <nc r="R101">
      <f>S101+T101</f>
    </nc>
  </rcc>
  <rcc rId="696" sId="1">
    <nc r="R102">
      <f>S102+T102</f>
    </nc>
  </rcc>
  <rcc rId="697" sId="1">
    <nc r="R103">
      <f>S103+T103</f>
    </nc>
  </rcc>
  <rcc rId="698" sId="1">
    <nc r="R104">
      <f>S104+T104</f>
    </nc>
  </rcc>
  <rcc rId="699" sId="1">
    <nc r="R105">
      <f>S105+T105</f>
    </nc>
  </rcc>
  <rcc rId="700" sId="1">
    <nc r="U98">
      <f>V98+W98</f>
    </nc>
  </rcc>
  <rcc rId="701" sId="1">
    <nc r="U99">
      <f>V99+W99</f>
    </nc>
  </rcc>
  <rcc rId="702" sId="1">
    <nc r="U100">
      <f>V100+W100</f>
    </nc>
  </rcc>
  <rcc rId="703" sId="1">
    <nc r="U101">
      <f>V101+W101</f>
    </nc>
  </rcc>
  <rcc rId="704" sId="1">
    <nc r="U102">
      <f>V102+W102</f>
    </nc>
  </rcc>
  <rcc rId="705" sId="1">
    <nc r="U103">
      <f>V103+W103</f>
    </nc>
  </rcc>
  <rcc rId="706" sId="1">
    <nc r="U104">
      <f>V104+W104</f>
    </nc>
  </rcc>
  <rcc rId="707" sId="1">
    <nc r="U105">
      <f>V105+W105</f>
    </nc>
  </rcc>
  <rcc rId="708" sId="1">
    <nc r="AA98">
      <f>AB98+AC98</f>
    </nc>
  </rcc>
  <rcc rId="709" sId="1">
    <nc r="AD98">
      <f>R98+U98+X98+AA98</f>
    </nc>
  </rcc>
  <rcc rId="710" sId="1">
    <nc r="AA99">
      <f>AB99+AC99</f>
    </nc>
  </rcc>
  <rcc rId="711" sId="1">
    <nc r="AD99">
      <f>R99+U99+X99+AA99</f>
    </nc>
  </rcc>
  <rcc rId="712" sId="1">
    <nc r="AA100">
      <f>AB100+AC100</f>
    </nc>
  </rcc>
  <rcc rId="713" sId="1">
    <nc r="AD100">
      <f>R100+U100+X100+AA100</f>
    </nc>
  </rcc>
  <rcc rId="714" sId="1">
    <nc r="AA101">
      <f>AB101+AC101</f>
    </nc>
  </rcc>
  <rcc rId="715" sId="1">
    <nc r="AD101">
      <f>R101+U101+X101+AA101</f>
    </nc>
  </rcc>
  <rcc rId="716" sId="1">
    <nc r="AA102">
      <f>AB102+AC102</f>
    </nc>
  </rcc>
  <rcc rId="717" sId="1">
    <nc r="AD102">
      <f>R102+U102+X102+AA102</f>
    </nc>
  </rcc>
  <rcc rId="718" sId="1">
    <nc r="AA103">
      <f>AB103+AC103</f>
    </nc>
  </rcc>
  <rcc rId="719" sId="1">
    <nc r="AD103">
      <f>R103+U103+X103+AA103</f>
    </nc>
  </rcc>
  <rcc rId="720" sId="1">
    <nc r="AA104">
      <f>AB104+AC104</f>
    </nc>
  </rcc>
  <rcc rId="721" sId="1">
    <nc r="AD104">
      <f>R104+U104+X104+AA104</f>
    </nc>
  </rcc>
  <rcc rId="722" sId="1">
    <nc r="AA105">
      <f>AB105+AC105</f>
    </nc>
  </rcc>
  <rcc rId="723" sId="1">
    <nc r="AD105">
      <f>R105+U105+X105+AA105</f>
    </nc>
  </rcc>
  <rcc rId="724" sId="1">
    <nc r="AF98">
      <f>AD98+AE98</f>
    </nc>
  </rcc>
  <rcc rId="725" sId="1">
    <nc r="AF99">
      <f>AD99+AE99</f>
    </nc>
  </rcc>
  <rcc rId="726" sId="1">
    <nc r="AF100">
      <f>AD100+AE100</f>
    </nc>
  </rcc>
  <rcc rId="727" sId="1">
    <nc r="AF101">
      <f>AD101+AE101</f>
    </nc>
  </rcc>
  <rcc rId="728" sId="1">
    <nc r="AF102">
      <f>AD102+AE102</f>
    </nc>
  </rcc>
  <rcc rId="729" sId="1">
    <nc r="AF103">
      <f>AD103+AE103</f>
    </nc>
  </rcc>
  <rcc rId="730" sId="1">
    <nc r="AF104">
      <f>AD104+AE104</f>
    </nc>
  </rcc>
  <rcc rId="731" sId="1">
    <nc r="AF105">
      <f>AD105+AE105</f>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Sheet1!$A$1:$AK$125</formula>
    <oldFormula>Sheet1!$A$1:$AK$125</oldFormula>
  </rdn>
  <rdn rId="0" localSheetId="1" customView="1" name="Z_7C1B4D6D_D666_48DD_AB17_E00791B6F0B6_.wvu.FilterData" hidden="1" oldHidden="1">
    <formula>Sheet1!$A$6:$AK$125</formula>
    <oldFormula>Sheet1!$A$6:$AK$125</oldFormula>
  </rdn>
  <rcv guid="{7C1B4D6D-D666-48DD-AB17-E00791B6F0B6}"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87" start="0" length="0">
    <dxf>
      <font>
        <sz val="12"/>
        <color auto="1"/>
        <charset val="1"/>
      </font>
      <alignment horizontal="left"/>
    </dxf>
  </rfmt>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4" sId="1">
    <oc r="AI16">
      <f>5896096.43+397925.62+484093.06+559573.51</f>
    </oc>
    <nc r="AI16">
      <f>5896096.43+397925.62+484093.06+559573.51+646165.97</f>
    </nc>
  </rcc>
  <rcc rId="735" sId="1" numFmtId="4">
    <oc r="AI50">
      <v>1340255.74</v>
    </oc>
    <nc r="AI50">
      <f>1340255.74+294266.56</f>
    </nc>
  </rcc>
  <rcc rId="736" sId="1">
    <oc r="AI11">
      <f>5122201.83+287389.42</f>
    </oc>
    <nc r="AI11">
      <f>5122201.83+287789.42+424453.67</f>
    </nc>
  </rcc>
  <rcv guid="{A87F3E0E-3A8E-4B82-8170-33752259B7DB}" action="delete"/>
  <rdn rId="0" localSheetId="1" customView="1" name="Z_A87F3E0E_3A8E_4B82_8170_33752259B7DB_.wvu.PrintArea" hidden="1" oldHidden="1">
    <formula>Sheet1!$A$1:$AK$125</formula>
    <oldFormula>Sheet1!$A$1:$AK$125</oldFormula>
  </rdn>
  <rdn rId="0" localSheetId="1" customView="1" name="Z_A87F3E0E_3A8E_4B82_8170_33752259B7DB_.wvu.FilterData" hidden="1" oldHidden="1">
    <formula>Sheet1!$A$6:$AK$125</formula>
    <oldFormula>Sheet1!$A$6:$AK$125</oldFormula>
  </rdn>
  <rcv guid="{A87F3E0E-3A8E-4B82-8170-33752259B7DB}"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9" sId="1" numFmtId="19">
    <oc r="AK3">
      <v>43203</v>
    </oc>
    <nc r="AK3">
      <v>43205</v>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0" sId="1">
    <nc r="A97">
      <v>91</v>
    </nc>
  </rcc>
  <rcc rId="741" sId="1">
    <nc r="B97">
      <v>59</v>
    </nc>
  </rcc>
  <rcc rId="742" sId="1">
    <nc r="C97" t="inlineStr">
      <is>
        <t>MN</t>
      </is>
    </nc>
  </rcc>
  <rcc rId="743" sId="1" xfDxf="1" dxf="1">
    <nc r="E97" t="inlineStr">
      <is>
        <t>IP3/2016</t>
      </is>
    </nc>
    <ndxf>
      <font>
        <sz val="12"/>
      </font>
      <alignment vertical="center" wrapText="1"/>
      <border outline="0">
        <left style="thin">
          <color indexed="64"/>
        </left>
        <right style="thin">
          <color indexed="64"/>
        </right>
        <top style="thin">
          <color indexed="64"/>
        </top>
        <bottom style="thin">
          <color indexed="64"/>
        </bottom>
      </border>
    </ndxf>
  </rcc>
  <rfmt sheetId="1" sqref="D97" start="0" length="0">
    <dxf>
      <fill>
        <patternFill patternType="solid">
          <bgColor theme="0"/>
        </patternFill>
      </fill>
    </dxf>
  </rfmt>
  <rcc rId="744" sId="1">
    <nc r="D97" t="inlineStr">
      <is>
        <t>AP1/11i /1.1</t>
      </is>
    </nc>
  </rcc>
  <rcc rId="745" sId="1">
    <nc r="P97" t="inlineStr">
      <is>
        <t>APC</t>
      </is>
    </nc>
  </rcc>
  <rcc rId="746" sId="1" odxf="1" dxf="1">
    <nc r="Q97"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odxf>
    <ndxf>
      <font>
        <sz val="12"/>
        <color auto="1"/>
      </font>
    </ndxf>
  </rcc>
  <rcc rId="747" sId="1" odxf="1" dxf="1">
    <nc r="AG97" t="inlineStr">
      <is>
        <t>implementare</t>
      </is>
    </nc>
    <odxf>
      <font>
        <sz val="12"/>
        <color auto="1"/>
      </font>
    </odxf>
    <ndxf>
      <font>
        <sz val="12"/>
        <color auto="1"/>
      </font>
    </ndxf>
  </rcc>
  <rcc rId="748" sId="1">
    <nc r="AH96" t="inlineStr">
      <is>
        <t>n.a</t>
      </is>
    </nc>
  </rcc>
  <rcc rId="749" sId="1">
    <nc r="AH97" t="inlineStr">
      <is>
        <t>n.a</t>
      </is>
    </nc>
  </rcc>
  <rfmt sheetId="1" sqref="Z98" start="0" length="0">
    <dxf>
      <font>
        <sz val="12"/>
        <color auto="1"/>
      </font>
      <numFmt numFmtId="4" formatCode="#,##0.00"/>
    </dxf>
  </rfmt>
  <rcc rId="750" sId="1" odxf="1" dxf="1">
    <nc r="X97">
      <f>Y97+Z97</f>
    </nc>
    <odxf>
      <fill>
        <patternFill patternType="solid">
          <bgColor theme="0"/>
        </patternFill>
      </fill>
    </odxf>
    <ndxf>
      <fill>
        <patternFill patternType="none">
          <bgColor indexed="65"/>
        </patternFill>
      </fill>
    </ndxf>
  </rcc>
  <rfmt sheetId="1" sqref="X98" start="0" length="0">
    <dxf>
      <fill>
        <patternFill patternType="none">
          <bgColor indexed="65"/>
        </patternFill>
      </fill>
    </dxf>
  </rfmt>
  <rcc rId="751" sId="1" odxf="1" dxf="1">
    <nc r="X99">
      <f>Y99+Z99</f>
    </nc>
    <ndxf>
      <fill>
        <patternFill patternType="none">
          <bgColor indexed="65"/>
        </patternFill>
      </fill>
    </ndxf>
  </rcc>
  <rcc rId="752" sId="1" odxf="1" dxf="1">
    <nc r="X100">
      <f>Y100+Z100</f>
    </nc>
    <odxf>
      <fill>
        <patternFill patternType="solid">
          <bgColor theme="0"/>
        </patternFill>
      </fill>
    </odxf>
    <ndxf>
      <fill>
        <patternFill patternType="none">
          <bgColor indexed="65"/>
        </patternFill>
      </fill>
    </ndxf>
  </rcc>
  <rcc rId="753" sId="1" odxf="1" dxf="1">
    <nc r="X101">
      <f>Y101+Z101</f>
    </nc>
    <odxf>
      <fill>
        <patternFill patternType="solid">
          <bgColor theme="0"/>
        </patternFill>
      </fill>
    </odxf>
    <ndxf>
      <fill>
        <patternFill patternType="none">
          <bgColor indexed="65"/>
        </patternFill>
      </fill>
    </ndxf>
  </rcc>
  <rcc rId="754" sId="1" odxf="1" dxf="1">
    <nc r="X102">
      <f>Y102+Z102</f>
    </nc>
    <odxf>
      <fill>
        <patternFill patternType="solid">
          <bgColor theme="0"/>
        </patternFill>
      </fill>
    </odxf>
    <ndxf>
      <fill>
        <patternFill patternType="none">
          <bgColor indexed="65"/>
        </patternFill>
      </fill>
    </ndxf>
  </rcc>
  <rcc rId="755" sId="1" odxf="1" dxf="1">
    <nc r="X103">
      <f>Y103+Z103</f>
    </nc>
    <odxf>
      <fill>
        <patternFill patternType="solid">
          <bgColor theme="0"/>
        </patternFill>
      </fill>
    </odxf>
    <ndxf>
      <fill>
        <patternFill patternType="none">
          <bgColor indexed="65"/>
        </patternFill>
      </fill>
    </ndxf>
  </rcc>
  <rcc rId="756" sId="1" odxf="1" dxf="1">
    <nc r="X104">
      <f>Y104+Z104</f>
    </nc>
    <odxf>
      <fill>
        <patternFill patternType="solid">
          <bgColor theme="0"/>
        </patternFill>
      </fill>
    </odxf>
    <ndxf>
      <fill>
        <patternFill patternType="none">
          <bgColor indexed="65"/>
        </patternFill>
      </fill>
    </ndxf>
  </rcc>
  <rcc rId="757" sId="1" odxf="1" dxf="1">
    <nc r="X105">
      <f>Y105+Z105</f>
    </nc>
    <odxf>
      <fill>
        <patternFill patternType="solid">
          <bgColor theme="0"/>
        </patternFill>
      </fill>
    </odxf>
    <ndxf>
      <fill>
        <patternFill patternType="none">
          <bgColor indexed="65"/>
        </patternFill>
      </fill>
    </ndxf>
  </rcc>
  <rcc rId="758" sId="1">
    <nc r="X98">
      <f>Y98+Z98</f>
    </nc>
  </rcc>
  <rm rId="759" sheetId="1" source="S98:T98" destination="S97:T97" sourceSheetId="1">
    <undo index="65535" exp="ref" v="1" dr="T97" r="R97" sId="1"/>
    <undo index="0" exp="ref" v="1" dr="S97" r="R97" sId="1"/>
    <rfmt sheetId="1" s="1" sqref="S97" start="0" length="0">
      <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dxf>
    </rfmt>
    <rfmt sheetId="1" s="1" sqref="T97" start="0" length="0">
      <dxf>
        <font>
          <sz val="12"/>
          <color auto="1"/>
          <name val="Calibri"/>
          <family val="2"/>
          <charset val="238"/>
          <scheme val="minor"/>
        </font>
        <numFmt numFmtId="165" formatCode="#,##0.00_ ;\-#,##0.00\ "/>
        <alignment horizontal="center" vertical="center" wrapText="1"/>
        <border outline="0">
          <left style="thin">
            <color indexed="64"/>
          </left>
          <right style="thin">
            <color indexed="64"/>
          </right>
          <top style="thin">
            <color indexed="64"/>
          </top>
          <bottom style="thin">
            <color indexed="64"/>
          </bottom>
        </border>
      </dxf>
    </rfmt>
  </rm>
  <rcc rId="760" sId="1">
    <oc r="R97">
      <f>#REF!+#REF!</f>
    </oc>
    <nc r="R97">
      <f>S97+T97</f>
    </nc>
  </rcc>
  <rcc rId="761" sId="1" numFmtId="4">
    <nc r="S97">
      <v>1350349.04</v>
    </nc>
  </rcc>
  <rcc rId="762" sId="1" numFmtId="4">
    <nc r="T97">
      <v>5625058.21</v>
    </nc>
  </rcc>
  <rcc rId="763" sId="1" numFmtId="4">
    <nc r="V97">
      <v>0</v>
    </nc>
  </rcc>
  <rcc rId="764" sId="1" numFmtId="4">
    <nc r="W97">
      <v>0</v>
    </nc>
  </rcc>
  <rfmt sheetId="1" sqref="Z97" start="0" length="0">
    <dxf>
      <font>
        <sz val="12"/>
        <color auto="1"/>
      </font>
      <numFmt numFmtId="4" formatCode="#,##0.00"/>
    </dxf>
  </rfmt>
  <rcc rId="765" sId="1" numFmtId="4">
    <nc r="Y97">
      <v>337587.26</v>
    </nc>
  </rcc>
  <rcc rId="766" sId="1" numFmtId="4">
    <nc r="Z97">
      <v>992657.33</v>
    </nc>
  </rcc>
  <rcc rId="767" sId="1">
    <oc r="R98">
      <f>S97+T97</f>
    </oc>
    <nc r="R98">
      <f>S98+T98</f>
    </nc>
  </rcc>
  <rcc rId="768" sId="1">
    <oc r="R99">
      <f>S99+T99</f>
    </oc>
    <nc r="R99">
      <f>S99+T99</f>
    </nc>
  </rcc>
  <rcc rId="769" sId="1">
    <oc r="R100">
      <f>S100+T100</f>
    </oc>
    <nc r="R100">
      <f>S100+T100</f>
    </nc>
  </rcc>
  <rcc rId="770" sId="1" numFmtId="4">
    <nc r="AC97">
      <v>0</v>
    </nc>
  </rcc>
  <rcc rId="771" sId="1" numFmtId="4">
    <nc r="AB97">
      <v>0</v>
    </nc>
  </rcc>
  <rcc rId="772" sId="1" numFmtId="4">
    <nc r="AE97">
      <v>0</v>
    </nc>
  </rcc>
  <rcv guid="{7C1B4D6D-D666-48DD-AB17-E00791B6F0B6}" action="delete"/>
  <rdn rId="0" localSheetId="1" customView="1" name="Z_7C1B4D6D_D666_48DD_AB17_E00791B6F0B6_.wvu.PrintArea" hidden="1" oldHidden="1">
    <formula>Sheet1!$A$1:$AK$125</formula>
    <oldFormula>Sheet1!$A$1:$AK$125</oldFormula>
  </rdn>
  <rdn rId="0" localSheetId="1" customView="1" name="Z_7C1B4D6D_D666_48DD_AB17_E00791B6F0B6_.wvu.FilterData" hidden="1" oldHidden="1">
    <formula>Sheet1!$A$6:$AK$125</formula>
    <oldFormula>Sheet1!$A$6:$AK$125</oldFormula>
  </rdn>
  <rcv guid="{7C1B4D6D-D666-48DD-AB17-E00791B6F0B6}"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1B4D6D-D666-48DD-AB17-E00791B6F0B6}" action="delete"/>
  <rdn rId="0" localSheetId="1" customView="1" name="Z_7C1B4D6D_D666_48DD_AB17_E00791B6F0B6_.wvu.PrintArea" hidden="1" oldHidden="1">
    <formula>Sheet1!$A$1:$AK$125</formula>
    <oldFormula>Sheet1!$A$1:$AK$125</oldFormula>
  </rdn>
  <rdn rId="0" localSheetId="1" customView="1" name="Z_7C1B4D6D_D666_48DD_AB17_E00791B6F0B6_.wvu.Cols" hidden="1" oldHidden="1">
    <formula>Sheet1!$F:$Q</formula>
  </rdn>
  <rdn rId="0" localSheetId="1" customView="1" name="Z_7C1B4D6D_D666_48DD_AB17_E00791B6F0B6_.wvu.FilterData" hidden="1" oldHidden="1">
    <formula>Sheet1!$A$6:$AK$125</formula>
    <oldFormula>Sheet1!$A$6:$AK$125</oldFormula>
  </rdn>
  <rcv guid="{7C1B4D6D-D666-48DD-AB17-E00791B6F0B6}"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8" sId="1">
    <nc r="C98" t="inlineStr">
      <is>
        <t>AI</t>
      </is>
    </nc>
  </rcc>
  <rcc rId="779" sId="1">
    <nc r="D98" t="inlineStr">
      <is>
        <t>AP1/11i /1.1</t>
      </is>
    </nc>
  </rcc>
  <rcc rId="780" sId="1">
    <nc r="E98" t="inlineStr">
      <is>
        <t>CP 2/2017 (MySMIS: POCA/111/1/1)</t>
      </is>
    </nc>
  </rcc>
  <rfmt sheetId="1" sqref="F98" start="0" length="0">
    <dxf>
      <alignment wrapText="1"/>
    </dxf>
  </rfmt>
  <rcc rId="781" sId="1">
    <nc r="H98" t="inlineStr">
      <is>
        <t>n.a</t>
      </is>
    </nc>
  </rcc>
  <rcc rId="782" sId="1">
    <nc r="I98" t="inlineStr">
      <is>
        <t>Cresterea capacitatii societatii civile din Romania de a promova politici publice in sistemul de sanatate si al protectiei sociale
Pe perioada proiectului aplicantul si-a dezvoltat competente in aria formularii si promovarii de propuneri alternative la politicile publice, initiate de autoritati, in domeniul sanatatii si al protectiei sociale.
Pe perioada proiectului a fost operationalizata o retea de asociatii de pacienti si parteneri sociali care monitorizeaza politicile publice initiate de autoritati in domeniul sanatatii si al protectiei sociale, in directia evaluarii si elaborarii de propuneri alternative 
Pe perioada proiectului aplicantul a fost sprijinit pentru elaborarea de propuneri alternative politicilor publice initiate de autoritati in sensul rezolvarii de probleme specifice domeniului lui de activitate.</t>
      </is>
    </nc>
  </rcc>
  <rcc rId="783" sId="1">
    <nc r="L98">
      <f>R98/AD98*100</f>
    </nc>
  </rcc>
  <rcc rId="784" sId="1">
    <nc r="M98" t="inlineStr">
      <is>
        <t>Proiect cu acoperire națională</t>
      </is>
    </nc>
  </rcc>
  <rcc rId="785" sId="1">
    <nc r="N98" t="inlineStr">
      <is>
        <t>BUCUREȘTI</t>
      </is>
    </nc>
  </rcc>
  <rcc rId="786" sId="1">
    <nc r="O98" t="inlineStr">
      <is>
        <t>BUCUREȘTI</t>
      </is>
    </nc>
  </rcc>
  <rcc rId="787" sId="1">
    <nc r="P98" t="inlineStr">
      <is>
        <t>ONG</t>
      </is>
    </nc>
  </rcc>
  <rcc rId="788" sId="1">
    <nc r="Q98" t="inlineStr">
      <is>
        <t>119 - Investiții în capacitatea instituțională și în eficiența administrațiilor și a serviciilor publice la nivel național, regional și local, în perspectiva realizării de reforme, a unei mai bune legiferări și a bunei guvernanțe</t>
      </is>
    </nc>
  </rcc>
  <rcc rId="789" sId="1">
    <oc r="R98">
      <f>S98+T98</f>
    </oc>
    <nc r="R98">
      <f>S98+T98</f>
    </nc>
  </rcc>
  <rcc rId="790" sId="1" odxf="1" s="1" dxf="1" numFmtId="4">
    <nc r="S98">
      <v>158961.94</v>
    </nc>
    <odxf>
      <font>
        <b val="0"/>
        <i val="0"/>
        <strike val="0"/>
        <condense val="0"/>
        <extend val="0"/>
        <outline val="0"/>
        <shadow val="0"/>
        <u val="none"/>
        <vertAlign val="baseline"/>
        <sz val="11"/>
        <color theme="1"/>
        <name val="Calibri"/>
        <family val="2"/>
        <charset val="238"/>
        <scheme val="minor"/>
      </font>
      <numFmt numFmtId="0" formatCode="General"/>
      <alignment horizontal="general" vertical="bottom" textRotation="0" wrapText="0" indent="0" justifyLastLine="0" shrinkToFit="0" readingOrder="0"/>
    </odxf>
    <ndxf>
      <font>
        <sz val="12"/>
        <color auto="1"/>
        <name val="Calibri"/>
        <family val="2"/>
        <charset val="238"/>
        <scheme val="minor"/>
      </font>
      <numFmt numFmtId="4" formatCode="#,##0.00"/>
      <alignment horizontal="center" vertical="center" wrapText="1"/>
      <border outline="0">
        <left style="thin">
          <color indexed="64"/>
        </left>
        <right style="thin">
          <color indexed="64"/>
        </right>
        <top style="thin">
          <color indexed="64"/>
        </top>
        <bottom style="thin">
          <color indexed="64"/>
        </bottom>
      </border>
    </ndxf>
  </rcc>
  <rcc rId="791" sId="1" odxf="1" s="1" dxf="1" numFmtId="4">
    <nc r="T98">
      <v>662177.06999999995</v>
    </nc>
    <odxf>
      <font>
        <b val="0"/>
        <i val="0"/>
        <strike val="0"/>
        <condense val="0"/>
        <extend val="0"/>
        <outline val="0"/>
        <shadow val="0"/>
        <u val="none"/>
        <vertAlign val="baseline"/>
        <sz val="11"/>
        <color theme="1"/>
        <name val="Calibri"/>
        <family val="2"/>
        <charset val="238"/>
        <scheme val="minor"/>
      </font>
      <numFmt numFmtId="0" formatCode="General"/>
      <alignment horizontal="general" vertical="bottom" textRotation="0" wrapText="0" indent="0" justifyLastLine="0" shrinkToFit="0" readingOrder="0"/>
    </odxf>
    <ndxf>
      <font>
        <sz val="12"/>
        <color auto="1"/>
        <name val="Calibri"/>
        <family val="2"/>
        <charset val="238"/>
        <scheme val="minor"/>
      </font>
      <numFmt numFmtId="4" formatCode="#,##0.00"/>
      <alignment horizontal="center" vertical="center" wrapText="1"/>
      <border outline="0">
        <left style="thin">
          <color indexed="64"/>
        </left>
        <right style="thin">
          <color indexed="64"/>
        </right>
        <top style="thin">
          <color indexed="64"/>
        </top>
        <bottom style="thin">
          <color indexed="64"/>
        </bottom>
      </border>
    </ndxf>
  </rcc>
  <rcc rId="792" sId="1">
    <oc r="U98">
      <f>V98+W98</f>
    </oc>
    <nc r="U98">
      <f>V98+W98</f>
    </nc>
  </rcc>
  <rcc rId="793" sId="1" odxf="1" dxf="1" numFmtId="4">
    <nc r="V98">
      <v>39740.480000000003</v>
    </nc>
    <odxf>
      <font>
        <sz val="12"/>
        <color auto="1"/>
      </font>
      <numFmt numFmtId="165" formatCode="#,##0.00_ ;\-#,##0.00\ "/>
    </odxf>
    <ndxf>
      <font>
        <sz val="12"/>
        <color auto="1"/>
      </font>
      <numFmt numFmtId="4" formatCode="#,##0.00"/>
    </ndxf>
  </rcc>
  <rcc rId="794" sId="1" odxf="1" dxf="1" numFmtId="4">
    <nc r="W98">
      <v>116854.78</v>
    </nc>
    <odxf>
      <font>
        <sz val="12"/>
        <color auto="1"/>
      </font>
      <numFmt numFmtId="165" formatCode="#,##0.00_ ;\-#,##0.00\ "/>
    </odxf>
    <ndxf>
      <font>
        <sz val="12"/>
        <color auto="1"/>
      </font>
      <numFmt numFmtId="4" formatCode="#,##0.00"/>
    </ndxf>
  </rcc>
  <rcc rId="795" sId="1" odxf="1" dxf="1">
    <oc r="X98">
      <f>Y98+Z98</f>
    </oc>
    <nc r="X98"/>
    <odxf>
      <fill>
        <patternFill patternType="none">
          <bgColor indexed="65"/>
        </patternFill>
      </fill>
    </odxf>
    <ndxf>
      <fill>
        <patternFill patternType="solid">
          <bgColor theme="0"/>
        </patternFill>
      </fill>
    </ndxf>
  </rcc>
  <rfmt sheetId="1" sqref="Z98" start="0" length="0">
    <dxf>
      <font>
        <sz val="12"/>
        <color auto="1"/>
      </font>
      <numFmt numFmtId="165" formatCode="#,##0.00_ ;\-#,##0.00\ "/>
    </dxf>
  </rfmt>
  <rcc rId="796" sId="1">
    <oc r="AA98">
      <f>AB98+AC98</f>
    </oc>
    <nc r="AA98">
      <f>AB98+AC98</f>
    </nc>
  </rcc>
  <rcc rId="797" sId="1" odxf="1" dxf="1" numFmtId="4">
    <nc r="AB98">
      <v>4055.15</v>
    </nc>
    <odxf>
      <fill>
        <patternFill patternType="solid">
          <bgColor theme="0"/>
        </patternFill>
      </fill>
      <alignment horizontal="center"/>
    </odxf>
    <ndxf>
      <fill>
        <patternFill patternType="none">
          <bgColor indexed="65"/>
        </patternFill>
      </fill>
      <alignment horizontal="general"/>
    </ndxf>
  </rcc>
  <rcc rId="798" sId="1" odxf="1" dxf="1" numFmtId="4">
    <nc r="AC98">
      <v>15898.58</v>
    </nc>
    <odxf>
      <fill>
        <patternFill patternType="solid">
          <bgColor theme="0"/>
        </patternFill>
      </fill>
      <alignment horizontal="center"/>
    </odxf>
    <ndxf>
      <fill>
        <patternFill patternType="none">
          <bgColor indexed="65"/>
        </patternFill>
      </fill>
      <alignment horizontal="general"/>
    </ndxf>
  </rcc>
  <rcc rId="799" sId="1">
    <oc r="AD98">
      <f>R98+U98+X98+AA98</f>
    </oc>
    <nc r="AD98">
      <f>R98+U98+X98+AA98</f>
    </nc>
  </rcc>
  <rcc rId="800" sId="1">
    <oc r="AF98">
      <f>AD98+AE98</f>
    </oc>
    <nc r="AF98">
      <f>AD98+AE98</f>
    </nc>
  </rcc>
  <rcc rId="801" sId="1" numFmtId="4">
    <nc r="AI98">
      <v>0</v>
    </nc>
  </rcc>
  <rcc rId="802" sId="1" numFmtId="4">
    <nc r="AJ98">
      <v>0</v>
    </nc>
  </rcc>
  <rfmt sheetId="1" sqref="A98:XFD98">
    <dxf>
      <fill>
        <patternFill>
          <bgColor rgb="FFFFFF00"/>
        </patternFill>
      </fill>
    </dxf>
  </rfmt>
  <rcc rId="803" sId="1">
    <nc r="A98">
      <v>92</v>
    </nc>
  </rcc>
  <rcc rId="804" sId="1">
    <nc r="B98">
      <v>253</v>
    </nc>
  </rcc>
  <rcc rId="805" sId="1">
    <nc r="F98" t="inlineStr">
      <is>
        <t>PRO-PACT - Promovarea ONGurilor și partenerilor sociali prin advocacy, capacitare și training</t>
      </is>
    </nc>
  </rcc>
  <rcc rId="806" sId="1" odxf="1" dxf="1">
    <nc r="G98" t="inlineStr">
      <is>
        <t>Centrul de Dezvoltare Socială T&amp;CO</t>
      </is>
    </nc>
    <ndxf>
      <font>
        <b/>
        <sz val="10"/>
        <color auto="1"/>
        <name val="Arial"/>
        <charset val="1"/>
        <scheme val="none"/>
      </font>
      <fill>
        <patternFill>
          <bgColor theme="6" tint="0.59999389629810485"/>
        </patternFill>
      </fill>
      <alignment horizontal="center"/>
      <border outline="0">
        <left style="hair">
          <color indexed="64"/>
        </left>
        <right style="hair">
          <color indexed="64"/>
        </right>
        <top style="hair">
          <color indexed="64"/>
        </top>
        <bottom style="hair">
          <color indexed="64"/>
        </bottom>
      </border>
    </ndxf>
  </rcc>
  <rcc rId="807" sId="1" numFmtId="19">
    <nc r="J98">
      <v>43208</v>
    </nc>
  </rcc>
  <rcc rId="808" sId="1" numFmtId="19">
    <nc r="K98">
      <v>43756</v>
    </nc>
  </rcc>
  <rfmt sheetId="1" sqref="A98:H98">
    <dxf>
      <fill>
        <patternFill patternType="none">
          <bgColor auto="1"/>
        </patternFill>
      </fill>
    </dxf>
  </rfmt>
  <rfmt sheetId="1" sqref="J98:K98">
    <dxf>
      <fill>
        <patternFill patternType="none">
          <bgColor auto="1"/>
        </patternFill>
      </fill>
    </dxf>
  </rfmt>
  <rcv guid="{9980B309-0131-4577-BF29-212714399FDF}" action="delete"/>
  <rdn rId="0" localSheetId="1" customView="1" name="Z_9980B309_0131_4577_BF29_212714399FDF_.wvu.PrintArea" hidden="1" oldHidden="1">
    <formula>Sheet1!$A$1:$AK$125</formula>
    <oldFormula>Sheet1!$A$1:$AK$125</oldFormula>
  </rdn>
  <rdn rId="0" localSheetId="1" customView="1" name="Z_9980B309_0131_4577_BF29_212714399FDF_.wvu.FilterData" hidden="1" oldHidden="1">
    <formula>Sheet1!$A$6:$AK$125</formula>
    <oldFormula>Sheet1!$A$6:$AK$125</oldFormula>
  </rdn>
  <rcv guid="{9980B309-0131-4577-BF29-212714399FDF}"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1" sId="1">
    <oc r="I98" t="inlineStr">
      <is>
        <t>Cresterea capacitatii societatii civile din Romania de a promova politici publice in sistemul de sanatate si al protectiei sociale
Pe perioada proiectului aplicantul si-a dezvoltat competente in aria formularii si promovarii de propuneri alternative la politicile publice, initiate de autoritati, in domeniul sanatatii si al protectiei sociale.
Pe perioada proiectului a fost operationalizata o retea de asociatii de pacienti si parteneri sociali care monitorizeaza politicile publice initiate de autoritati in domeniul sanatatii si al protectiei sociale, in directia evaluarii si elaborarii de propuneri alternative 
Pe perioada proiectului aplicantul a fost sprijinit pentru elaborarea de propuneri alternative politicilor publice initiate de autoritati in sensul rezolvarii de probleme specifice domeniului lui de activitate.</t>
      </is>
    </oc>
    <nc r="I98" t="inlineStr">
      <is>
        <t>Obiectivul general al proiectului/Scopul proiectului: Cresterea capacitatii ONGurilor si partenerilor sociali din cadrul Pactelor regionale si Parteneriatele judetene pentru ocupare si incluziune sociala de a se implica activ in procesul de formulare a politicilor publice in domeniul ocuparii si incluziunii sociale in cooperare cu autoritatile publice.
Obiectivele specifice ale proiectului
1. 1. Intarirea capacitaþii de advocacy a 50 de ONGuri si parteneri sociali din Pactele regionale si parteneriatele judetene pentru ocupare si incluziune sociala de a participa la realizarea politicilor publice de ocupare si incluziune sociala si în procesul de luare a deciziilor în guvernarea locala, regionala si naþionala
2. 2. Consolidarea capacitaþii instituþionale a Pactului regional pentru ocupare si incluziune sociala din regiunea NE la nivel strategic si la nivel de membership
3. 3. Cresterea vizibilitaþii si consolidarea rolului Pactelor regionale în domeniul ocuparii si incluziunii sociale la nivelul decidentilor de politici publice relevante</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98">
    <dxf>
      <fill>
        <patternFill patternType="none">
          <bgColor auto="1"/>
        </patternFill>
      </fill>
    </dxf>
  </rfmt>
  <rfmt sheetId="1" sqref="M98">
    <dxf>
      <fill>
        <patternFill patternType="none">
          <bgColor auto="1"/>
        </patternFill>
      </fill>
    </dxf>
  </rfmt>
  <rfmt sheetId="1" sqref="P98:Q98">
    <dxf>
      <fill>
        <patternFill patternType="none">
          <bgColor auto="1"/>
        </patternFill>
      </fill>
    </dxf>
  </rfmt>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2" sId="1">
    <nc r="A99">
      <v>93</v>
    </nc>
  </rcc>
  <rcc rId="813" sId="1">
    <nc r="B99">
      <v>126</v>
    </nc>
  </rcc>
  <rcc rId="814" sId="1">
    <nc r="C99" t="inlineStr">
      <is>
        <t>MM</t>
      </is>
    </nc>
  </rcc>
  <rcc rId="815" sId="1">
    <nc r="D99" t="inlineStr">
      <is>
        <t>AP 2/11i  /2.1</t>
      </is>
    </nc>
  </rcc>
  <rcc rId="816" sId="1" odxf="1" dxf="1">
    <nc r="E99" t="inlineStr">
      <is>
        <t>CP4 less /2017</t>
      </is>
    </nc>
    <odxf>
      <font>
        <sz val="12"/>
      </font>
    </odxf>
    <ndxf>
      <font>
        <sz val="12"/>
      </font>
    </ndxf>
  </rcc>
  <rcc rId="817" sId="1">
    <nc r="H99" t="inlineStr">
      <is>
        <t>n.a</t>
      </is>
    </nc>
  </rcc>
  <rcc rId="818" sId="1" numFmtId="19">
    <nc r="J99">
      <v>43208</v>
    </nc>
  </rcc>
  <rcc rId="819" sId="1" numFmtId="19">
    <nc r="K99">
      <v>43695</v>
    </nc>
  </rcc>
  <rcc rId="820" sId="1" odxf="1" dxf="1">
    <nc r="F99" t="inlineStr">
      <is>
        <t>Sisteme si standarde comune- procese optimizate în cadrul Primariei Municipiului
Giurgiu</t>
      </is>
    </nc>
    <odxf>
      <alignment wrapText="0"/>
    </odxf>
    <ndxf>
      <alignment wrapText="1"/>
    </ndxf>
  </rcc>
  <rcc rId="821" sId="1">
    <nc r="G99" t="inlineStr">
      <is>
        <t>Municipiul Giurgiu</t>
      </is>
    </nc>
  </rcc>
  <rcc rId="822" sId="1">
    <nc r="I99" t="inlineStr">
      <is>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(CAF)
OS2 – Organizarea unui schimb de experienta cu institutii/organisme publice internationale
OS3 – Participarea unui numar de 40 de membri ai grupului tinta la sesiuni de pregatire in domenii de interes pentru
cresterea calitatii resurselor umane din administratie si prestarea de servicii publice de calitate</t>
      </is>
    </nc>
  </rcc>
  <rdn rId="0" localSheetId="1" customView="1" name="Z_65C35D6D_934F_4431_BA92_90255FC17BA4_.wvu.PrintArea" hidden="1" oldHidden="1">
    <formula>Sheet1!$A$1:$AK$125</formula>
  </rdn>
  <rdn rId="0" localSheetId="1" customView="1" name="Z_65C35D6D_934F_4431_BA92_90255FC17BA4_.wvu.FilterData" hidden="1" oldHidden="1">
    <formula>Sheet1!$A$6:$AK$125</formula>
  </rdn>
  <rcv guid="{65C35D6D-934F-4431-BA92-90255FC17BA4}"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5" sId="1" odxf="1" dxf="1">
    <nc r="L99">
      <f>R99/AD99*100</f>
    </nc>
    <odxf>
      <fill>
        <patternFill patternType="none">
          <bgColor indexed="65"/>
        </patternFill>
      </fill>
    </odxf>
    <ndxf>
      <fill>
        <patternFill patternType="solid">
          <bgColor rgb="FFFFFF00"/>
        </patternFill>
      </fill>
    </ndxf>
  </rcc>
  <rcc rId="826" sId="1">
    <nc r="N99" t="inlineStr">
      <is>
        <t>Giurgiu</t>
      </is>
    </nc>
  </rcc>
  <rcc rId="827" sId="1">
    <nc r="O99" t="inlineStr">
      <is>
        <t>Giurgiu</t>
      </is>
    </nc>
  </rcc>
  <rcc rId="828" sId="1" odxf="1" dxf="1">
    <nc r="Q99" t="inlineStr">
      <is>
        <t>119 - Investiții în capacitatea instituțională și în eficiența administrațiilor și a serviciilor publice la nivel național, regional și local, în perspectiva realizării de reforme, a unei mai bune legiferări și a bunei guvernanțe</t>
      </is>
    </nc>
    <odxf>
      <font>
        <sz val="12"/>
        <color auto="1"/>
      </font>
    </odxf>
    <ndxf>
      <font>
        <sz val="12"/>
        <color auto="1"/>
      </font>
    </ndxf>
  </rcc>
  <rcc rId="829" sId="1">
    <nc r="P99" t="inlineStr">
      <is>
        <t>APL</t>
      </is>
    </nc>
  </rcc>
  <rcc rId="830" sId="1">
    <nc r="M99">
      <v>3</v>
    </nc>
  </rcc>
  <rcc rId="831" sId="1" numFmtId="4">
    <nc r="S99">
      <v>0</v>
    </nc>
  </rcc>
  <rcc rId="832" sId="1" numFmtId="4">
    <nc r="T99">
      <v>361003.08</v>
    </nc>
  </rcc>
  <rcc rId="833" sId="1" numFmtId="4">
    <nc r="W99">
      <v>55212.23</v>
    </nc>
  </rcc>
  <rcc rId="834" sId="1" numFmtId="4">
    <nc r="Y99">
      <v>0</v>
    </nc>
  </rcc>
  <rcc rId="835" sId="1" numFmtId="4">
    <nc r="Z99">
      <v>8494.19</v>
    </nc>
  </rcc>
  <rcc rId="836" sId="1" odxf="1" dxf="1">
    <nc r="AG99" t="inlineStr">
      <is>
        <t>implementare</t>
      </is>
    </nc>
    <odxf>
      <font>
        <sz val="12"/>
        <color auto="1"/>
      </font>
    </odxf>
    <ndxf>
      <font>
        <sz val="12"/>
        <color auto="1"/>
      </font>
    </ndxf>
  </rcc>
  <rcc rId="837" sId="1">
    <nc r="AH99" t="inlineStr">
      <is>
        <t>n.a</t>
      </is>
    </nc>
  </rcc>
  <rcc rId="838" sId="1" numFmtId="4">
    <nc r="AI99">
      <v>0</v>
    </nc>
  </rcc>
  <rcc rId="839" sId="1" numFmtId="4">
    <nc r="AJ99">
      <v>0</v>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5B202052_94C6_4DB0_8DB8_73B49CCBDF50_.wvu.PrintArea" hidden="1" oldHidden="1">
    <formula>Sheet1!$A$1:$AK$125</formula>
  </rdn>
  <rdn rId="0" localSheetId="1" customView="1" name="Z_5B202052_94C6_4DB0_8DB8_73B49CCBDF50_.wvu.FilterData" hidden="1" oldHidden="1">
    <formula>Sheet1!$A$6:$AK$125</formula>
  </rdn>
  <rcv guid="{5B202052-94C6-4DB0-8DB8-73B49CCBDF50}"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88" start="0" length="0">
    <dxf>
      <font>
        <sz val="11"/>
        <color theme="1"/>
        <name val="Calibri"/>
        <family val="2"/>
        <charset val="238"/>
        <scheme val="minor"/>
      </font>
      <alignment horizontal="general" vertical="bottom" wrapText="0"/>
      <border outline="0">
        <left/>
        <right/>
        <top/>
        <bottom/>
      </border>
    </dxf>
  </rfmt>
  <rfmt sheetId="1" xfDxf="1" sqref="F88" start="0" length="0">
    <dxf>
      <font>
        <b/>
        <i/>
        <charset val="1"/>
      </font>
      <alignment wrapText="1"/>
    </dxf>
  </rfmt>
  <rfmt sheetId="1" sqref="F88" start="0" length="0">
    <dxf>
      <font>
        <b val="0"/>
        <i val="0"/>
        <sz val="10"/>
        <charset val="1"/>
      </font>
      <alignment vertical="center"/>
      <border outline="0">
        <left style="thin">
          <color indexed="64"/>
        </left>
        <right style="thin">
          <color indexed="64"/>
        </right>
        <top style="thin">
          <color indexed="64"/>
        </top>
        <bottom style="thin">
          <color indexed="64"/>
        </bottom>
      </border>
    </dxf>
  </rfmt>
  <rcc rId="45" sId="1">
    <nc r="F88" t="inlineStr">
      <is>
        <t>Creșterea capacității Federației naționale a sindicatelor muncii și protecției sociale și a membrilor acesteia în formularea de politici publice alternative în domeniul protecției muncii</t>
      </is>
    </nc>
  </rcc>
  <rfmt sheetId="1" sqref="G88" start="0" length="0">
    <dxf>
      <font>
        <sz val="11"/>
        <color theme="1"/>
        <name val="Calibri"/>
        <family val="2"/>
        <charset val="238"/>
        <scheme val="minor"/>
      </font>
      <alignment horizontal="general" vertical="bottom" wrapText="0"/>
      <border outline="0">
        <left/>
        <right/>
        <top/>
        <bottom/>
      </border>
    </dxf>
  </rfmt>
  <rfmt sheetId="1" xfDxf="1" sqref="G88" start="0" length="0">
    <dxf>
      <font>
        <b/>
        <charset val="1"/>
      </font>
      <alignment wrapText="1"/>
    </dxf>
  </rfmt>
  <rfmt sheetId="1" sqref="G88">
    <dxf>
      <alignment wrapText="0"/>
    </dxf>
  </rfmt>
  <rcc rId="46" sId="1" odxf="1" dxf="1">
    <nc r="G88" t="inlineStr">
      <is>
        <r>
          <t>FEDERA</t>
        </r>
        <r>
          <rPr>
            <b/>
            <sz val="11"/>
            <color theme="1"/>
            <rFont val="Calibri"/>
            <family val="1"/>
            <charset val="1"/>
          </rPr>
          <t>Ţ</t>
        </r>
        <r>
          <rPr>
            <b/>
            <sz val="11"/>
            <color theme="1"/>
            <rFont val="Calibri"/>
            <family val="2"/>
            <charset val="1"/>
          </rPr>
          <t>IA NA</t>
        </r>
        <r>
          <rPr>
            <b/>
            <sz val="11"/>
            <color theme="1"/>
            <rFont val="Calibri"/>
            <family val="1"/>
            <charset val="1"/>
          </rPr>
          <t>Ţ</t>
        </r>
        <r>
          <rPr>
            <b/>
            <sz val="11"/>
            <color theme="1"/>
            <rFont val="Calibri"/>
            <family val="2"/>
            <charset val="1"/>
          </rPr>
          <t xml:space="preserve">IONALĂ A SINDICATELOR MUNCII </t>
        </r>
        <r>
          <rPr>
            <b/>
            <sz val="11"/>
            <color theme="1"/>
            <rFont val="Calibri"/>
            <family val="1"/>
            <charset val="1"/>
          </rPr>
          <t>Ș</t>
        </r>
        <r>
          <rPr>
            <b/>
            <sz val="11"/>
            <color theme="1"/>
            <rFont val="Calibri"/>
            <family val="2"/>
            <charset val="1"/>
          </rPr>
          <t>I PROTEC</t>
        </r>
        <r>
          <rPr>
            <b/>
            <sz val="11"/>
            <color theme="1"/>
            <rFont val="Calibri"/>
            <family val="1"/>
            <charset val="1"/>
          </rPr>
          <t>Ţ</t>
        </r>
        <r>
          <rPr>
            <b/>
            <sz val="11"/>
            <color theme="1"/>
            <rFont val="Calibri"/>
            <family val="2"/>
            <charset val="1"/>
          </rPr>
          <t>IEI SOCIALE</t>
        </r>
      </is>
    </nc>
    <ndxf>
      <font>
        <b val="0"/>
        <sz val="12"/>
        <color auto="1"/>
        <charset val="1"/>
      </font>
      <alignment horizontal="left" vertical="center" wrapText="1"/>
      <border outline="0">
        <left style="thin">
          <color indexed="64"/>
        </left>
        <right style="thin">
          <color indexed="64"/>
        </right>
        <top style="thin">
          <color indexed="64"/>
        </top>
        <bottom style="thin">
          <color indexed="64"/>
        </bottom>
      </border>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135"/>
  <sheetViews>
    <sheetView tabSelected="1" zoomScale="70" zoomScaleNormal="86" workbookViewId="0">
      <pane xSplit="7" ySplit="4" topLeftCell="H5" activePane="bottomRight" state="frozen"/>
      <selection pane="topRight" activeCell="H1" sqref="H1"/>
      <selection pane="bottomLeft" activeCell="A5" sqref="A5"/>
      <selection pane="bottomRight" activeCell="G153" sqref="G153"/>
    </sheetView>
  </sheetViews>
  <sheetFormatPr defaultColWidth="9.140625" defaultRowHeight="15" x14ac:dyDescent="0.25"/>
  <cols>
    <col min="1" max="1" width="7.42578125" style="2" customWidth="1"/>
    <col min="2" max="2" width="8.140625" style="59" customWidth="1"/>
    <col min="3" max="3" width="7.28515625" style="2" customWidth="1"/>
    <col min="4" max="4" width="14.28515625" style="2" customWidth="1"/>
    <col min="5" max="5" width="10.140625" style="2" customWidth="1"/>
    <col min="6" max="6" width="52.42578125" style="51" customWidth="1"/>
    <col min="7" max="7" width="36.5703125" style="51" customWidth="1"/>
    <col min="8" max="8" width="66.5703125" style="51" customWidth="1"/>
    <col min="9" max="9" width="104.7109375" style="2" customWidth="1"/>
    <col min="10" max="10" width="31.28515625" style="131" customWidth="1"/>
    <col min="11" max="11" width="31.7109375" style="131" customWidth="1"/>
    <col min="12" max="12" width="24.42578125" style="131" customWidth="1"/>
    <col min="13" max="13" width="11.42578125" style="131" customWidth="1"/>
    <col min="14" max="14" width="13.140625" style="131" customWidth="1"/>
    <col min="15" max="15" width="15.42578125" style="131" customWidth="1"/>
    <col min="16" max="16" width="17" style="132" customWidth="1"/>
    <col min="17" max="17" width="46.7109375" style="132" customWidth="1"/>
    <col min="18" max="20" width="21.85546875" style="125" customWidth="1"/>
    <col min="21" max="21" width="15.5703125" style="125" customWidth="1"/>
    <col min="22" max="22" width="13.42578125" style="125" customWidth="1"/>
    <col min="23" max="23" width="17" style="125" customWidth="1"/>
    <col min="24" max="24" width="19.42578125" style="125" customWidth="1"/>
    <col min="25" max="25" width="19.85546875" style="125" customWidth="1"/>
    <col min="26" max="26" width="19.42578125" style="125" customWidth="1"/>
    <col min="27" max="29" width="13.42578125" style="125" customWidth="1"/>
    <col min="30" max="30" width="18.85546875" style="125" customWidth="1"/>
    <col min="31" max="31" width="16" style="125" customWidth="1"/>
    <col min="32" max="32" width="21.85546875" style="125" customWidth="1"/>
    <col min="33" max="33" width="27.7109375" style="125" bestFit="1" customWidth="1"/>
    <col min="34" max="34" width="25" style="23" customWidth="1"/>
    <col min="35" max="35" width="18.28515625" style="126" bestFit="1" customWidth="1"/>
    <col min="36" max="36" width="22.42578125" style="126" bestFit="1" customWidth="1"/>
    <col min="37" max="37" width="15.140625" style="2" customWidth="1"/>
    <col min="38" max="16384" width="9.140625" style="2"/>
  </cols>
  <sheetData>
    <row r="1" spans="1:110" ht="15.75" x14ac:dyDescent="0.25">
      <c r="A1" s="224" t="s">
        <v>0</v>
      </c>
      <c r="B1" s="228" t="s">
        <v>166</v>
      </c>
      <c r="C1" s="230" t="s">
        <v>167</v>
      </c>
      <c r="D1" s="223" t="s">
        <v>10</v>
      </c>
      <c r="E1" s="230" t="s">
        <v>171</v>
      </c>
      <c r="F1" s="226" t="s">
        <v>1</v>
      </c>
      <c r="G1" s="226" t="s">
        <v>16</v>
      </c>
      <c r="H1" s="232" t="s">
        <v>220</v>
      </c>
      <c r="I1" s="223" t="s">
        <v>18</v>
      </c>
      <c r="J1" s="223" t="s">
        <v>17</v>
      </c>
      <c r="K1" s="223" t="s">
        <v>19</v>
      </c>
      <c r="L1" s="223" t="s">
        <v>20</v>
      </c>
      <c r="M1" s="223" t="s">
        <v>2</v>
      </c>
      <c r="N1" s="223" t="s">
        <v>21</v>
      </c>
      <c r="O1" s="223" t="s">
        <v>3</v>
      </c>
      <c r="P1" s="223" t="s">
        <v>4</v>
      </c>
      <c r="Q1" s="223" t="s">
        <v>22</v>
      </c>
      <c r="R1" s="214" t="s">
        <v>11</v>
      </c>
      <c r="S1" s="215"/>
      <c r="T1" s="215"/>
      <c r="U1" s="215"/>
      <c r="V1" s="215"/>
      <c r="W1" s="215"/>
      <c r="X1" s="215"/>
      <c r="Y1" s="216"/>
      <c r="Z1" s="216"/>
      <c r="AA1" s="217"/>
      <c r="AB1" s="179"/>
      <c r="AC1" s="179"/>
      <c r="AD1" s="218" t="s">
        <v>165</v>
      </c>
      <c r="AE1" s="90"/>
      <c r="AF1" s="207" t="s">
        <v>5</v>
      </c>
      <c r="AG1" s="220" t="s">
        <v>15</v>
      </c>
      <c r="AH1" s="220" t="s">
        <v>6</v>
      </c>
      <c r="AI1" s="207" t="s">
        <v>24</v>
      </c>
      <c r="AJ1" s="208"/>
      <c r="AK1" s="222" t="s">
        <v>215</v>
      </c>
    </row>
    <row r="2" spans="1:110" ht="15.75" x14ac:dyDescent="0.25">
      <c r="A2" s="225"/>
      <c r="B2" s="229"/>
      <c r="C2" s="231"/>
      <c r="D2" s="222"/>
      <c r="E2" s="231"/>
      <c r="F2" s="227"/>
      <c r="G2" s="227"/>
      <c r="H2" s="233"/>
      <c r="I2" s="222"/>
      <c r="J2" s="222"/>
      <c r="K2" s="222"/>
      <c r="L2" s="222"/>
      <c r="M2" s="222"/>
      <c r="N2" s="222"/>
      <c r="O2" s="222"/>
      <c r="P2" s="222"/>
      <c r="Q2" s="222"/>
      <c r="R2" s="209" t="s">
        <v>12</v>
      </c>
      <c r="S2" s="210"/>
      <c r="T2" s="210"/>
      <c r="U2" s="210"/>
      <c r="V2" s="211"/>
      <c r="W2" s="212"/>
      <c r="X2" s="213" t="s">
        <v>14</v>
      </c>
      <c r="Y2" s="91"/>
      <c r="Z2" s="91"/>
      <c r="AA2" s="213" t="s">
        <v>23</v>
      </c>
      <c r="AB2" s="178"/>
      <c r="AC2" s="178"/>
      <c r="AD2" s="219"/>
      <c r="AE2" s="213" t="s">
        <v>7</v>
      </c>
      <c r="AF2" s="213"/>
      <c r="AG2" s="221"/>
      <c r="AH2" s="221"/>
      <c r="AI2" s="213" t="s">
        <v>8</v>
      </c>
      <c r="AJ2" s="213" t="s">
        <v>25</v>
      </c>
      <c r="AK2" s="222"/>
    </row>
    <row r="3" spans="1:110" ht="66" customHeight="1" thickBot="1" x14ac:dyDescent="0.3">
      <c r="A3" s="225"/>
      <c r="B3" s="229"/>
      <c r="C3" s="231"/>
      <c r="D3" s="222"/>
      <c r="E3" s="231"/>
      <c r="F3" s="227"/>
      <c r="G3" s="227"/>
      <c r="H3" s="234"/>
      <c r="I3" s="222"/>
      <c r="J3" s="222"/>
      <c r="K3" s="222"/>
      <c r="L3" s="222"/>
      <c r="M3" s="222"/>
      <c r="N3" s="222"/>
      <c r="O3" s="222"/>
      <c r="P3" s="222"/>
      <c r="Q3" s="222"/>
      <c r="R3" s="91" t="s">
        <v>8</v>
      </c>
      <c r="S3" s="92" t="s">
        <v>192</v>
      </c>
      <c r="T3" s="92" t="s">
        <v>193</v>
      </c>
      <c r="U3" s="91" t="s">
        <v>13</v>
      </c>
      <c r="V3" s="92" t="s">
        <v>192</v>
      </c>
      <c r="W3" s="92" t="s">
        <v>193</v>
      </c>
      <c r="X3" s="213"/>
      <c r="Y3" s="92" t="s">
        <v>192</v>
      </c>
      <c r="Z3" s="92" t="s">
        <v>193</v>
      </c>
      <c r="AA3" s="213"/>
      <c r="AB3" s="180" t="s">
        <v>192</v>
      </c>
      <c r="AC3" s="180" t="s">
        <v>193</v>
      </c>
      <c r="AD3" s="219"/>
      <c r="AE3" s="213"/>
      <c r="AF3" s="213"/>
      <c r="AG3" s="221"/>
      <c r="AH3" s="221"/>
      <c r="AI3" s="213"/>
      <c r="AJ3" s="213"/>
      <c r="AK3" s="76">
        <v>43205</v>
      </c>
    </row>
    <row r="4" spans="1:110" ht="102.75" customHeight="1" x14ac:dyDescent="0.25">
      <c r="A4" s="237" t="s">
        <v>264</v>
      </c>
      <c r="B4" s="230" t="s">
        <v>268</v>
      </c>
      <c r="C4" s="230" t="s">
        <v>269</v>
      </c>
      <c r="D4" s="235" t="s">
        <v>265</v>
      </c>
      <c r="E4" s="230" t="s">
        <v>266</v>
      </c>
      <c r="F4" s="235" t="s">
        <v>267</v>
      </c>
      <c r="G4" s="235" t="s">
        <v>270</v>
      </c>
      <c r="H4" s="235" t="s">
        <v>271</v>
      </c>
      <c r="I4" s="235" t="s">
        <v>272</v>
      </c>
      <c r="J4" s="235" t="s">
        <v>273</v>
      </c>
      <c r="K4" s="235" t="s">
        <v>274</v>
      </c>
      <c r="L4" s="235" t="s">
        <v>278</v>
      </c>
      <c r="M4" s="235" t="s">
        <v>275</v>
      </c>
      <c r="N4" s="235" t="s">
        <v>276</v>
      </c>
      <c r="O4" s="235" t="s">
        <v>277</v>
      </c>
      <c r="P4" s="235" t="s">
        <v>279</v>
      </c>
      <c r="Q4" s="235" t="s">
        <v>280</v>
      </c>
      <c r="R4" s="247" t="s">
        <v>281</v>
      </c>
      <c r="S4" s="248"/>
      <c r="T4" s="248"/>
      <c r="U4" s="248"/>
      <c r="V4" s="248"/>
      <c r="W4" s="248"/>
      <c r="X4" s="248"/>
      <c r="Y4" s="249"/>
      <c r="Z4" s="249"/>
      <c r="AA4" s="250"/>
      <c r="AB4" s="186"/>
      <c r="AC4" s="186"/>
      <c r="AD4" s="245" t="s">
        <v>288</v>
      </c>
      <c r="AE4" s="243" t="s">
        <v>289</v>
      </c>
      <c r="AF4" s="243" t="s">
        <v>290</v>
      </c>
      <c r="AG4" s="239" t="s">
        <v>291</v>
      </c>
      <c r="AH4" s="241" t="s">
        <v>292</v>
      </c>
      <c r="AI4" s="243" t="s">
        <v>282</v>
      </c>
      <c r="AJ4" s="243" t="s">
        <v>293</v>
      </c>
      <c r="AK4" s="74"/>
    </row>
    <row r="5" spans="1:110" s="75" customFormat="1" ht="47.25" x14ac:dyDescent="0.25">
      <c r="A5" s="238"/>
      <c r="B5" s="231"/>
      <c r="C5" s="231"/>
      <c r="D5" s="236"/>
      <c r="E5" s="231"/>
      <c r="F5" s="236"/>
      <c r="G5" s="236"/>
      <c r="H5" s="236"/>
      <c r="I5" s="236"/>
      <c r="J5" s="236"/>
      <c r="K5" s="236"/>
      <c r="L5" s="236"/>
      <c r="M5" s="236"/>
      <c r="N5" s="236"/>
      <c r="O5" s="236"/>
      <c r="P5" s="236"/>
      <c r="Q5" s="236"/>
      <c r="R5" s="93" t="s">
        <v>282</v>
      </c>
      <c r="S5" s="92" t="s">
        <v>283</v>
      </c>
      <c r="T5" s="92" t="s">
        <v>284</v>
      </c>
      <c r="U5" s="93" t="s">
        <v>285</v>
      </c>
      <c r="V5" s="92" t="s">
        <v>283</v>
      </c>
      <c r="W5" s="92" t="s">
        <v>284</v>
      </c>
      <c r="X5" s="94" t="s">
        <v>286</v>
      </c>
      <c r="Y5" s="92" t="s">
        <v>283</v>
      </c>
      <c r="Z5" s="92" t="s">
        <v>284</v>
      </c>
      <c r="AA5" s="93" t="s">
        <v>287</v>
      </c>
      <c r="AB5" s="177"/>
      <c r="AC5" s="177"/>
      <c r="AD5" s="246"/>
      <c r="AE5" s="244"/>
      <c r="AF5" s="244"/>
      <c r="AG5" s="240"/>
      <c r="AH5" s="242"/>
      <c r="AI5" s="244"/>
      <c r="AJ5" s="244"/>
      <c r="AK5" s="77" t="s">
        <v>294</v>
      </c>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row>
    <row r="6" spans="1:110" ht="15.75" x14ac:dyDescent="0.25">
      <c r="A6" s="19">
        <v>0</v>
      </c>
      <c r="B6" s="52">
        <v>1</v>
      </c>
      <c r="C6" s="9" t="s">
        <v>187</v>
      </c>
      <c r="D6" s="20">
        <v>2</v>
      </c>
      <c r="E6" s="9">
        <v>3</v>
      </c>
      <c r="F6" s="45">
        <v>4</v>
      </c>
      <c r="G6" s="45">
        <v>5</v>
      </c>
      <c r="H6" s="71">
        <v>6</v>
      </c>
      <c r="I6" s="20">
        <v>7</v>
      </c>
      <c r="J6" s="79">
        <v>8</v>
      </c>
      <c r="K6" s="79">
        <v>9</v>
      </c>
      <c r="L6" s="79">
        <v>10</v>
      </c>
      <c r="M6" s="79">
        <v>11</v>
      </c>
      <c r="N6" s="79">
        <v>12</v>
      </c>
      <c r="O6" s="79">
        <v>13</v>
      </c>
      <c r="P6" s="79">
        <v>14</v>
      </c>
      <c r="Q6" s="79">
        <v>15</v>
      </c>
      <c r="R6" s="95">
        <v>16</v>
      </c>
      <c r="S6" s="127"/>
      <c r="T6" s="127"/>
      <c r="U6" s="95">
        <v>17</v>
      </c>
      <c r="V6" s="95"/>
      <c r="W6" s="95"/>
      <c r="X6" s="95">
        <v>18</v>
      </c>
      <c r="Y6" s="92"/>
      <c r="Z6" s="92"/>
      <c r="AA6" s="95">
        <v>19</v>
      </c>
      <c r="AB6" s="95"/>
      <c r="AC6" s="95"/>
      <c r="AD6" s="92" t="s">
        <v>188</v>
      </c>
      <c r="AE6" s="96">
        <v>20</v>
      </c>
      <c r="AF6" s="96">
        <v>21</v>
      </c>
      <c r="AG6" s="96">
        <v>22</v>
      </c>
      <c r="AH6" s="96">
        <v>23</v>
      </c>
      <c r="AI6" s="96">
        <v>24</v>
      </c>
      <c r="AJ6" s="96">
        <v>25</v>
      </c>
      <c r="AK6" s="78"/>
    </row>
    <row r="7" spans="1:110" ht="315" x14ac:dyDescent="0.25">
      <c r="A7" s="29">
        <v>1</v>
      </c>
      <c r="B7" s="175">
        <v>2</v>
      </c>
      <c r="C7" s="5" t="s">
        <v>180</v>
      </c>
      <c r="D7" s="30" t="s">
        <v>172</v>
      </c>
      <c r="E7" s="31" t="s">
        <v>128</v>
      </c>
      <c r="F7" s="46" t="s">
        <v>38</v>
      </c>
      <c r="G7" s="46" t="s">
        <v>36</v>
      </c>
      <c r="H7" s="71" t="s">
        <v>195</v>
      </c>
      <c r="I7" s="6" t="s">
        <v>39</v>
      </c>
      <c r="J7" s="7">
        <v>42459</v>
      </c>
      <c r="K7" s="7">
        <v>43373</v>
      </c>
      <c r="L7" s="8">
        <f t="shared" ref="L7:L33" si="0">R7/AD7*100</f>
        <v>83.983862816086358</v>
      </c>
      <c r="M7" s="22" t="s">
        <v>161</v>
      </c>
      <c r="N7" s="22" t="s">
        <v>162</v>
      </c>
      <c r="O7" s="22" t="s">
        <v>162</v>
      </c>
      <c r="P7" s="32" t="s">
        <v>163</v>
      </c>
      <c r="Q7" s="5" t="s">
        <v>37</v>
      </c>
      <c r="R7" s="97">
        <f>S7+T7</f>
        <v>11141147.18</v>
      </c>
      <c r="S7" s="97">
        <v>2156782.65</v>
      </c>
      <c r="T7" s="97">
        <v>8984364.5299999993</v>
      </c>
      <c r="U7" s="97">
        <v>0</v>
      </c>
      <c r="V7" s="97">
        <v>0</v>
      </c>
      <c r="W7" s="97">
        <v>0</v>
      </c>
      <c r="X7" s="97">
        <f>Y7+Z7</f>
        <v>2124671.7600000002</v>
      </c>
      <c r="Y7" s="97">
        <v>539195.67000000004</v>
      </c>
      <c r="Z7" s="97">
        <v>1585476.09</v>
      </c>
      <c r="AA7" s="97"/>
      <c r="AB7" s="97"/>
      <c r="AC7" s="97"/>
      <c r="AD7" s="97">
        <f t="shared" ref="AD7:AD33" si="1">R7+X7+U7+AA7</f>
        <v>13265818.939999999</v>
      </c>
      <c r="AE7" s="97">
        <v>0</v>
      </c>
      <c r="AF7" s="97">
        <f t="shared" ref="AF7:AF33" si="2">R7+X7+AE7</f>
        <v>13265818.939999999</v>
      </c>
      <c r="AG7" s="98" t="s">
        <v>164</v>
      </c>
      <c r="AH7" s="99" t="s">
        <v>410</v>
      </c>
      <c r="AI7" s="100">
        <v>5849501.2200000007</v>
      </c>
      <c r="AJ7" s="101">
        <v>0</v>
      </c>
      <c r="AK7" s="28"/>
    </row>
    <row r="8" spans="1:110" ht="236.25" x14ac:dyDescent="0.25">
      <c r="A8" s="29">
        <v>2</v>
      </c>
      <c r="B8" s="175">
        <v>3</v>
      </c>
      <c r="C8" s="5" t="s">
        <v>180</v>
      </c>
      <c r="D8" s="30" t="s">
        <v>172</v>
      </c>
      <c r="E8" s="31" t="s">
        <v>128</v>
      </c>
      <c r="F8" s="46" t="s">
        <v>41</v>
      </c>
      <c r="G8" s="46" t="s">
        <v>40</v>
      </c>
      <c r="H8" s="46" t="s">
        <v>227</v>
      </c>
      <c r="I8" s="6" t="s">
        <v>42</v>
      </c>
      <c r="J8" s="7">
        <v>42534</v>
      </c>
      <c r="K8" s="7">
        <v>43446</v>
      </c>
      <c r="L8" s="8">
        <f>R8/AD8*100</f>
        <v>83.983862836833197</v>
      </c>
      <c r="M8" s="22" t="s">
        <v>161</v>
      </c>
      <c r="N8" s="22" t="s">
        <v>162</v>
      </c>
      <c r="O8" s="22" t="s">
        <v>162</v>
      </c>
      <c r="P8" s="32" t="s">
        <v>163</v>
      </c>
      <c r="Q8" s="5" t="s">
        <v>37</v>
      </c>
      <c r="R8" s="97">
        <f>S8+T8</f>
        <v>16024237.960000001</v>
      </c>
      <c r="S8" s="97">
        <v>3102086.16</v>
      </c>
      <c r="T8" s="97">
        <v>12922151.800000001</v>
      </c>
      <c r="U8" s="97">
        <v>0</v>
      </c>
      <c r="V8" s="97">
        <v>0</v>
      </c>
      <c r="W8" s="97">
        <v>0</v>
      </c>
      <c r="X8" s="97">
        <f>Y8+Z8</f>
        <v>3055901.27</v>
      </c>
      <c r="Y8" s="97">
        <v>775521.54</v>
      </c>
      <c r="Z8" s="97">
        <v>2280379.73</v>
      </c>
      <c r="AA8" s="97"/>
      <c r="AB8" s="97"/>
      <c r="AC8" s="97"/>
      <c r="AD8" s="97">
        <f t="shared" si="1"/>
        <v>19080139.23</v>
      </c>
      <c r="AE8" s="97">
        <v>0</v>
      </c>
      <c r="AF8" s="97">
        <f t="shared" si="2"/>
        <v>19080139.23</v>
      </c>
      <c r="AG8" s="98" t="s">
        <v>164</v>
      </c>
      <c r="AH8" s="99" t="s">
        <v>411</v>
      </c>
      <c r="AI8" s="101">
        <f>4579914.75+4882.07+1263906.97</f>
        <v>5848703.79</v>
      </c>
      <c r="AJ8" s="102">
        <v>0</v>
      </c>
      <c r="AK8" s="28"/>
    </row>
    <row r="9" spans="1:110" ht="252" x14ac:dyDescent="0.25">
      <c r="A9" s="29">
        <v>3</v>
      </c>
      <c r="B9" s="175">
        <v>4</v>
      </c>
      <c r="C9" s="5" t="s">
        <v>181</v>
      </c>
      <c r="D9" s="30" t="s">
        <v>172</v>
      </c>
      <c r="E9" s="31" t="s">
        <v>128</v>
      </c>
      <c r="F9" s="46" t="s">
        <v>44</v>
      </c>
      <c r="G9" s="46" t="s">
        <v>43</v>
      </c>
      <c r="H9" s="46" t="s">
        <v>226</v>
      </c>
      <c r="I9" s="6" t="s">
        <v>45</v>
      </c>
      <c r="J9" s="7">
        <v>42459</v>
      </c>
      <c r="K9" s="7">
        <v>43220</v>
      </c>
      <c r="L9" s="8">
        <f t="shared" si="0"/>
        <v>83.983862772799696</v>
      </c>
      <c r="M9" s="22" t="s">
        <v>161</v>
      </c>
      <c r="N9" s="22" t="s">
        <v>162</v>
      </c>
      <c r="O9" s="22" t="s">
        <v>162</v>
      </c>
      <c r="P9" s="32" t="s">
        <v>163</v>
      </c>
      <c r="Q9" s="5" t="s">
        <v>37</v>
      </c>
      <c r="R9" s="97">
        <v>9512414.3200000003</v>
      </c>
      <c r="S9" s="97">
        <v>1841480.94</v>
      </c>
      <c r="T9" s="97">
        <v>7670933.3799999999</v>
      </c>
      <c r="U9" s="97">
        <v>0</v>
      </c>
      <c r="V9" s="97">
        <v>0</v>
      </c>
      <c r="W9" s="97">
        <v>0</v>
      </c>
      <c r="X9" s="97">
        <v>1814064.37</v>
      </c>
      <c r="Y9" s="97">
        <v>460370.24</v>
      </c>
      <c r="Z9" s="97">
        <v>1353694.13</v>
      </c>
      <c r="AA9" s="97"/>
      <c r="AB9" s="97"/>
      <c r="AC9" s="97"/>
      <c r="AD9" s="97">
        <v>11326478.689999999</v>
      </c>
      <c r="AE9" s="97">
        <v>0</v>
      </c>
      <c r="AF9" s="97">
        <f t="shared" si="2"/>
        <v>11326478.690000001</v>
      </c>
      <c r="AG9" s="98" t="s">
        <v>164</v>
      </c>
      <c r="AH9" s="99" t="s">
        <v>243</v>
      </c>
      <c r="AI9" s="101">
        <v>7182085.2199999997</v>
      </c>
      <c r="AJ9" s="102">
        <v>0</v>
      </c>
      <c r="AK9" s="28"/>
    </row>
    <row r="10" spans="1:110" ht="189" x14ac:dyDescent="0.25">
      <c r="A10" s="29">
        <v>4</v>
      </c>
      <c r="B10" s="175">
        <v>5</v>
      </c>
      <c r="C10" s="5" t="s">
        <v>185</v>
      </c>
      <c r="D10" s="30" t="s">
        <v>172</v>
      </c>
      <c r="E10" s="31" t="s">
        <v>128</v>
      </c>
      <c r="F10" s="46" t="s">
        <v>47</v>
      </c>
      <c r="G10" s="46" t="s">
        <v>46</v>
      </c>
      <c r="H10" s="46" t="s">
        <v>227</v>
      </c>
      <c r="I10" s="6" t="s">
        <v>48</v>
      </c>
      <c r="J10" s="7">
        <v>42900</v>
      </c>
      <c r="K10" s="7">
        <v>43722</v>
      </c>
      <c r="L10" s="8">
        <f t="shared" si="0"/>
        <v>83.983862721834797</v>
      </c>
      <c r="M10" s="22" t="s">
        <v>161</v>
      </c>
      <c r="N10" s="22" t="s">
        <v>162</v>
      </c>
      <c r="O10" s="22" t="s">
        <v>162</v>
      </c>
      <c r="P10" s="32" t="s">
        <v>163</v>
      </c>
      <c r="Q10" s="5" t="s">
        <v>37</v>
      </c>
      <c r="R10" s="97">
        <f t="shared" ref="R10:R14" si="3">S10+T10</f>
        <v>4555318.1900000004</v>
      </c>
      <c r="S10" s="97">
        <v>881850.95</v>
      </c>
      <c r="T10" s="97">
        <v>3673467.24</v>
      </c>
      <c r="U10" s="97">
        <v>0</v>
      </c>
      <c r="V10" s="97">
        <v>0</v>
      </c>
      <c r="W10" s="97">
        <v>0</v>
      </c>
      <c r="X10" s="97">
        <f t="shared" ref="X10:X15" si="4">Y10+Z10</f>
        <v>868721.67</v>
      </c>
      <c r="Y10" s="97">
        <v>220462.74</v>
      </c>
      <c r="Z10" s="97">
        <v>648258.93000000005</v>
      </c>
      <c r="AA10" s="97"/>
      <c r="AB10" s="97"/>
      <c r="AC10" s="97"/>
      <c r="AD10" s="97">
        <f t="shared" si="1"/>
        <v>5424039.8600000003</v>
      </c>
      <c r="AE10" s="97">
        <v>0</v>
      </c>
      <c r="AF10" s="97">
        <f t="shared" si="2"/>
        <v>5424039.8600000003</v>
      </c>
      <c r="AG10" s="98" t="s">
        <v>164</v>
      </c>
      <c r="AH10" s="103" t="s">
        <v>195</v>
      </c>
      <c r="AI10" s="101">
        <f>109765.23+49120.66</f>
        <v>158885.89000000001</v>
      </c>
      <c r="AJ10" s="102">
        <v>0</v>
      </c>
      <c r="AK10" s="28"/>
    </row>
    <row r="11" spans="1:110" ht="189" x14ac:dyDescent="0.25">
      <c r="A11" s="29">
        <v>5</v>
      </c>
      <c r="B11" s="175">
        <v>6</v>
      </c>
      <c r="C11" s="5" t="s">
        <v>180</v>
      </c>
      <c r="D11" s="30" t="s">
        <v>172</v>
      </c>
      <c r="E11" s="31" t="s">
        <v>128</v>
      </c>
      <c r="F11" s="46" t="s">
        <v>50</v>
      </c>
      <c r="G11" s="46" t="s">
        <v>49</v>
      </c>
      <c r="H11" s="46" t="s">
        <v>195</v>
      </c>
      <c r="I11" s="6" t="s">
        <v>51</v>
      </c>
      <c r="J11" s="7">
        <v>42458</v>
      </c>
      <c r="K11" s="7">
        <v>43553</v>
      </c>
      <c r="L11" s="8">
        <f t="shared" si="0"/>
        <v>83.983862836271243</v>
      </c>
      <c r="M11" s="22" t="s">
        <v>161</v>
      </c>
      <c r="N11" s="22" t="s">
        <v>162</v>
      </c>
      <c r="O11" s="22" t="s">
        <v>162</v>
      </c>
      <c r="P11" s="32" t="s">
        <v>163</v>
      </c>
      <c r="Q11" s="5" t="s">
        <v>37</v>
      </c>
      <c r="R11" s="97">
        <f t="shared" si="3"/>
        <v>15492558.379999999</v>
      </c>
      <c r="S11" s="97">
        <v>2999159.84</v>
      </c>
      <c r="T11" s="97">
        <v>12493398.539999999</v>
      </c>
      <c r="U11" s="97">
        <v>0</v>
      </c>
      <c r="V11" s="97">
        <v>0</v>
      </c>
      <c r="W11" s="97">
        <v>0</v>
      </c>
      <c r="X11" s="97">
        <f t="shared" si="4"/>
        <v>2954507.35</v>
      </c>
      <c r="Y11" s="97">
        <v>749789.96</v>
      </c>
      <c r="Z11" s="97">
        <v>2204717.39</v>
      </c>
      <c r="AA11" s="97"/>
      <c r="AB11" s="97"/>
      <c r="AC11" s="97"/>
      <c r="AD11" s="97">
        <f t="shared" si="1"/>
        <v>18447065.73</v>
      </c>
      <c r="AE11" s="97">
        <v>0</v>
      </c>
      <c r="AF11" s="97">
        <f t="shared" si="2"/>
        <v>18447065.73</v>
      </c>
      <c r="AG11" s="98" t="s">
        <v>164</v>
      </c>
      <c r="AH11" s="99" t="s">
        <v>214</v>
      </c>
      <c r="AI11" s="101">
        <f>5122201.83+287789.42+424453.67</f>
        <v>5834444.9199999999</v>
      </c>
      <c r="AJ11" s="102">
        <v>0</v>
      </c>
      <c r="AK11" s="28"/>
    </row>
    <row r="12" spans="1:110" ht="126" x14ac:dyDescent="0.25">
      <c r="A12" s="29">
        <v>6</v>
      </c>
      <c r="B12" s="175">
        <v>7</v>
      </c>
      <c r="C12" s="5" t="s">
        <v>182</v>
      </c>
      <c r="D12" s="30" t="s">
        <v>172</v>
      </c>
      <c r="E12" s="31" t="s">
        <v>128</v>
      </c>
      <c r="F12" s="46" t="s">
        <v>53</v>
      </c>
      <c r="G12" s="46" t="s">
        <v>52</v>
      </c>
      <c r="H12" s="46" t="s">
        <v>195</v>
      </c>
      <c r="I12" s="6" t="s">
        <v>54</v>
      </c>
      <c r="J12" s="7">
        <v>42592</v>
      </c>
      <c r="K12" s="7">
        <v>43322</v>
      </c>
      <c r="L12" s="8">
        <f t="shared" si="0"/>
        <v>83.983862823517285</v>
      </c>
      <c r="M12" s="22" t="s">
        <v>161</v>
      </c>
      <c r="N12" s="22" t="s">
        <v>162</v>
      </c>
      <c r="O12" s="22" t="s">
        <v>162</v>
      </c>
      <c r="P12" s="32" t="s">
        <v>163</v>
      </c>
      <c r="Q12" s="5" t="s">
        <v>37</v>
      </c>
      <c r="R12" s="97">
        <f t="shared" si="3"/>
        <v>8244072.25</v>
      </c>
      <c r="S12" s="97">
        <v>1595946.25</v>
      </c>
      <c r="T12" s="97">
        <v>6648126</v>
      </c>
      <c r="U12" s="97">
        <v>0</v>
      </c>
      <c r="V12" s="97">
        <v>0</v>
      </c>
      <c r="W12" s="97">
        <v>0</v>
      </c>
      <c r="X12" s="97">
        <f t="shared" si="4"/>
        <v>1572185.27</v>
      </c>
      <c r="Y12" s="97">
        <v>398986.56</v>
      </c>
      <c r="Z12" s="97">
        <v>1173198.71</v>
      </c>
      <c r="AA12" s="97"/>
      <c r="AB12" s="97"/>
      <c r="AC12" s="97"/>
      <c r="AD12" s="97">
        <f t="shared" si="1"/>
        <v>9816257.5199999996</v>
      </c>
      <c r="AE12" s="97">
        <v>0</v>
      </c>
      <c r="AF12" s="97">
        <f t="shared" si="2"/>
        <v>9816257.5199999996</v>
      </c>
      <c r="AG12" s="98" t="s">
        <v>164</v>
      </c>
      <c r="AH12" s="99" t="s">
        <v>200</v>
      </c>
      <c r="AI12" s="101">
        <f>802226.59+368793.09+153110.8</f>
        <v>1324130.48</v>
      </c>
      <c r="AJ12" s="102">
        <v>0</v>
      </c>
      <c r="AK12" s="28"/>
    </row>
    <row r="13" spans="1:110" ht="267.75" x14ac:dyDescent="0.25">
      <c r="A13" s="29">
        <v>7</v>
      </c>
      <c r="B13" s="175">
        <v>8</v>
      </c>
      <c r="C13" s="5" t="s">
        <v>183</v>
      </c>
      <c r="D13" s="30" t="s">
        <v>172</v>
      </c>
      <c r="E13" s="31" t="s">
        <v>128</v>
      </c>
      <c r="F13" s="46" t="s">
        <v>56</v>
      </c>
      <c r="G13" s="46" t="s">
        <v>55</v>
      </c>
      <c r="H13" s="46" t="s">
        <v>195</v>
      </c>
      <c r="I13" s="6" t="s">
        <v>57</v>
      </c>
      <c r="J13" s="7">
        <v>42661</v>
      </c>
      <c r="K13" s="7">
        <v>43391</v>
      </c>
      <c r="L13" s="8">
        <f t="shared" si="0"/>
        <v>83.983862943976007</v>
      </c>
      <c r="M13" s="22" t="s">
        <v>161</v>
      </c>
      <c r="N13" s="22" t="s">
        <v>162</v>
      </c>
      <c r="O13" s="22" t="s">
        <v>162</v>
      </c>
      <c r="P13" s="32" t="s">
        <v>163</v>
      </c>
      <c r="Q13" s="5" t="s">
        <v>37</v>
      </c>
      <c r="R13" s="97">
        <f t="shared" si="3"/>
        <v>1681184.87</v>
      </c>
      <c r="S13" s="97">
        <v>325455.75</v>
      </c>
      <c r="T13" s="97">
        <v>1355729.12</v>
      </c>
      <c r="U13" s="97">
        <v>0</v>
      </c>
      <c r="V13" s="97">
        <v>0</v>
      </c>
      <c r="W13" s="97">
        <v>0</v>
      </c>
      <c r="X13" s="97">
        <f t="shared" si="4"/>
        <v>320610.25</v>
      </c>
      <c r="Y13" s="97">
        <v>81363.94</v>
      </c>
      <c r="Z13" s="97">
        <v>239246.31</v>
      </c>
      <c r="AA13" s="97"/>
      <c r="AB13" s="97"/>
      <c r="AC13" s="97"/>
      <c r="AD13" s="97">
        <f t="shared" si="1"/>
        <v>2001795.12</v>
      </c>
      <c r="AE13" s="97">
        <v>0</v>
      </c>
      <c r="AF13" s="97">
        <f t="shared" si="2"/>
        <v>2001795.12</v>
      </c>
      <c r="AG13" s="98" t="s">
        <v>164</v>
      </c>
      <c r="AH13" s="99" t="s">
        <v>209</v>
      </c>
      <c r="AI13" s="101">
        <f>2531.67+255501.97</f>
        <v>258033.64</v>
      </c>
      <c r="AJ13" s="102">
        <v>0</v>
      </c>
      <c r="AK13" s="28"/>
    </row>
    <row r="14" spans="1:110" ht="189" x14ac:dyDescent="0.25">
      <c r="A14" s="29">
        <v>8</v>
      </c>
      <c r="B14" s="175">
        <v>9</v>
      </c>
      <c r="C14" s="5" t="s">
        <v>177</v>
      </c>
      <c r="D14" s="30" t="s">
        <v>172</v>
      </c>
      <c r="E14" s="31" t="s">
        <v>128</v>
      </c>
      <c r="F14" s="46" t="s">
        <v>58</v>
      </c>
      <c r="G14" s="46" t="s">
        <v>414</v>
      </c>
      <c r="H14" s="46" t="s">
        <v>231</v>
      </c>
      <c r="I14" s="6" t="s">
        <v>59</v>
      </c>
      <c r="J14" s="7">
        <v>42446</v>
      </c>
      <c r="K14" s="7">
        <v>43541</v>
      </c>
      <c r="L14" s="8">
        <f t="shared" si="0"/>
        <v>83.983862848864618</v>
      </c>
      <c r="M14" s="22" t="s">
        <v>161</v>
      </c>
      <c r="N14" s="22" t="s">
        <v>162</v>
      </c>
      <c r="O14" s="22" t="s">
        <v>162</v>
      </c>
      <c r="P14" s="32" t="s">
        <v>163</v>
      </c>
      <c r="Q14" s="5" t="s">
        <v>37</v>
      </c>
      <c r="R14" s="97">
        <f t="shared" si="3"/>
        <v>30189820.119999997</v>
      </c>
      <c r="S14" s="97">
        <v>5844360.4900000002</v>
      </c>
      <c r="T14" s="97">
        <v>24345459.629999999</v>
      </c>
      <c r="U14" s="97">
        <v>0</v>
      </c>
      <c r="V14" s="97">
        <v>0</v>
      </c>
      <c r="W14" s="97">
        <v>0</v>
      </c>
      <c r="X14" s="97">
        <f t="shared" si="4"/>
        <v>5757347.7000000002</v>
      </c>
      <c r="Y14" s="97">
        <v>1461090.12</v>
      </c>
      <c r="Z14" s="97">
        <v>4296257.58</v>
      </c>
      <c r="AA14" s="97"/>
      <c r="AB14" s="97"/>
      <c r="AC14" s="97"/>
      <c r="AD14" s="97">
        <f t="shared" si="1"/>
        <v>35947167.82</v>
      </c>
      <c r="AE14" s="97">
        <v>0</v>
      </c>
      <c r="AF14" s="97">
        <f t="shared" si="2"/>
        <v>35947167.82</v>
      </c>
      <c r="AG14" s="98" t="s">
        <v>164</v>
      </c>
      <c r="AH14" s="99" t="s">
        <v>202</v>
      </c>
      <c r="AI14" s="101">
        <f>13729924.19+3025852.74</f>
        <v>16755776.93</v>
      </c>
      <c r="AJ14" s="102">
        <v>0</v>
      </c>
      <c r="AK14" s="28"/>
    </row>
    <row r="15" spans="1:110" ht="409.5" x14ac:dyDescent="0.25">
      <c r="A15" s="29">
        <v>9</v>
      </c>
      <c r="B15" s="175">
        <v>10</v>
      </c>
      <c r="C15" s="5" t="s">
        <v>183</v>
      </c>
      <c r="D15" s="30" t="s">
        <v>172</v>
      </c>
      <c r="E15" s="31" t="s">
        <v>128</v>
      </c>
      <c r="F15" s="46" t="s">
        <v>60</v>
      </c>
      <c r="G15" s="46" t="s">
        <v>55</v>
      </c>
      <c r="H15" s="46" t="s">
        <v>195</v>
      </c>
      <c r="I15" s="6" t="s">
        <v>61</v>
      </c>
      <c r="J15" s="7">
        <v>42538</v>
      </c>
      <c r="K15" s="7">
        <v>43298</v>
      </c>
      <c r="L15" s="8">
        <f t="shared" si="0"/>
        <v>83.983862739322618</v>
      </c>
      <c r="M15" s="22" t="s">
        <v>161</v>
      </c>
      <c r="N15" s="22" t="s">
        <v>162</v>
      </c>
      <c r="O15" s="22" t="s">
        <v>162</v>
      </c>
      <c r="P15" s="32" t="s">
        <v>163</v>
      </c>
      <c r="Q15" s="5" t="s">
        <v>37</v>
      </c>
      <c r="R15" s="97">
        <f t="shared" ref="R15:R21" si="5">S15+T15</f>
        <v>2777962.48</v>
      </c>
      <c r="S15" s="97">
        <v>537777.77</v>
      </c>
      <c r="T15" s="97">
        <v>2240184.71</v>
      </c>
      <c r="U15" s="97">
        <v>0</v>
      </c>
      <c r="V15" s="97">
        <v>0</v>
      </c>
      <c r="W15" s="97">
        <v>0</v>
      </c>
      <c r="X15" s="97">
        <f t="shared" si="4"/>
        <v>529771.16</v>
      </c>
      <c r="Y15" s="97">
        <v>134444.44</v>
      </c>
      <c r="Z15" s="97">
        <v>395326.72000000003</v>
      </c>
      <c r="AA15" s="97"/>
      <c r="AB15" s="97"/>
      <c r="AC15" s="97"/>
      <c r="AD15" s="97">
        <f t="shared" si="1"/>
        <v>3307733.64</v>
      </c>
      <c r="AE15" s="97">
        <v>192499.20000000001</v>
      </c>
      <c r="AF15" s="97">
        <f t="shared" si="2"/>
        <v>3500232.8400000003</v>
      </c>
      <c r="AG15" s="98" t="s">
        <v>164</v>
      </c>
      <c r="AH15" s="99" t="s">
        <v>307</v>
      </c>
      <c r="AI15" s="101">
        <v>0</v>
      </c>
      <c r="AJ15" s="102">
        <v>0</v>
      </c>
      <c r="AK15" s="28"/>
    </row>
    <row r="16" spans="1:110" ht="346.5" x14ac:dyDescent="0.25">
      <c r="A16" s="29">
        <v>10</v>
      </c>
      <c r="B16" s="175">
        <v>11</v>
      </c>
      <c r="C16" s="5" t="s">
        <v>177</v>
      </c>
      <c r="D16" s="30" t="s">
        <v>172</v>
      </c>
      <c r="E16" s="31" t="s">
        <v>128</v>
      </c>
      <c r="F16" s="46" t="s">
        <v>63</v>
      </c>
      <c r="G16" s="46" t="s">
        <v>62</v>
      </c>
      <c r="H16" s="46" t="s">
        <v>231</v>
      </c>
      <c r="I16" s="6" t="s">
        <v>64</v>
      </c>
      <c r="J16" s="7">
        <v>42467</v>
      </c>
      <c r="K16" s="7">
        <v>43562</v>
      </c>
      <c r="L16" s="8">
        <f t="shared" si="0"/>
        <v>83.98386285205288</v>
      </c>
      <c r="M16" s="22" t="s">
        <v>161</v>
      </c>
      <c r="N16" s="22" t="s">
        <v>162</v>
      </c>
      <c r="O16" s="22" t="s">
        <v>162</v>
      </c>
      <c r="P16" s="32" t="s">
        <v>163</v>
      </c>
      <c r="Q16" s="5" t="s">
        <v>37</v>
      </c>
      <c r="R16" s="104">
        <f t="shared" si="5"/>
        <v>13566298.970000001</v>
      </c>
      <c r="S16" s="104">
        <v>2626260.8199999998</v>
      </c>
      <c r="T16" s="104">
        <v>10940038.15</v>
      </c>
      <c r="U16" s="104">
        <v>0</v>
      </c>
      <c r="V16" s="104">
        <v>0</v>
      </c>
      <c r="W16" s="104">
        <v>0</v>
      </c>
      <c r="X16" s="104">
        <f>Y16+Z16</f>
        <v>2587160.17</v>
      </c>
      <c r="Y16" s="104">
        <v>656565.19999999995</v>
      </c>
      <c r="Z16" s="104">
        <v>1930594.97</v>
      </c>
      <c r="AA16" s="97"/>
      <c r="AB16" s="97"/>
      <c r="AC16" s="97"/>
      <c r="AD16" s="104">
        <f t="shared" si="1"/>
        <v>16153459.140000001</v>
      </c>
      <c r="AE16" s="97">
        <v>0</v>
      </c>
      <c r="AF16" s="97">
        <f t="shared" si="2"/>
        <v>16153459.140000001</v>
      </c>
      <c r="AG16" s="98" t="s">
        <v>164</v>
      </c>
      <c r="AH16" s="99" t="s">
        <v>203</v>
      </c>
      <c r="AI16" s="101">
        <f>5896096.43+397925.62+484093.06+559573.51+646165.97</f>
        <v>7983854.5899999989</v>
      </c>
      <c r="AJ16" s="102">
        <v>0</v>
      </c>
      <c r="AK16" s="28"/>
    </row>
    <row r="17" spans="1:37" ht="189" x14ac:dyDescent="0.25">
      <c r="A17" s="29">
        <v>11</v>
      </c>
      <c r="B17" s="175">
        <v>13</v>
      </c>
      <c r="C17" s="5" t="s">
        <v>181</v>
      </c>
      <c r="D17" s="30" t="s">
        <v>172</v>
      </c>
      <c r="E17" s="31" t="s">
        <v>128</v>
      </c>
      <c r="F17" s="46" t="s">
        <v>66</v>
      </c>
      <c r="G17" s="46" t="s">
        <v>65</v>
      </c>
      <c r="H17" s="46" t="s">
        <v>227</v>
      </c>
      <c r="I17" s="6" t="s">
        <v>67</v>
      </c>
      <c r="J17" s="7">
        <v>42668</v>
      </c>
      <c r="K17" s="7">
        <v>43763</v>
      </c>
      <c r="L17" s="8">
        <f t="shared" si="0"/>
        <v>83.983862845432327</v>
      </c>
      <c r="M17" s="22" t="s">
        <v>161</v>
      </c>
      <c r="N17" s="22" t="s">
        <v>162</v>
      </c>
      <c r="O17" s="22" t="s">
        <v>162</v>
      </c>
      <c r="P17" s="32" t="s">
        <v>163</v>
      </c>
      <c r="Q17" s="5" t="s">
        <v>37</v>
      </c>
      <c r="R17" s="97">
        <f t="shared" si="5"/>
        <v>9782795.4699999988</v>
      </c>
      <c r="S17" s="97">
        <v>1893823.25</v>
      </c>
      <c r="T17" s="97">
        <v>7888972.2199999997</v>
      </c>
      <c r="U17" s="97">
        <v>0</v>
      </c>
      <c r="V17" s="97">
        <v>0</v>
      </c>
      <c r="W17" s="97">
        <v>0</v>
      </c>
      <c r="X17" s="97">
        <f>Y17+Z17</f>
        <v>1865627.3800000001</v>
      </c>
      <c r="Y17" s="97">
        <v>473455.81</v>
      </c>
      <c r="Z17" s="97">
        <v>1392171.57</v>
      </c>
      <c r="AA17" s="97"/>
      <c r="AB17" s="97"/>
      <c r="AC17" s="97"/>
      <c r="AD17" s="97">
        <f t="shared" si="1"/>
        <v>11648422.85</v>
      </c>
      <c r="AE17" s="97">
        <v>0</v>
      </c>
      <c r="AF17" s="97">
        <f t="shared" si="2"/>
        <v>11648422.85</v>
      </c>
      <c r="AG17" s="98" t="s">
        <v>164</v>
      </c>
      <c r="AH17" s="99" t="s">
        <v>207</v>
      </c>
      <c r="AI17" s="101">
        <f>251602.2+218180.72</f>
        <v>469782.92000000004</v>
      </c>
      <c r="AJ17" s="102">
        <v>0</v>
      </c>
      <c r="AK17" s="28"/>
    </row>
    <row r="18" spans="1:37" ht="141.75" x14ac:dyDescent="0.25">
      <c r="A18" s="29">
        <v>12</v>
      </c>
      <c r="B18" s="175">
        <v>15</v>
      </c>
      <c r="C18" s="5" t="s">
        <v>182</v>
      </c>
      <c r="D18" s="30" t="s">
        <v>172</v>
      </c>
      <c r="E18" s="31" t="s">
        <v>128</v>
      </c>
      <c r="F18" s="46" t="s">
        <v>69</v>
      </c>
      <c r="G18" s="46" t="s">
        <v>68</v>
      </c>
      <c r="H18" s="46" t="s">
        <v>195</v>
      </c>
      <c r="I18" s="6" t="s">
        <v>70</v>
      </c>
      <c r="J18" s="7">
        <v>42717</v>
      </c>
      <c r="K18" s="7">
        <v>43386</v>
      </c>
      <c r="L18" s="8">
        <f t="shared" si="0"/>
        <v>83.983863051796376</v>
      </c>
      <c r="M18" s="22" t="s">
        <v>161</v>
      </c>
      <c r="N18" s="22" t="s">
        <v>162</v>
      </c>
      <c r="O18" s="22" t="s">
        <v>162</v>
      </c>
      <c r="P18" s="32" t="s">
        <v>163</v>
      </c>
      <c r="Q18" s="5" t="s">
        <v>37</v>
      </c>
      <c r="R18" s="97">
        <f t="shared" si="5"/>
        <v>2106832.29</v>
      </c>
      <c r="S18" s="97">
        <v>407855.61</v>
      </c>
      <c r="T18" s="97">
        <v>1698976.68</v>
      </c>
      <c r="U18" s="97">
        <v>0</v>
      </c>
      <c r="V18" s="97">
        <v>0</v>
      </c>
      <c r="W18" s="97">
        <v>0</v>
      </c>
      <c r="X18" s="97">
        <f>Y18+Z18</f>
        <v>401783.30999999994</v>
      </c>
      <c r="Y18" s="97">
        <v>101963.9</v>
      </c>
      <c r="Z18" s="97">
        <v>299819.40999999997</v>
      </c>
      <c r="AA18" s="97"/>
      <c r="AB18" s="97"/>
      <c r="AC18" s="97"/>
      <c r="AD18" s="97">
        <f t="shared" si="1"/>
        <v>2508615.6</v>
      </c>
      <c r="AE18" s="97">
        <v>154711.20000000001</v>
      </c>
      <c r="AF18" s="97">
        <f t="shared" si="2"/>
        <v>2663326.8000000003</v>
      </c>
      <c r="AG18" s="98" t="s">
        <v>164</v>
      </c>
      <c r="AH18" s="99" t="s">
        <v>201</v>
      </c>
      <c r="AI18" s="101">
        <v>5817.56</v>
      </c>
      <c r="AJ18" s="102">
        <v>0</v>
      </c>
      <c r="AK18" s="28"/>
    </row>
    <row r="19" spans="1:37" ht="267.75" x14ac:dyDescent="0.25">
      <c r="A19" s="29">
        <v>13</v>
      </c>
      <c r="B19" s="175">
        <v>16</v>
      </c>
      <c r="C19" s="33" t="s">
        <v>180</v>
      </c>
      <c r="D19" s="30" t="s">
        <v>172</v>
      </c>
      <c r="E19" s="31" t="s">
        <v>128</v>
      </c>
      <c r="F19" s="46" t="s">
        <v>129</v>
      </c>
      <c r="G19" s="46" t="s">
        <v>127</v>
      </c>
      <c r="H19" s="46" t="s">
        <v>233</v>
      </c>
      <c r="I19" s="6" t="s">
        <v>130</v>
      </c>
      <c r="J19" s="7">
        <v>42884</v>
      </c>
      <c r="K19" s="7">
        <v>43980</v>
      </c>
      <c r="L19" s="8">
        <f t="shared" si="0"/>
        <v>83.983862818994993</v>
      </c>
      <c r="M19" s="22" t="s">
        <v>161</v>
      </c>
      <c r="N19" s="22" t="s">
        <v>162</v>
      </c>
      <c r="O19" s="22" t="s">
        <v>162</v>
      </c>
      <c r="P19" s="32" t="s">
        <v>163</v>
      </c>
      <c r="Q19" s="5" t="s">
        <v>37</v>
      </c>
      <c r="R19" s="104">
        <f t="shared" si="5"/>
        <v>14853565.879999999</v>
      </c>
      <c r="S19" s="97">
        <v>2875459.12</v>
      </c>
      <c r="T19" s="97">
        <v>11978106.76</v>
      </c>
      <c r="U19" s="97">
        <v>0</v>
      </c>
      <c r="V19" s="97">
        <v>0</v>
      </c>
      <c r="W19" s="97">
        <v>0</v>
      </c>
      <c r="X19" s="97">
        <f>Y19+Z19</f>
        <v>2832648.33</v>
      </c>
      <c r="Y19" s="97">
        <v>718864.78</v>
      </c>
      <c r="Z19" s="97">
        <v>2113783.5499999998</v>
      </c>
      <c r="AA19" s="97"/>
      <c r="AB19" s="97"/>
      <c r="AC19" s="97"/>
      <c r="AD19" s="97">
        <f t="shared" si="1"/>
        <v>17686214.210000001</v>
      </c>
      <c r="AE19" s="97">
        <v>0</v>
      </c>
      <c r="AF19" s="97">
        <f t="shared" si="2"/>
        <v>17686214.210000001</v>
      </c>
      <c r="AG19" s="98" t="s">
        <v>164</v>
      </c>
      <c r="AH19" s="103" t="s">
        <v>479</v>
      </c>
      <c r="AI19" s="101">
        <f>13188.18+122031.66</f>
        <v>135219.84</v>
      </c>
      <c r="AJ19" s="102">
        <v>0</v>
      </c>
      <c r="AK19" s="28"/>
    </row>
    <row r="20" spans="1:37" ht="189" x14ac:dyDescent="0.25">
      <c r="A20" s="29">
        <v>14</v>
      </c>
      <c r="B20" s="175">
        <v>17</v>
      </c>
      <c r="C20" s="5" t="s">
        <v>181</v>
      </c>
      <c r="D20" s="30" t="s">
        <v>172</v>
      </c>
      <c r="E20" s="31" t="s">
        <v>128</v>
      </c>
      <c r="F20" s="46" t="s">
        <v>72</v>
      </c>
      <c r="G20" s="46" t="s">
        <v>71</v>
      </c>
      <c r="H20" s="46" t="s">
        <v>195</v>
      </c>
      <c r="I20" s="6" t="s">
        <v>73</v>
      </c>
      <c r="J20" s="7">
        <v>42482</v>
      </c>
      <c r="K20" s="7">
        <v>43577</v>
      </c>
      <c r="L20" s="8">
        <f t="shared" si="0"/>
        <v>83.983862859805768</v>
      </c>
      <c r="M20" s="22" t="s">
        <v>161</v>
      </c>
      <c r="N20" s="22" t="s">
        <v>162</v>
      </c>
      <c r="O20" s="22" t="s">
        <v>162</v>
      </c>
      <c r="P20" s="32" t="s">
        <v>163</v>
      </c>
      <c r="Q20" s="5" t="s">
        <v>37</v>
      </c>
      <c r="R20" s="104">
        <f t="shared" si="5"/>
        <v>9894631.8100000005</v>
      </c>
      <c r="S20" s="97">
        <v>1915473.33</v>
      </c>
      <c r="T20" s="97">
        <v>7979158.4800000004</v>
      </c>
      <c r="U20" s="97">
        <v>0</v>
      </c>
      <c r="V20" s="97">
        <v>0</v>
      </c>
      <c r="W20" s="97">
        <v>0</v>
      </c>
      <c r="X20" s="97">
        <v>1886955.12</v>
      </c>
      <c r="Y20" s="97">
        <v>478868.33</v>
      </c>
      <c r="Z20" s="97">
        <v>1408086.79</v>
      </c>
      <c r="AA20" s="97"/>
      <c r="AB20" s="97"/>
      <c r="AC20" s="97"/>
      <c r="AD20" s="97">
        <f t="shared" si="1"/>
        <v>11781586.93</v>
      </c>
      <c r="AE20" s="97">
        <v>0</v>
      </c>
      <c r="AF20" s="97">
        <f t="shared" si="2"/>
        <v>11781586.93</v>
      </c>
      <c r="AG20" s="98" t="s">
        <v>164</v>
      </c>
      <c r="AH20" s="99" t="s">
        <v>391</v>
      </c>
      <c r="AI20" s="101">
        <f>2506289.69+116657.24+817776.88</f>
        <v>3440723.81</v>
      </c>
      <c r="AJ20" s="102">
        <v>0</v>
      </c>
      <c r="AK20" s="28"/>
    </row>
    <row r="21" spans="1:37" ht="173.25" x14ac:dyDescent="0.25">
      <c r="A21" s="29">
        <v>15</v>
      </c>
      <c r="B21" s="175">
        <v>18</v>
      </c>
      <c r="C21" s="5" t="s">
        <v>178</v>
      </c>
      <c r="D21" s="30" t="s">
        <v>172</v>
      </c>
      <c r="E21" s="31" t="s">
        <v>128</v>
      </c>
      <c r="F21" s="46" t="s">
        <v>75</v>
      </c>
      <c r="G21" s="46" t="s">
        <v>74</v>
      </c>
      <c r="H21" s="46" t="s">
        <v>195</v>
      </c>
      <c r="I21" s="6" t="s">
        <v>76</v>
      </c>
      <c r="J21" s="7">
        <v>42464</v>
      </c>
      <c r="K21" s="7">
        <v>43500</v>
      </c>
      <c r="L21" s="8">
        <f t="shared" si="0"/>
        <v>83.983862838046434</v>
      </c>
      <c r="M21" s="22" t="s">
        <v>161</v>
      </c>
      <c r="N21" s="22" t="s">
        <v>162</v>
      </c>
      <c r="O21" s="22" t="s">
        <v>162</v>
      </c>
      <c r="P21" s="32" t="s">
        <v>163</v>
      </c>
      <c r="Q21" s="5" t="s">
        <v>37</v>
      </c>
      <c r="R21" s="104">
        <f t="shared" si="5"/>
        <v>3639337.0599999996</v>
      </c>
      <c r="S21" s="97">
        <v>704528.8</v>
      </c>
      <c r="T21" s="97">
        <v>2934808.26</v>
      </c>
      <c r="U21" s="97">
        <v>0</v>
      </c>
      <c r="V21" s="97">
        <v>0</v>
      </c>
      <c r="W21" s="97">
        <v>0</v>
      </c>
      <c r="X21" s="97">
        <f t="shared" ref="X21:X26" si="6">Y21+Z21</f>
        <v>694039.54</v>
      </c>
      <c r="Y21" s="97">
        <v>176132.2</v>
      </c>
      <c r="Z21" s="97">
        <v>517907.34</v>
      </c>
      <c r="AA21" s="97"/>
      <c r="AB21" s="97"/>
      <c r="AC21" s="97"/>
      <c r="AD21" s="97">
        <f t="shared" si="1"/>
        <v>4333376.5999999996</v>
      </c>
      <c r="AE21" s="97">
        <v>0</v>
      </c>
      <c r="AF21" s="97">
        <f t="shared" si="2"/>
        <v>4333376.5999999996</v>
      </c>
      <c r="AG21" s="98" t="s">
        <v>164</v>
      </c>
      <c r="AH21" s="99" t="s">
        <v>296</v>
      </c>
      <c r="AI21" s="101">
        <f>379822.56+72691.39</f>
        <v>452513.95</v>
      </c>
      <c r="AJ21" s="102">
        <v>0</v>
      </c>
      <c r="AK21" s="28"/>
    </row>
    <row r="22" spans="1:37" ht="204.75" x14ac:dyDescent="0.25">
      <c r="A22" s="29">
        <v>16</v>
      </c>
      <c r="B22" s="175">
        <v>19</v>
      </c>
      <c r="C22" s="5" t="s">
        <v>184</v>
      </c>
      <c r="D22" s="30" t="s">
        <v>172</v>
      </c>
      <c r="E22" s="31" t="s">
        <v>128</v>
      </c>
      <c r="F22" s="46" t="s">
        <v>78</v>
      </c>
      <c r="G22" s="46" t="s">
        <v>77</v>
      </c>
      <c r="H22" s="46" t="s">
        <v>195</v>
      </c>
      <c r="I22" s="6" t="s">
        <v>79</v>
      </c>
      <c r="J22" s="7">
        <v>42446</v>
      </c>
      <c r="K22" s="7">
        <v>43360</v>
      </c>
      <c r="L22" s="8">
        <f t="shared" si="0"/>
        <v>83.983862865891041</v>
      </c>
      <c r="M22" s="22" t="s">
        <v>161</v>
      </c>
      <c r="N22" s="22" t="s">
        <v>162</v>
      </c>
      <c r="O22" s="22" t="s">
        <v>162</v>
      </c>
      <c r="P22" s="32" t="s">
        <v>163</v>
      </c>
      <c r="Q22" s="5" t="s">
        <v>37</v>
      </c>
      <c r="R22" s="104">
        <f t="shared" ref="R22:R26" si="7">S22+T22</f>
        <v>3627735.48</v>
      </c>
      <c r="S22" s="97">
        <v>702282.88</v>
      </c>
      <c r="T22" s="97">
        <v>2925452.6</v>
      </c>
      <c r="U22" s="97">
        <v>0</v>
      </c>
      <c r="V22" s="97">
        <v>0</v>
      </c>
      <c r="W22" s="97">
        <v>0</v>
      </c>
      <c r="X22" s="97">
        <f t="shared" si="6"/>
        <v>691827.06</v>
      </c>
      <c r="Y22" s="97">
        <v>175570.72</v>
      </c>
      <c r="Z22" s="97">
        <v>516256.34</v>
      </c>
      <c r="AA22" s="97"/>
      <c r="AB22" s="97"/>
      <c r="AC22" s="97"/>
      <c r="AD22" s="97">
        <f t="shared" si="1"/>
        <v>4319562.54</v>
      </c>
      <c r="AE22" s="97">
        <v>0</v>
      </c>
      <c r="AF22" s="97">
        <f t="shared" si="2"/>
        <v>4319562.54</v>
      </c>
      <c r="AG22" s="98" t="s">
        <v>164</v>
      </c>
      <c r="AH22" s="99" t="s">
        <v>297</v>
      </c>
      <c r="AI22" s="101">
        <f>417114.04+40396.08</f>
        <v>457510.12</v>
      </c>
      <c r="AJ22" s="102">
        <v>0</v>
      </c>
      <c r="AK22" s="28"/>
    </row>
    <row r="23" spans="1:37" ht="141.75" x14ac:dyDescent="0.25">
      <c r="A23" s="29">
        <v>17</v>
      </c>
      <c r="B23" s="175">
        <v>20</v>
      </c>
      <c r="C23" s="5" t="s">
        <v>178</v>
      </c>
      <c r="D23" s="30" t="s">
        <v>172</v>
      </c>
      <c r="E23" s="31" t="s">
        <v>128</v>
      </c>
      <c r="F23" s="46" t="s">
        <v>80</v>
      </c>
      <c r="G23" s="46" t="s">
        <v>74</v>
      </c>
      <c r="H23" s="46" t="s">
        <v>235</v>
      </c>
      <c r="I23" s="6" t="s">
        <v>81</v>
      </c>
      <c r="J23" s="7">
        <v>42464</v>
      </c>
      <c r="K23" s="7">
        <v>43925</v>
      </c>
      <c r="L23" s="8">
        <f t="shared" si="0"/>
        <v>83.98386284004664</v>
      </c>
      <c r="M23" s="22" t="s">
        <v>161</v>
      </c>
      <c r="N23" s="22" t="s">
        <v>162</v>
      </c>
      <c r="O23" s="22" t="s">
        <v>162</v>
      </c>
      <c r="P23" s="32" t="s">
        <v>163</v>
      </c>
      <c r="Q23" s="5" t="s">
        <v>37</v>
      </c>
      <c r="R23" s="104">
        <f t="shared" si="7"/>
        <v>16139137.140000001</v>
      </c>
      <c r="S23" s="97">
        <v>3124329.16</v>
      </c>
      <c r="T23" s="97">
        <v>13014807.98</v>
      </c>
      <c r="U23" s="97">
        <v>0</v>
      </c>
      <c r="V23" s="97">
        <v>0</v>
      </c>
      <c r="W23" s="97">
        <v>0</v>
      </c>
      <c r="X23" s="97">
        <f t="shared" si="6"/>
        <v>3077813.11</v>
      </c>
      <c r="Y23" s="97">
        <v>781082.29</v>
      </c>
      <c r="Z23" s="97">
        <v>2296730.8199999998</v>
      </c>
      <c r="AA23" s="97"/>
      <c r="AB23" s="97"/>
      <c r="AC23" s="97"/>
      <c r="AD23" s="97">
        <f t="shared" si="1"/>
        <v>19216950.25</v>
      </c>
      <c r="AE23" s="97">
        <v>0</v>
      </c>
      <c r="AF23" s="97">
        <f t="shared" si="2"/>
        <v>19216950.25</v>
      </c>
      <c r="AG23" s="98" t="s">
        <v>164</v>
      </c>
      <c r="AH23" s="99" t="s">
        <v>295</v>
      </c>
      <c r="AI23" s="101">
        <f>508938.6+108056.79</f>
        <v>616995.39</v>
      </c>
      <c r="AJ23" s="102">
        <v>0</v>
      </c>
      <c r="AK23" s="28"/>
    </row>
    <row r="24" spans="1:37" ht="409.5" x14ac:dyDescent="0.25">
      <c r="A24" s="29">
        <v>18</v>
      </c>
      <c r="B24" s="175">
        <v>21</v>
      </c>
      <c r="C24" s="5" t="s">
        <v>184</v>
      </c>
      <c r="D24" s="30" t="s">
        <v>172</v>
      </c>
      <c r="E24" s="31" t="s">
        <v>128</v>
      </c>
      <c r="F24" s="46" t="s">
        <v>82</v>
      </c>
      <c r="G24" s="46" t="s">
        <v>77</v>
      </c>
      <c r="H24" s="46" t="s">
        <v>222</v>
      </c>
      <c r="I24" s="6" t="s">
        <v>83</v>
      </c>
      <c r="J24" s="7">
        <v>42516</v>
      </c>
      <c r="K24" s="7">
        <v>43430</v>
      </c>
      <c r="L24" s="8">
        <f t="shared" si="0"/>
        <v>83.983862825693933</v>
      </c>
      <c r="M24" s="22" t="s">
        <v>161</v>
      </c>
      <c r="N24" s="22" t="s">
        <v>162</v>
      </c>
      <c r="O24" s="22" t="s">
        <v>162</v>
      </c>
      <c r="P24" s="32" t="s">
        <v>163</v>
      </c>
      <c r="Q24" s="5" t="s">
        <v>37</v>
      </c>
      <c r="R24" s="104">
        <f t="shared" si="7"/>
        <v>13418100</v>
      </c>
      <c r="S24" s="97">
        <v>2597571.4</v>
      </c>
      <c r="T24" s="97">
        <v>10820528.6</v>
      </c>
      <c r="U24" s="97">
        <v>0</v>
      </c>
      <c r="V24" s="97">
        <v>0</v>
      </c>
      <c r="W24" s="97">
        <v>0</v>
      </c>
      <c r="X24" s="97">
        <f t="shared" si="6"/>
        <v>2558897.9</v>
      </c>
      <c r="Y24" s="97">
        <v>649392.85</v>
      </c>
      <c r="Z24" s="97">
        <v>1909505.05</v>
      </c>
      <c r="AA24" s="97"/>
      <c r="AB24" s="97"/>
      <c r="AC24" s="97"/>
      <c r="AD24" s="97">
        <f t="shared" si="1"/>
        <v>15976997.9</v>
      </c>
      <c r="AE24" s="97">
        <v>16493.400000000001</v>
      </c>
      <c r="AF24" s="97">
        <f t="shared" si="2"/>
        <v>15993491.300000001</v>
      </c>
      <c r="AG24" s="98" t="s">
        <v>164</v>
      </c>
      <c r="AH24" s="99" t="s">
        <v>199</v>
      </c>
      <c r="AI24" s="101">
        <f>1449390.25+405531.52</f>
        <v>1854921.77</v>
      </c>
      <c r="AJ24" s="102">
        <v>0</v>
      </c>
      <c r="AK24" s="28"/>
    </row>
    <row r="25" spans="1:37" ht="252" x14ac:dyDescent="0.25">
      <c r="A25" s="29">
        <v>19</v>
      </c>
      <c r="B25" s="175">
        <v>22</v>
      </c>
      <c r="C25" s="5" t="s">
        <v>184</v>
      </c>
      <c r="D25" s="30" t="s">
        <v>172</v>
      </c>
      <c r="E25" s="31" t="s">
        <v>128</v>
      </c>
      <c r="F25" s="46" t="s">
        <v>84</v>
      </c>
      <c r="G25" s="46" t="s">
        <v>77</v>
      </c>
      <c r="H25" s="46" t="s">
        <v>223</v>
      </c>
      <c r="I25" s="6" t="s">
        <v>85</v>
      </c>
      <c r="J25" s="7">
        <v>42446</v>
      </c>
      <c r="K25" s="7">
        <v>43176</v>
      </c>
      <c r="L25" s="8">
        <f t="shared" si="0"/>
        <v>83.983862881462997</v>
      </c>
      <c r="M25" s="22" t="s">
        <v>161</v>
      </c>
      <c r="N25" s="22" t="s">
        <v>162</v>
      </c>
      <c r="O25" s="22" t="s">
        <v>162</v>
      </c>
      <c r="P25" s="32" t="s">
        <v>163</v>
      </c>
      <c r="Q25" s="5" t="s">
        <v>37</v>
      </c>
      <c r="R25" s="104">
        <f t="shared" si="7"/>
        <v>13490539.449999999</v>
      </c>
      <c r="S25" s="97">
        <v>2611594.75</v>
      </c>
      <c r="T25" s="97">
        <v>10878944.699999999</v>
      </c>
      <c r="U25" s="97">
        <v>0</v>
      </c>
      <c r="V25" s="97">
        <v>0</v>
      </c>
      <c r="W25" s="97">
        <v>0</v>
      </c>
      <c r="X25" s="97">
        <f t="shared" si="6"/>
        <v>2572712.4500000002</v>
      </c>
      <c r="Y25" s="97">
        <v>652898.68999999994</v>
      </c>
      <c r="Z25" s="97">
        <v>1919813.76</v>
      </c>
      <c r="AA25" s="97"/>
      <c r="AB25" s="97"/>
      <c r="AC25" s="97"/>
      <c r="AD25" s="97">
        <f t="shared" si="1"/>
        <v>16063251.899999999</v>
      </c>
      <c r="AE25" s="97">
        <v>0</v>
      </c>
      <c r="AF25" s="97">
        <f t="shared" si="2"/>
        <v>16063251.899999999</v>
      </c>
      <c r="AG25" s="98" t="s">
        <v>413</v>
      </c>
      <c r="AH25" s="99" t="s">
        <v>240</v>
      </c>
      <c r="AI25" s="101">
        <f>8294984.39+1799916.34+1105308.92</f>
        <v>11200209.65</v>
      </c>
      <c r="AJ25" s="102">
        <v>0</v>
      </c>
      <c r="AK25" s="28"/>
    </row>
    <row r="26" spans="1:37" ht="315" x14ac:dyDescent="0.25">
      <c r="A26" s="29">
        <v>20</v>
      </c>
      <c r="B26" s="175">
        <v>23</v>
      </c>
      <c r="C26" s="5" t="s">
        <v>179</v>
      </c>
      <c r="D26" s="30" t="s">
        <v>172</v>
      </c>
      <c r="E26" s="31" t="s">
        <v>128</v>
      </c>
      <c r="F26" s="46" t="s">
        <v>87</v>
      </c>
      <c r="G26" s="46" t="s">
        <v>86</v>
      </c>
      <c r="H26" s="46" t="s">
        <v>195</v>
      </c>
      <c r="I26" s="6" t="s">
        <v>88</v>
      </c>
      <c r="J26" s="7">
        <v>42459</v>
      </c>
      <c r="K26" s="7">
        <v>43281</v>
      </c>
      <c r="L26" s="8">
        <f t="shared" si="0"/>
        <v>83.983862871845758</v>
      </c>
      <c r="M26" s="22" t="s">
        <v>161</v>
      </c>
      <c r="N26" s="22" t="s">
        <v>162</v>
      </c>
      <c r="O26" s="22" t="s">
        <v>162</v>
      </c>
      <c r="P26" s="32" t="s">
        <v>163</v>
      </c>
      <c r="Q26" s="5" t="s">
        <v>37</v>
      </c>
      <c r="R26" s="104">
        <f t="shared" si="7"/>
        <v>6252507.04</v>
      </c>
      <c r="S26" s="97">
        <v>1210404.8600000001</v>
      </c>
      <c r="T26" s="97">
        <v>5042102.18</v>
      </c>
      <c r="U26" s="97">
        <v>0</v>
      </c>
      <c r="V26" s="97">
        <v>0</v>
      </c>
      <c r="W26" s="97">
        <v>0</v>
      </c>
      <c r="X26" s="97">
        <f t="shared" si="6"/>
        <v>1192383.95</v>
      </c>
      <c r="Y26" s="97">
        <v>302601.21999999997</v>
      </c>
      <c r="Z26" s="97">
        <v>889782.73</v>
      </c>
      <c r="AA26" s="97"/>
      <c r="AB26" s="97"/>
      <c r="AC26" s="97"/>
      <c r="AD26" s="97">
        <f t="shared" si="1"/>
        <v>7444890.9900000002</v>
      </c>
      <c r="AE26" s="97">
        <v>0</v>
      </c>
      <c r="AF26" s="97">
        <f t="shared" si="2"/>
        <v>7444890.9900000002</v>
      </c>
      <c r="AG26" s="98" t="s">
        <v>164</v>
      </c>
      <c r="AH26" s="105" t="s">
        <v>211</v>
      </c>
      <c r="AI26" s="101">
        <f>2598364.04+101725.61</f>
        <v>2700089.65</v>
      </c>
      <c r="AJ26" s="102">
        <v>0</v>
      </c>
      <c r="AK26" s="28"/>
    </row>
    <row r="27" spans="1:37" ht="173.25" x14ac:dyDescent="0.25">
      <c r="A27" s="29">
        <v>21</v>
      </c>
      <c r="B27" s="175">
        <v>24</v>
      </c>
      <c r="C27" s="5" t="s">
        <v>177</v>
      </c>
      <c r="D27" s="30" t="s">
        <v>172</v>
      </c>
      <c r="E27" s="31" t="s">
        <v>128</v>
      </c>
      <c r="F27" s="46" t="s">
        <v>90</v>
      </c>
      <c r="G27" s="46" t="s">
        <v>89</v>
      </c>
      <c r="H27" s="46" t="s">
        <v>195</v>
      </c>
      <c r="I27" s="6" t="s">
        <v>91</v>
      </c>
      <c r="J27" s="7">
        <v>42454</v>
      </c>
      <c r="K27" s="7">
        <v>43490</v>
      </c>
      <c r="L27" s="8">
        <f>R27/AD27*100</f>
        <v>83.983862869823341</v>
      </c>
      <c r="M27" s="22" t="s">
        <v>161</v>
      </c>
      <c r="N27" s="22" t="s">
        <v>162</v>
      </c>
      <c r="O27" s="22" t="s">
        <v>162</v>
      </c>
      <c r="P27" s="32" t="s">
        <v>163</v>
      </c>
      <c r="Q27" s="5" t="s">
        <v>37</v>
      </c>
      <c r="R27" s="104">
        <f>S27+T27</f>
        <v>2984368.02</v>
      </c>
      <c r="S27" s="104">
        <v>577735.23</v>
      </c>
      <c r="T27" s="104">
        <v>2406632.79</v>
      </c>
      <c r="U27" s="104">
        <v>0</v>
      </c>
      <c r="V27" s="104">
        <v>0</v>
      </c>
      <c r="W27" s="104">
        <v>0</v>
      </c>
      <c r="X27" s="104">
        <f>Y27+Z27</f>
        <v>569133.71</v>
      </c>
      <c r="Y27" s="104">
        <v>144433.81</v>
      </c>
      <c r="Z27" s="104">
        <v>424699.9</v>
      </c>
      <c r="AA27" s="104"/>
      <c r="AB27" s="104"/>
      <c r="AC27" s="104"/>
      <c r="AD27" s="104">
        <f>R27+X27+U27+AA27</f>
        <v>3553501.73</v>
      </c>
      <c r="AE27" s="104"/>
      <c r="AF27" s="104">
        <f>AD27+AE27</f>
        <v>3553501.73</v>
      </c>
      <c r="AG27" s="106" t="s">
        <v>164</v>
      </c>
      <c r="AH27" s="107" t="s">
        <v>194</v>
      </c>
      <c r="AI27" s="101">
        <f>21244.44+1375.64+29019.65</f>
        <v>51639.729999999996</v>
      </c>
      <c r="AJ27" s="102">
        <v>0</v>
      </c>
      <c r="AK27" s="28"/>
    </row>
    <row r="28" spans="1:37" ht="189" x14ac:dyDescent="0.25">
      <c r="A28" s="29">
        <v>22</v>
      </c>
      <c r="B28" s="175">
        <v>25</v>
      </c>
      <c r="C28" s="5" t="s">
        <v>179</v>
      </c>
      <c r="D28" s="30" t="s">
        <v>172</v>
      </c>
      <c r="E28" s="31" t="s">
        <v>128</v>
      </c>
      <c r="F28" s="46" t="s">
        <v>92</v>
      </c>
      <c r="G28" s="46" t="s">
        <v>86</v>
      </c>
      <c r="H28" s="46" t="s">
        <v>236</v>
      </c>
      <c r="I28" s="6" t="s">
        <v>93</v>
      </c>
      <c r="J28" s="7">
        <v>42459</v>
      </c>
      <c r="K28" s="7">
        <v>43250</v>
      </c>
      <c r="L28" s="8">
        <f t="shared" si="0"/>
        <v>83.983862877433253</v>
      </c>
      <c r="M28" s="22" t="s">
        <v>161</v>
      </c>
      <c r="N28" s="22" t="s">
        <v>162</v>
      </c>
      <c r="O28" s="22" t="s">
        <v>162</v>
      </c>
      <c r="P28" s="32" t="s">
        <v>163</v>
      </c>
      <c r="Q28" s="5" t="s">
        <v>37</v>
      </c>
      <c r="R28" s="97">
        <f>S28+T28</f>
        <v>11174376.890000001</v>
      </c>
      <c r="S28" s="97">
        <v>2163215.5</v>
      </c>
      <c r="T28" s="97">
        <v>9011161.3900000006</v>
      </c>
      <c r="U28" s="97">
        <v>0</v>
      </c>
      <c r="V28" s="97">
        <v>0</v>
      </c>
      <c r="W28" s="97">
        <v>0</v>
      </c>
      <c r="X28" s="97">
        <f>Y28+Z28</f>
        <v>2131008.8199999998</v>
      </c>
      <c r="Y28" s="97">
        <v>540803.87</v>
      </c>
      <c r="Z28" s="97">
        <v>1590204.95</v>
      </c>
      <c r="AA28" s="97"/>
      <c r="AB28" s="97"/>
      <c r="AC28" s="97"/>
      <c r="AD28" s="97">
        <f t="shared" si="1"/>
        <v>13305385.710000001</v>
      </c>
      <c r="AE28" s="97">
        <v>0</v>
      </c>
      <c r="AF28" s="97">
        <f t="shared" si="2"/>
        <v>13305385.710000001</v>
      </c>
      <c r="AG28" s="98" t="s">
        <v>164</v>
      </c>
      <c r="AH28" s="105" t="s">
        <v>212</v>
      </c>
      <c r="AI28" s="101">
        <f>4773330.8+41095.03</f>
        <v>4814425.83</v>
      </c>
      <c r="AJ28" s="102">
        <v>0</v>
      </c>
      <c r="AK28" s="28"/>
    </row>
    <row r="29" spans="1:37" ht="220.5" x14ac:dyDescent="0.25">
      <c r="A29" s="29">
        <v>23</v>
      </c>
      <c r="B29" s="175">
        <v>26</v>
      </c>
      <c r="C29" s="5" t="s">
        <v>177</v>
      </c>
      <c r="D29" s="30" t="s">
        <v>172</v>
      </c>
      <c r="E29" s="31" t="s">
        <v>128</v>
      </c>
      <c r="F29" s="46" t="s">
        <v>94</v>
      </c>
      <c r="G29" s="46" t="s">
        <v>86</v>
      </c>
      <c r="H29" s="46" t="s">
        <v>195</v>
      </c>
      <c r="I29" s="6" t="s">
        <v>95</v>
      </c>
      <c r="J29" s="7">
        <v>42458</v>
      </c>
      <c r="K29" s="7">
        <v>43249</v>
      </c>
      <c r="L29" s="8">
        <f t="shared" si="0"/>
        <v>83.983862783018438</v>
      </c>
      <c r="M29" s="22" t="s">
        <v>161</v>
      </c>
      <c r="N29" s="22" t="s">
        <v>162</v>
      </c>
      <c r="O29" s="22" t="s">
        <v>162</v>
      </c>
      <c r="P29" s="32" t="s">
        <v>163</v>
      </c>
      <c r="Q29" s="5" t="s">
        <v>37</v>
      </c>
      <c r="R29" s="97">
        <f t="shared" ref="R29:R40" si="8">S29+T29</f>
        <v>3637178.37</v>
      </c>
      <c r="S29" s="97">
        <v>704110.9</v>
      </c>
      <c r="T29" s="97">
        <v>2933067.47</v>
      </c>
      <c r="U29" s="97">
        <v>0</v>
      </c>
      <c r="V29" s="97">
        <v>0</v>
      </c>
      <c r="W29" s="97">
        <v>0</v>
      </c>
      <c r="X29" s="97">
        <f t="shared" ref="X29:X39" si="9">Y29+Z29</f>
        <v>693627.87</v>
      </c>
      <c r="Y29" s="97">
        <v>176027.73</v>
      </c>
      <c r="Z29" s="97">
        <v>517600.14</v>
      </c>
      <c r="AA29" s="97"/>
      <c r="AB29" s="97"/>
      <c r="AC29" s="97"/>
      <c r="AD29" s="97">
        <f t="shared" si="1"/>
        <v>4330806.24</v>
      </c>
      <c r="AE29" s="97">
        <v>0</v>
      </c>
      <c r="AF29" s="97">
        <f t="shared" si="2"/>
        <v>4330806.24</v>
      </c>
      <c r="AG29" s="98" t="s">
        <v>164</v>
      </c>
      <c r="AH29" s="107" t="s">
        <v>204</v>
      </c>
      <c r="AI29" s="101">
        <f>76007.78+61682.94</f>
        <v>137690.72</v>
      </c>
      <c r="AJ29" s="102">
        <v>0</v>
      </c>
      <c r="AK29" s="28"/>
    </row>
    <row r="30" spans="1:37" ht="330.75" x14ac:dyDescent="0.25">
      <c r="A30" s="29">
        <v>24</v>
      </c>
      <c r="B30" s="175">
        <v>27</v>
      </c>
      <c r="C30" s="5" t="s">
        <v>181</v>
      </c>
      <c r="D30" s="30" t="s">
        <v>172</v>
      </c>
      <c r="E30" s="31" t="s">
        <v>128</v>
      </c>
      <c r="F30" s="46" t="s">
        <v>97</v>
      </c>
      <c r="G30" s="46" t="s">
        <v>96</v>
      </c>
      <c r="H30" s="46" t="s">
        <v>228</v>
      </c>
      <c r="I30" s="6" t="s">
        <v>98</v>
      </c>
      <c r="J30" s="7">
        <v>42585</v>
      </c>
      <c r="K30" s="7">
        <v>43680</v>
      </c>
      <c r="L30" s="8">
        <f t="shared" si="0"/>
        <v>83.983862832504514</v>
      </c>
      <c r="M30" s="22" t="s">
        <v>161</v>
      </c>
      <c r="N30" s="22" t="s">
        <v>162</v>
      </c>
      <c r="O30" s="22" t="s">
        <v>162</v>
      </c>
      <c r="P30" s="32" t="s">
        <v>163</v>
      </c>
      <c r="Q30" s="5" t="s">
        <v>37</v>
      </c>
      <c r="R30" s="97">
        <f t="shared" si="8"/>
        <v>17579267.449999999</v>
      </c>
      <c r="S30" s="97">
        <v>3403119.85</v>
      </c>
      <c r="T30" s="97">
        <v>14176147.6</v>
      </c>
      <c r="U30" s="97">
        <v>0</v>
      </c>
      <c r="V30" s="97">
        <v>0</v>
      </c>
      <c r="W30" s="97">
        <v>0</v>
      </c>
      <c r="X30" s="97">
        <f t="shared" si="9"/>
        <v>3352453.07</v>
      </c>
      <c r="Y30" s="97">
        <v>850779.96</v>
      </c>
      <c r="Z30" s="97">
        <v>2501673.11</v>
      </c>
      <c r="AA30" s="97"/>
      <c r="AB30" s="97"/>
      <c r="AC30" s="97"/>
      <c r="AD30" s="97">
        <f t="shared" si="1"/>
        <v>20931720.52</v>
      </c>
      <c r="AE30" s="97">
        <v>0</v>
      </c>
      <c r="AF30" s="97">
        <f t="shared" si="2"/>
        <v>20931720.52</v>
      </c>
      <c r="AG30" s="98" t="s">
        <v>164</v>
      </c>
      <c r="AH30" s="99" t="s">
        <v>208</v>
      </c>
      <c r="AI30" s="101">
        <f>7378913.05+528553.93+1432334.22</f>
        <v>9339801.1999999993</v>
      </c>
      <c r="AJ30" s="102">
        <v>0</v>
      </c>
      <c r="AK30" s="28"/>
    </row>
    <row r="31" spans="1:37" ht="236.25" x14ac:dyDescent="0.25">
      <c r="A31" s="29">
        <v>25</v>
      </c>
      <c r="B31" s="175">
        <v>28</v>
      </c>
      <c r="C31" s="5" t="s">
        <v>183</v>
      </c>
      <c r="D31" s="30" t="s">
        <v>172</v>
      </c>
      <c r="E31" s="31" t="s">
        <v>128</v>
      </c>
      <c r="F31" s="46" t="s">
        <v>99</v>
      </c>
      <c r="G31" s="46" t="s">
        <v>86</v>
      </c>
      <c r="H31" s="46" t="s">
        <v>232</v>
      </c>
      <c r="I31" s="6" t="s">
        <v>100</v>
      </c>
      <c r="J31" s="7">
        <v>42515</v>
      </c>
      <c r="K31" s="7">
        <v>43613</v>
      </c>
      <c r="L31" s="8">
        <f t="shared" si="0"/>
        <v>83.983862839308514</v>
      </c>
      <c r="M31" s="22" t="s">
        <v>161</v>
      </c>
      <c r="N31" s="22" t="s">
        <v>162</v>
      </c>
      <c r="O31" s="22" t="s">
        <v>162</v>
      </c>
      <c r="P31" s="32" t="s">
        <v>163</v>
      </c>
      <c r="Q31" s="5" t="s">
        <v>37</v>
      </c>
      <c r="R31" s="97">
        <f t="shared" si="8"/>
        <v>36908560.939999998</v>
      </c>
      <c r="S31" s="97">
        <v>7145022.21</v>
      </c>
      <c r="T31" s="97">
        <v>29763538.73</v>
      </c>
      <c r="U31" s="97">
        <v>0</v>
      </c>
      <c r="V31" s="97">
        <v>0</v>
      </c>
      <c r="W31" s="97">
        <v>0</v>
      </c>
      <c r="X31" s="97">
        <f t="shared" si="9"/>
        <v>7038644.7400000002</v>
      </c>
      <c r="Y31" s="97">
        <v>1786255.55</v>
      </c>
      <c r="Z31" s="97">
        <v>5252389.1900000004</v>
      </c>
      <c r="AA31" s="97"/>
      <c r="AB31" s="97"/>
      <c r="AC31" s="97"/>
      <c r="AD31" s="97">
        <f t="shared" si="1"/>
        <v>43947205.68</v>
      </c>
      <c r="AE31" s="97">
        <v>0</v>
      </c>
      <c r="AF31" s="97">
        <f t="shared" si="2"/>
        <v>43947205.68</v>
      </c>
      <c r="AG31" s="98" t="s">
        <v>164</v>
      </c>
      <c r="AH31" s="99" t="s">
        <v>210</v>
      </c>
      <c r="AI31" s="101">
        <f>9909676.23+1554674.41</f>
        <v>11464350.640000001</v>
      </c>
      <c r="AJ31" s="102">
        <v>0</v>
      </c>
      <c r="AK31" s="28"/>
    </row>
    <row r="32" spans="1:37" ht="252" x14ac:dyDescent="0.25">
      <c r="A32" s="29">
        <v>26</v>
      </c>
      <c r="B32" s="175">
        <v>29</v>
      </c>
      <c r="C32" s="5" t="s">
        <v>179</v>
      </c>
      <c r="D32" s="30" t="s">
        <v>172</v>
      </c>
      <c r="E32" s="31" t="s">
        <v>128</v>
      </c>
      <c r="F32" s="46" t="s">
        <v>102</v>
      </c>
      <c r="G32" s="46" t="s">
        <v>101</v>
      </c>
      <c r="H32" s="46" t="s">
        <v>237</v>
      </c>
      <c r="I32" s="6" t="s">
        <v>103</v>
      </c>
      <c r="J32" s="7">
        <v>42569</v>
      </c>
      <c r="K32" s="7">
        <v>44030</v>
      </c>
      <c r="L32" s="8">
        <f t="shared" si="0"/>
        <v>83.98386282616714</v>
      </c>
      <c r="M32" s="22" t="s">
        <v>161</v>
      </c>
      <c r="N32" s="22" t="s">
        <v>162</v>
      </c>
      <c r="O32" s="22" t="s">
        <v>162</v>
      </c>
      <c r="P32" s="32" t="s">
        <v>163</v>
      </c>
      <c r="Q32" s="5" t="s">
        <v>37</v>
      </c>
      <c r="R32" s="97">
        <f t="shared" si="8"/>
        <v>35912411.909999996</v>
      </c>
      <c r="S32" s="97">
        <v>6952180.5800000001</v>
      </c>
      <c r="T32" s="97">
        <v>28960231.329999998</v>
      </c>
      <c r="U32" s="97">
        <v>0</v>
      </c>
      <c r="V32" s="97">
        <v>0</v>
      </c>
      <c r="W32" s="97">
        <v>0</v>
      </c>
      <c r="X32" s="97">
        <f t="shared" si="9"/>
        <v>6848674.209999999</v>
      </c>
      <c r="Y32" s="97">
        <v>1738045.15</v>
      </c>
      <c r="Z32" s="97">
        <v>5110629.0599999996</v>
      </c>
      <c r="AA32" s="97"/>
      <c r="AB32" s="97"/>
      <c r="AC32" s="97"/>
      <c r="AD32" s="97">
        <f t="shared" si="1"/>
        <v>42761086.119999997</v>
      </c>
      <c r="AE32" s="97">
        <v>0</v>
      </c>
      <c r="AF32" s="97">
        <f t="shared" si="2"/>
        <v>42761086.119999997</v>
      </c>
      <c r="AG32" s="98" t="s">
        <v>164</v>
      </c>
      <c r="AH32" s="105" t="s">
        <v>213</v>
      </c>
      <c r="AI32" s="101">
        <v>28176.63</v>
      </c>
      <c r="AJ32" s="102">
        <v>0</v>
      </c>
      <c r="AK32" s="28"/>
    </row>
    <row r="33" spans="1:37" ht="299.25" x14ac:dyDescent="0.25">
      <c r="A33" s="29">
        <v>27</v>
      </c>
      <c r="B33" s="175">
        <v>30</v>
      </c>
      <c r="C33" s="5" t="s">
        <v>182</v>
      </c>
      <c r="D33" s="30" t="s">
        <v>172</v>
      </c>
      <c r="E33" s="31" t="s">
        <v>128</v>
      </c>
      <c r="F33" s="46" t="s">
        <v>105</v>
      </c>
      <c r="G33" s="46" t="s">
        <v>104</v>
      </c>
      <c r="H33" s="46" t="s">
        <v>225</v>
      </c>
      <c r="I33" s="6" t="s">
        <v>106</v>
      </c>
      <c r="J33" s="7">
        <v>42446</v>
      </c>
      <c r="K33" s="7">
        <v>43237</v>
      </c>
      <c r="L33" s="8">
        <f t="shared" si="0"/>
        <v>83.983862855154641</v>
      </c>
      <c r="M33" s="22" t="s">
        <v>161</v>
      </c>
      <c r="N33" s="22" t="s">
        <v>162</v>
      </c>
      <c r="O33" s="22" t="s">
        <v>162</v>
      </c>
      <c r="P33" s="32" t="s">
        <v>163</v>
      </c>
      <c r="Q33" s="5" t="s">
        <v>37</v>
      </c>
      <c r="R33" s="97">
        <f t="shared" si="8"/>
        <v>24219050.75</v>
      </c>
      <c r="S33" s="97">
        <v>4688496.41</v>
      </c>
      <c r="T33" s="97">
        <v>19530554.34</v>
      </c>
      <c r="U33" s="97">
        <v>0</v>
      </c>
      <c r="V33" s="97">
        <v>0</v>
      </c>
      <c r="W33" s="97">
        <v>0</v>
      </c>
      <c r="X33" s="97">
        <f t="shared" si="9"/>
        <v>4618692.51</v>
      </c>
      <c r="Y33" s="97">
        <v>1172124.1000000001</v>
      </c>
      <c r="Z33" s="97">
        <v>3446568.41</v>
      </c>
      <c r="AA33" s="97"/>
      <c r="AB33" s="97"/>
      <c r="AC33" s="97"/>
      <c r="AD33" s="97">
        <f t="shared" si="1"/>
        <v>28837743.259999998</v>
      </c>
      <c r="AE33" s="97">
        <v>54548.57</v>
      </c>
      <c r="AF33" s="97">
        <f t="shared" si="2"/>
        <v>28892291.829999998</v>
      </c>
      <c r="AG33" s="98" t="s">
        <v>164</v>
      </c>
      <c r="AH33" s="99" t="s">
        <v>402</v>
      </c>
      <c r="AI33" s="101">
        <f>13560079.66+4753547.42+891613.11+39609.54+295797.98</f>
        <v>19540647.709999997</v>
      </c>
      <c r="AJ33" s="102">
        <v>0</v>
      </c>
      <c r="AK33" s="28"/>
    </row>
    <row r="34" spans="1:37" ht="173.25" x14ac:dyDescent="0.25">
      <c r="A34" s="29">
        <v>28</v>
      </c>
      <c r="B34" s="175">
        <v>47</v>
      </c>
      <c r="C34" s="5" t="s">
        <v>181</v>
      </c>
      <c r="D34" s="30" t="s">
        <v>172</v>
      </c>
      <c r="E34" s="31" t="s">
        <v>131</v>
      </c>
      <c r="F34" s="46" t="s">
        <v>132</v>
      </c>
      <c r="G34" s="46" t="s">
        <v>415</v>
      </c>
      <c r="H34" s="46" t="s">
        <v>195</v>
      </c>
      <c r="I34" s="6" t="s">
        <v>133</v>
      </c>
      <c r="J34" s="7">
        <v>42914</v>
      </c>
      <c r="K34" s="7">
        <v>43827</v>
      </c>
      <c r="L34" s="8">
        <f t="shared" ref="L34:L39" si="10">R34/AD34*100</f>
        <v>83.983862839866035</v>
      </c>
      <c r="M34" s="22" t="s">
        <v>161</v>
      </c>
      <c r="N34" s="22" t="s">
        <v>162</v>
      </c>
      <c r="O34" s="22" t="s">
        <v>162</v>
      </c>
      <c r="P34" s="32" t="s">
        <v>163</v>
      </c>
      <c r="Q34" s="5" t="s">
        <v>37</v>
      </c>
      <c r="R34" s="97">
        <f t="shared" si="8"/>
        <v>6085613.1800000006</v>
      </c>
      <c r="S34" s="97">
        <v>1178096.3600000001</v>
      </c>
      <c r="T34" s="97">
        <v>4907516.82</v>
      </c>
      <c r="U34" s="97">
        <v>0</v>
      </c>
      <c r="V34" s="97">
        <v>0</v>
      </c>
      <c r="W34" s="97">
        <v>0</v>
      </c>
      <c r="X34" s="97">
        <f t="shared" si="9"/>
        <v>1160556.47</v>
      </c>
      <c r="Y34" s="97">
        <v>294524.09000000003</v>
      </c>
      <c r="Z34" s="97">
        <v>866032.38</v>
      </c>
      <c r="AA34" s="97"/>
      <c r="AB34" s="97"/>
      <c r="AC34" s="97"/>
      <c r="AD34" s="97">
        <f t="shared" ref="AD34:AD39" si="11">R34+X34+U34+AA34</f>
        <v>7246169.6500000004</v>
      </c>
      <c r="AE34" s="97">
        <v>0</v>
      </c>
      <c r="AF34" s="97">
        <f t="shared" ref="AF34:AF39" si="12">R34+X34+AE34</f>
        <v>7246169.6500000004</v>
      </c>
      <c r="AG34" s="98" t="s">
        <v>164</v>
      </c>
      <c r="AH34" s="103" t="s">
        <v>195</v>
      </c>
      <c r="AI34" s="101">
        <f>69590.71+93184.01</f>
        <v>162774.72</v>
      </c>
      <c r="AJ34" s="102">
        <v>0</v>
      </c>
      <c r="AK34" s="28"/>
    </row>
    <row r="35" spans="1:37" ht="236.25" x14ac:dyDescent="0.25">
      <c r="A35" s="29">
        <v>29</v>
      </c>
      <c r="B35" s="175">
        <v>48</v>
      </c>
      <c r="C35" s="5" t="s">
        <v>179</v>
      </c>
      <c r="D35" s="30" t="s">
        <v>172</v>
      </c>
      <c r="E35" s="31" t="s">
        <v>131</v>
      </c>
      <c r="F35" s="46" t="s">
        <v>135</v>
      </c>
      <c r="G35" s="46" t="s">
        <v>134</v>
      </c>
      <c r="H35" s="46" t="s">
        <v>195</v>
      </c>
      <c r="I35" s="6" t="s">
        <v>136</v>
      </c>
      <c r="J35" s="7">
        <v>43004</v>
      </c>
      <c r="K35" s="7">
        <v>43916</v>
      </c>
      <c r="L35" s="8">
        <f t="shared" si="10"/>
        <v>83.9838628091575</v>
      </c>
      <c r="M35" s="22" t="s">
        <v>161</v>
      </c>
      <c r="N35" s="22" t="s">
        <v>162</v>
      </c>
      <c r="O35" s="22" t="s">
        <v>162</v>
      </c>
      <c r="P35" s="32" t="s">
        <v>163</v>
      </c>
      <c r="Q35" s="5" t="s">
        <v>37</v>
      </c>
      <c r="R35" s="97">
        <f t="shared" si="8"/>
        <v>12597407.540000001</v>
      </c>
      <c r="S35" s="97">
        <v>2438695.91</v>
      </c>
      <c r="T35" s="97">
        <v>10158711.630000001</v>
      </c>
      <c r="U35" s="97">
        <v>0</v>
      </c>
      <c r="V35" s="97">
        <v>0</v>
      </c>
      <c r="W35" s="97">
        <v>0</v>
      </c>
      <c r="X35" s="97">
        <f t="shared" si="9"/>
        <v>2402387.7999999998</v>
      </c>
      <c r="Y35" s="97">
        <v>609673.98</v>
      </c>
      <c r="Z35" s="97">
        <v>1792713.82</v>
      </c>
      <c r="AA35" s="97"/>
      <c r="AB35" s="97"/>
      <c r="AC35" s="97"/>
      <c r="AD35" s="97">
        <f t="shared" si="11"/>
        <v>14999795.34</v>
      </c>
      <c r="AE35" s="97">
        <v>2999990</v>
      </c>
      <c r="AF35" s="97">
        <f t="shared" si="12"/>
        <v>17999785.34</v>
      </c>
      <c r="AG35" s="98" t="s">
        <v>164</v>
      </c>
      <c r="AH35" s="103" t="s">
        <v>195</v>
      </c>
      <c r="AI35" s="101">
        <v>0</v>
      </c>
      <c r="AJ35" s="108">
        <v>0</v>
      </c>
      <c r="AK35" s="28"/>
    </row>
    <row r="36" spans="1:37" s="3" customFormat="1" ht="346.5" x14ac:dyDescent="0.25">
      <c r="A36" s="29">
        <v>30</v>
      </c>
      <c r="B36" s="175">
        <v>49</v>
      </c>
      <c r="C36" s="5" t="s">
        <v>179</v>
      </c>
      <c r="D36" s="30" t="s">
        <v>172</v>
      </c>
      <c r="E36" s="31" t="s">
        <v>131</v>
      </c>
      <c r="F36" s="46" t="s">
        <v>137</v>
      </c>
      <c r="G36" s="46" t="s">
        <v>134</v>
      </c>
      <c r="H36" s="46" t="s">
        <v>195</v>
      </c>
      <c r="I36" s="6" t="s">
        <v>138</v>
      </c>
      <c r="J36" s="7">
        <v>43004</v>
      </c>
      <c r="K36" s="7">
        <v>43916</v>
      </c>
      <c r="L36" s="8">
        <f t="shared" si="10"/>
        <v>83.98386278575461</v>
      </c>
      <c r="M36" s="22" t="s">
        <v>161</v>
      </c>
      <c r="N36" s="22" t="s">
        <v>162</v>
      </c>
      <c r="O36" s="22" t="s">
        <v>162</v>
      </c>
      <c r="P36" s="32" t="s">
        <v>163</v>
      </c>
      <c r="Q36" s="5" t="s">
        <v>37</v>
      </c>
      <c r="R36" s="97">
        <f t="shared" si="8"/>
        <v>11755282.280000001</v>
      </c>
      <c r="S36" s="97">
        <v>2275671.2999999998</v>
      </c>
      <c r="T36" s="97">
        <v>9479610.9800000004</v>
      </c>
      <c r="U36" s="97">
        <v>0</v>
      </c>
      <c r="V36" s="97">
        <v>0</v>
      </c>
      <c r="W36" s="97">
        <v>0</v>
      </c>
      <c r="X36" s="97">
        <f t="shared" si="9"/>
        <v>2241790.36</v>
      </c>
      <c r="Y36" s="97">
        <v>568917.82999999996</v>
      </c>
      <c r="Z36" s="97">
        <v>1672872.53</v>
      </c>
      <c r="AA36" s="97"/>
      <c r="AB36" s="97"/>
      <c r="AC36" s="97"/>
      <c r="AD36" s="97">
        <f t="shared" si="11"/>
        <v>13997072.640000001</v>
      </c>
      <c r="AE36" s="97">
        <v>0</v>
      </c>
      <c r="AF36" s="97">
        <f t="shared" si="12"/>
        <v>13997072.640000001</v>
      </c>
      <c r="AG36" s="98" t="s">
        <v>164</v>
      </c>
      <c r="AH36" s="103" t="s">
        <v>195</v>
      </c>
      <c r="AI36" s="101">
        <v>0</v>
      </c>
      <c r="AJ36" s="108">
        <v>0</v>
      </c>
      <c r="AK36" s="34"/>
    </row>
    <row r="37" spans="1:37" s="3" customFormat="1" ht="252" x14ac:dyDescent="0.25">
      <c r="A37" s="29">
        <v>31</v>
      </c>
      <c r="B37" s="175">
        <v>51</v>
      </c>
      <c r="C37" s="5" t="s">
        <v>181</v>
      </c>
      <c r="D37" s="30" t="s">
        <v>172</v>
      </c>
      <c r="E37" s="31" t="s">
        <v>131</v>
      </c>
      <c r="F37" s="46" t="s">
        <v>139</v>
      </c>
      <c r="G37" s="46" t="s">
        <v>65</v>
      </c>
      <c r="H37" s="46" t="s">
        <v>195</v>
      </c>
      <c r="I37" s="6" t="s">
        <v>140</v>
      </c>
      <c r="J37" s="7">
        <v>42956</v>
      </c>
      <c r="K37" s="7">
        <v>43870</v>
      </c>
      <c r="L37" s="8">
        <f t="shared" si="10"/>
        <v>83.983862780427785</v>
      </c>
      <c r="M37" s="22" t="s">
        <v>161</v>
      </c>
      <c r="N37" s="22" t="s">
        <v>162</v>
      </c>
      <c r="O37" s="22" t="s">
        <v>162</v>
      </c>
      <c r="P37" s="32" t="s">
        <v>163</v>
      </c>
      <c r="Q37" s="5" t="s">
        <v>37</v>
      </c>
      <c r="R37" s="97">
        <f t="shared" si="8"/>
        <v>10449475.91</v>
      </c>
      <c r="S37" s="97">
        <v>2022884</v>
      </c>
      <c r="T37" s="97">
        <v>8426591.9100000001</v>
      </c>
      <c r="U37" s="97">
        <f>V37+W37</f>
        <v>0</v>
      </c>
      <c r="V37" s="97">
        <v>0</v>
      </c>
      <c r="W37" s="97">
        <v>0</v>
      </c>
      <c r="X37" s="97">
        <f t="shared" si="9"/>
        <v>1992766.64</v>
      </c>
      <c r="Y37" s="97">
        <v>505721</v>
      </c>
      <c r="Z37" s="97">
        <v>1487045.64</v>
      </c>
      <c r="AA37" s="97"/>
      <c r="AB37" s="97"/>
      <c r="AC37" s="97"/>
      <c r="AD37" s="97">
        <f t="shared" si="11"/>
        <v>12442242.550000001</v>
      </c>
      <c r="AE37" s="97">
        <v>0</v>
      </c>
      <c r="AF37" s="97">
        <f t="shared" si="12"/>
        <v>12442242.550000001</v>
      </c>
      <c r="AG37" s="98" t="s">
        <v>164</v>
      </c>
      <c r="AH37" s="103" t="s">
        <v>195</v>
      </c>
      <c r="AI37" s="101">
        <v>69562.990000000005</v>
      </c>
      <c r="AJ37" s="108">
        <v>0</v>
      </c>
      <c r="AK37" s="34"/>
    </row>
    <row r="38" spans="1:37" s="3" customFormat="1" ht="189" x14ac:dyDescent="0.25">
      <c r="A38" s="29">
        <v>32</v>
      </c>
      <c r="B38" s="175">
        <v>52</v>
      </c>
      <c r="C38" s="5" t="s">
        <v>182</v>
      </c>
      <c r="D38" s="30" t="s">
        <v>172</v>
      </c>
      <c r="E38" s="31" t="s">
        <v>131</v>
      </c>
      <c r="F38" s="46" t="s">
        <v>142</v>
      </c>
      <c r="G38" s="46" t="s">
        <v>141</v>
      </c>
      <c r="H38" s="46" t="s">
        <v>195</v>
      </c>
      <c r="I38" s="6" t="s">
        <v>143</v>
      </c>
      <c r="J38" s="7">
        <v>42963</v>
      </c>
      <c r="K38" s="7">
        <v>43877</v>
      </c>
      <c r="L38" s="8">
        <f t="shared" si="10"/>
        <v>83.983862831024851</v>
      </c>
      <c r="M38" s="22" t="s">
        <v>161</v>
      </c>
      <c r="N38" s="22" t="s">
        <v>162</v>
      </c>
      <c r="O38" s="22" t="s">
        <v>162</v>
      </c>
      <c r="P38" s="32" t="s">
        <v>163</v>
      </c>
      <c r="Q38" s="5" t="s">
        <v>37</v>
      </c>
      <c r="R38" s="97">
        <f t="shared" si="8"/>
        <v>12243037.969999999</v>
      </c>
      <c r="S38" s="97">
        <v>2370094.52</v>
      </c>
      <c r="T38" s="97">
        <v>9872943.4499999993</v>
      </c>
      <c r="U38" s="97">
        <v>0</v>
      </c>
      <c r="V38" s="97">
        <v>0</v>
      </c>
      <c r="W38" s="97">
        <v>0</v>
      </c>
      <c r="X38" s="97">
        <f t="shared" si="9"/>
        <v>2334807.77</v>
      </c>
      <c r="Y38" s="97">
        <v>592523.63</v>
      </c>
      <c r="Z38" s="97">
        <v>1742284.14</v>
      </c>
      <c r="AA38" s="97"/>
      <c r="AB38" s="97"/>
      <c r="AC38" s="97"/>
      <c r="AD38" s="97">
        <f t="shared" si="11"/>
        <v>14577845.739999998</v>
      </c>
      <c r="AE38" s="97">
        <v>0</v>
      </c>
      <c r="AF38" s="97">
        <f t="shared" si="12"/>
        <v>14577845.739999998</v>
      </c>
      <c r="AG38" s="98" t="s">
        <v>164</v>
      </c>
      <c r="AH38" s="103" t="s">
        <v>195</v>
      </c>
      <c r="AI38" s="101">
        <v>18637.330000000002</v>
      </c>
      <c r="AJ38" s="108">
        <v>0</v>
      </c>
      <c r="AK38" s="34"/>
    </row>
    <row r="39" spans="1:37" s="3" customFormat="1" ht="299.25" x14ac:dyDescent="0.25">
      <c r="A39" s="29">
        <v>33</v>
      </c>
      <c r="B39" s="175">
        <v>58</v>
      </c>
      <c r="C39" s="5" t="s">
        <v>184</v>
      </c>
      <c r="D39" s="30" t="s">
        <v>172</v>
      </c>
      <c r="E39" s="31" t="s">
        <v>131</v>
      </c>
      <c r="F39" s="46" t="s">
        <v>144</v>
      </c>
      <c r="G39" s="46" t="s">
        <v>77</v>
      </c>
      <c r="H39" s="46" t="s">
        <v>224</v>
      </c>
      <c r="I39" s="6" t="s">
        <v>145</v>
      </c>
      <c r="J39" s="7">
        <v>42963</v>
      </c>
      <c r="K39" s="7">
        <v>43693</v>
      </c>
      <c r="L39" s="8">
        <f t="shared" si="10"/>
        <v>83.983862872994763</v>
      </c>
      <c r="M39" s="22" t="s">
        <v>161</v>
      </c>
      <c r="N39" s="22" t="s">
        <v>162</v>
      </c>
      <c r="O39" s="22" t="s">
        <v>162</v>
      </c>
      <c r="P39" s="32" t="s">
        <v>163</v>
      </c>
      <c r="Q39" s="5" t="s">
        <v>37</v>
      </c>
      <c r="R39" s="97">
        <f t="shared" si="8"/>
        <v>8062160.4699999997</v>
      </c>
      <c r="S39" s="97">
        <v>1560730.47</v>
      </c>
      <c r="T39" s="97">
        <v>6501430</v>
      </c>
      <c r="U39" s="97">
        <v>0</v>
      </c>
      <c r="V39" s="97">
        <v>0</v>
      </c>
      <c r="W39" s="97">
        <v>0</v>
      </c>
      <c r="X39" s="97">
        <f t="shared" si="9"/>
        <v>1537493.79</v>
      </c>
      <c r="Y39" s="97">
        <v>390182.62</v>
      </c>
      <c r="Z39" s="97">
        <v>1147311.17</v>
      </c>
      <c r="AA39" s="97"/>
      <c r="AB39" s="97"/>
      <c r="AC39" s="97"/>
      <c r="AD39" s="97">
        <f t="shared" si="11"/>
        <v>9599654.2599999998</v>
      </c>
      <c r="AE39" s="97">
        <v>655333</v>
      </c>
      <c r="AF39" s="97">
        <f t="shared" si="12"/>
        <v>10254987.26</v>
      </c>
      <c r="AG39" s="98" t="s">
        <v>164</v>
      </c>
      <c r="AH39" s="103" t="s">
        <v>195</v>
      </c>
      <c r="AI39" s="101">
        <v>27068</v>
      </c>
      <c r="AJ39" s="108">
        <v>0</v>
      </c>
      <c r="AK39" s="34"/>
    </row>
    <row r="40" spans="1:37" ht="189" x14ac:dyDescent="0.25">
      <c r="A40" s="29">
        <v>34</v>
      </c>
      <c r="B40" s="175">
        <v>45</v>
      </c>
      <c r="C40" s="5" t="s">
        <v>170</v>
      </c>
      <c r="D40" s="30" t="s">
        <v>173</v>
      </c>
      <c r="E40" s="31" t="s">
        <v>190</v>
      </c>
      <c r="F40" s="46" t="s">
        <v>125</v>
      </c>
      <c r="G40" s="46" t="s">
        <v>124</v>
      </c>
      <c r="H40" s="46" t="s">
        <v>195</v>
      </c>
      <c r="I40" s="6" t="s">
        <v>126</v>
      </c>
      <c r="J40" s="7">
        <v>42793</v>
      </c>
      <c r="K40" s="7">
        <v>43765</v>
      </c>
      <c r="L40" s="8">
        <f t="shared" ref="L40:L79" si="13">R40/AD40*100</f>
        <v>83.983862835522956</v>
      </c>
      <c r="M40" s="22" t="s">
        <v>161</v>
      </c>
      <c r="N40" s="22" t="s">
        <v>162</v>
      </c>
      <c r="O40" s="22" t="s">
        <v>162</v>
      </c>
      <c r="P40" s="32" t="s">
        <v>163</v>
      </c>
      <c r="Q40" s="5" t="s">
        <v>37</v>
      </c>
      <c r="R40" s="97">
        <f t="shared" si="8"/>
        <v>37233996.450000003</v>
      </c>
      <c r="S40" s="97">
        <v>7208022.3300000001</v>
      </c>
      <c r="T40" s="97">
        <v>30025974.120000001</v>
      </c>
      <c r="U40" s="97">
        <v>0</v>
      </c>
      <c r="V40" s="97">
        <v>0</v>
      </c>
      <c r="W40" s="97">
        <v>0</v>
      </c>
      <c r="X40" s="97">
        <f>Y40+Z40</f>
        <v>7100706.9000000004</v>
      </c>
      <c r="Y40" s="97">
        <v>1802005.58</v>
      </c>
      <c r="Z40" s="97">
        <v>5298701.32</v>
      </c>
      <c r="AA40" s="97"/>
      <c r="AB40" s="97"/>
      <c r="AC40" s="97"/>
      <c r="AD40" s="97">
        <f t="shared" ref="AD40:AD55" si="14">R40+X40+U40+AA40</f>
        <v>44334703.350000001</v>
      </c>
      <c r="AE40" s="97">
        <v>427346.26</v>
      </c>
      <c r="AF40" s="97">
        <f t="shared" ref="AF40:AF55" si="15">R40+X40+AE40</f>
        <v>44762049.609999999</v>
      </c>
      <c r="AG40" s="98" t="s">
        <v>164</v>
      </c>
      <c r="AH40" s="109" t="s">
        <v>241</v>
      </c>
      <c r="AI40" s="101">
        <f>3227441.09+1695736.32</f>
        <v>4923177.41</v>
      </c>
      <c r="AJ40" s="108">
        <v>0</v>
      </c>
      <c r="AK40" s="28"/>
    </row>
    <row r="41" spans="1:37" ht="94.5" x14ac:dyDescent="0.25">
      <c r="A41" s="29">
        <v>35</v>
      </c>
      <c r="B41" s="175">
        <v>53</v>
      </c>
      <c r="C41" s="5" t="s">
        <v>170</v>
      </c>
      <c r="D41" s="30" t="s">
        <v>176</v>
      </c>
      <c r="E41" s="31" t="s">
        <v>147</v>
      </c>
      <c r="F41" s="46" t="s">
        <v>115</v>
      </c>
      <c r="G41" s="46" t="s">
        <v>114</v>
      </c>
      <c r="H41" s="46" t="s">
        <v>195</v>
      </c>
      <c r="I41" s="6" t="s">
        <v>116</v>
      </c>
      <c r="J41" s="7">
        <v>42943</v>
      </c>
      <c r="K41" s="7">
        <v>44039</v>
      </c>
      <c r="L41" s="8">
        <f t="shared" si="13"/>
        <v>83.983862843305559</v>
      </c>
      <c r="M41" s="22" t="s">
        <v>161</v>
      </c>
      <c r="N41" s="22" t="s">
        <v>162</v>
      </c>
      <c r="O41" s="22" t="s">
        <v>162</v>
      </c>
      <c r="P41" s="32" t="s">
        <v>163</v>
      </c>
      <c r="Q41" s="5" t="s">
        <v>37</v>
      </c>
      <c r="R41" s="97">
        <f t="shared" ref="R41:R47" si="16">S41+T41</f>
        <v>46010993.850000001</v>
      </c>
      <c r="S41" s="97">
        <v>8907136.0299999993</v>
      </c>
      <c r="T41" s="97">
        <v>37103857.82</v>
      </c>
      <c r="U41" s="97">
        <v>0</v>
      </c>
      <c r="V41" s="97">
        <v>0</v>
      </c>
      <c r="W41" s="97">
        <v>0</v>
      </c>
      <c r="X41" s="97">
        <f t="shared" ref="X41:X47" si="17">Y41+Z41</f>
        <v>8774523.620000001</v>
      </c>
      <c r="Y41" s="97">
        <v>2226784.0099999998</v>
      </c>
      <c r="Z41" s="97">
        <v>6547739.6100000003</v>
      </c>
      <c r="AA41" s="97"/>
      <c r="AB41" s="97"/>
      <c r="AC41" s="97"/>
      <c r="AD41" s="97">
        <f t="shared" si="14"/>
        <v>54785517.469999999</v>
      </c>
      <c r="AE41" s="97">
        <v>0</v>
      </c>
      <c r="AF41" s="97">
        <f t="shared" si="15"/>
        <v>54785517.469999999</v>
      </c>
      <c r="AG41" s="98" t="s">
        <v>164</v>
      </c>
      <c r="AH41" s="99" t="s">
        <v>195</v>
      </c>
      <c r="AI41" s="101">
        <f>77859.98+49086.38</f>
        <v>126946.35999999999</v>
      </c>
      <c r="AJ41" s="102">
        <v>0</v>
      </c>
      <c r="AK41" s="28"/>
    </row>
    <row r="42" spans="1:37" ht="189" x14ac:dyDescent="0.25">
      <c r="A42" s="29">
        <v>36</v>
      </c>
      <c r="B42" s="175">
        <v>54</v>
      </c>
      <c r="C42" s="5" t="s">
        <v>170</v>
      </c>
      <c r="D42" s="30" t="s">
        <v>176</v>
      </c>
      <c r="E42" s="31" t="s">
        <v>147</v>
      </c>
      <c r="F42" s="46" t="s">
        <v>117</v>
      </c>
      <c r="G42" s="46" t="s">
        <v>114</v>
      </c>
      <c r="H42" s="46" t="s">
        <v>195</v>
      </c>
      <c r="I42" s="6" t="s">
        <v>118</v>
      </c>
      <c r="J42" s="7">
        <v>42943</v>
      </c>
      <c r="K42" s="7">
        <v>44039</v>
      </c>
      <c r="L42" s="8">
        <f t="shared" si="13"/>
        <v>83.983862856059488</v>
      </c>
      <c r="M42" s="22" t="s">
        <v>161</v>
      </c>
      <c r="N42" s="22" t="s">
        <v>162</v>
      </c>
      <c r="O42" s="22" t="s">
        <v>162</v>
      </c>
      <c r="P42" s="32" t="s">
        <v>163</v>
      </c>
      <c r="Q42" s="5" t="s">
        <v>37</v>
      </c>
      <c r="R42" s="97">
        <f t="shared" si="16"/>
        <v>11805482.93</v>
      </c>
      <c r="S42" s="97">
        <v>2285389.5</v>
      </c>
      <c r="T42" s="97">
        <v>9520093.4299999997</v>
      </c>
      <c r="U42" s="97">
        <v>0</v>
      </c>
      <c r="V42" s="97">
        <v>0</v>
      </c>
      <c r="W42" s="97">
        <v>0</v>
      </c>
      <c r="X42" s="97">
        <f t="shared" si="17"/>
        <v>2251363.86</v>
      </c>
      <c r="Y42" s="97">
        <v>571347.37</v>
      </c>
      <c r="Z42" s="97">
        <v>1680016.49</v>
      </c>
      <c r="AA42" s="97"/>
      <c r="AB42" s="97"/>
      <c r="AC42" s="97"/>
      <c r="AD42" s="97">
        <f t="shared" si="14"/>
        <v>14056846.789999999</v>
      </c>
      <c r="AE42" s="97">
        <v>216877.5</v>
      </c>
      <c r="AF42" s="97">
        <f t="shared" si="15"/>
        <v>14273724.289999999</v>
      </c>
      <c r="AG42" s="98" t="s">
        <v>164</v>
      </c>
      <c r="AH42" s="99" t="s">
        <v>195</v>
      </c>
      <c r="AI42" s="101">
        <f>55896.17+41005.96</f>
        <v>96902.13</v>
      </c>
      <c r="AJ42" s="102">
        <v>0</v>
      </c>
      <c r="AK42" s="28"/>
    </row>
    <row r="43" spans="1:37" ht="236.25" x14ac:dyDescent="0.25">
      <c r="A43" s="29">
        <v>37</v>
      </c>
      <c r="B43" s="175">
        <v>55</v>
      </c>
      <c r="C43" s="5" t="s">
        <v>170</v>
      </c>
      <c r="D43" s="30" t="s">
        <v>176</v>
      </c>
      <c r="E43" s="31" t="s">
        <v>147</v>
      </c>
      <c r="F43" s="46" t="s">
        <v>120</v>
      </c>
      <c r="G43" s="46" t="s">
        <v>119</v>
      </c>
      <c r="H43" s="72" t="s">
        <v>221</v>
      </c>
      <c r="I43" s="6" t="s">
        <v>121</v>
      </c>
      <c r="J43" s="7">
        <v>43060</v>
      </c>
      <c r="K43" s="7">
        <v>43606</v>
      </c>
      <c r="L43" s="21">
        <f t="shared" si="13"/>
        <v>83.983862867470734</v>
      </c>
      <c r="M43" s="22" t="s">
        <v>161</v>
      </c>
      <c r="N43" s="22" t="s">
        <v>162</v>
      </c>
      <c r="O43" s="22" t="s">
        <v>162</v>
      </c>
      <c r="P43" s="35" t="s">
        <v>163</v>
      </c>
      <c r="Q43" s="22" t="s">
        <v>37</v>
      </c>
      <c r="R43" s="104">
        <f t="shared" si="16"/>
        <v>8678209.1799999997</v>
      </c>
      <c r="S43" s="104">
        <v>1679989.57</v>
      </c>
      <c r="T43" s="104">
        <v>6998219.6100000003</v>
      </c>
      <c r="U43" s="104">
        <v>0</v>
      </c>
      <c r="V43" s="104">
        <v>0</v>
      </c>
      <c r="W43" s="104">
        <v>0</v>
      </c>
      <c r="X43" s="104">
        <f t="shared" si="17"/>
        <v>1654977.3199999998</v>
      </c>
      <c r="Y43" s="104">
        <v>419997.39</v>
      </c>
      <c r="Z43" s="104">
        <v>1234979.93</v>
      </c>
      <c r="AA43" s="97"/>
      <c r="AB43" s="97"/>
      <c r="AC43" s="97"/>
      <c r="AD43" s="97">
        <f t="shared" si="14"/>
        <v>10333186.5</v>
      </c>
      <c r="AE43" s="97">
        <v>0</v>
      </c>
      <c r="AF43" s="97">
        <f t="shared" si="15"/>
        <v>10333186.5</v>
      </c>
      <c r="AG43" s="98" t="s">
        <v>164</v>
      </c>
      <c r="AH43" s="99" t="s">
        <v>195</v>
      </c>
      <c r="AI43" s="101">
        <v>0</v>
      </c>
      <c r="AJ43" s="102">
        <v>0</v>
      </c>
      <c r="AK43" s="28"/>
    </row>
    <row r="44" spans="1:37" ht="94.5" x14ac:dyDescent="0.25">
      <c r="A44" s="29">
        <v>38</v>
      </c>
      <c r="B44" s="175">
        <v>56</v>
      </c>
      <c r="C44" s="5" t="s">
        <v>175</v>
      </c>
      <c r="D44" s="30" t="s">
        <v>176</v>
      </c>
      <c r="E44" s="31" t="s">
        <v>147</v>
      </c>
      <c r="F44" s="46" t="s">
        <v>148</v>
      </c>
      <c r="G44" s="46" t="s">
        <v>146</v>
      </c>
      <c r="H44" s="46" t="s">
        <v>234</v>
      </c>
      <c r="I44" s="6" t="s">
        <v>149</v>
      </c>
      <c r="J44" s="7">
        <v>43006</v>
      </c>
      <c r="K44" s="7">
        <v>44102</v>
      </c>
      <c r="L44" s="8">
        <f t="shared" si="13"/>
        <v>83.98386279749451</v>
      </c>
      <c r="M44" s="22" t="s">
        <v>161</v>
      </c>
      <c r="N44" s="22" t="s">
        <v>162</v>
      </c>
      <c r="O44" s="22" t="s">
        <v>162</v>
      </c>
      <c r="P44" s="32" t="s">
        <v>163</v>
      </c>
      <c r="Q44" s="5" t="s">
        <v>37</v>
      </c>
      <c r="R44" s="97">
        <f t="shared" si="16"/>
        <v>5145385.2700000005</v>
      </c>
      <c r="S44" s="97">
        <v>996080.34</v>
      </c>
      <c r="T44" s="97">
        <v>4149304.93</v>
      </c>
      <c r="U44" s="97">
        <v>0</v>
      </c>
      <c r="V44" s="97">
        <v>0</v>
      </c>
      <c r="W44" s="97">
        <v>0</v>
      </c>
      <c r="X44" s="97">
        <f t="shared" si="17"/>
        <v>981250.37</v>
      </c>
      <c r="Y44" s="97">
        <v>249020.09</v>
      </c>
      <c r="Z44" s="97">
        <v>732230.28</v>
      </c>
      <c r="AA44" s="97"/>
      <c r="AB44" s="97"/>
      <c r="AC44" s="97"/>
      <c r="AD44" s="97">
        <f t="shared" si="14"/>
        <v>6126635.6400000006</v>
      </c>
      <c r="AE44" s="97">
        <v>0</v>
      </c>
      <c r="AF44" s="97">
        <f t="shared" si="15"/>
        <v>6126635.6400000006</v>
      </c>
      <c r="AG44" s="98" t="s">
        <v>164</v>
      </c>
      <c r="AH44" s="103" t="s">
        <v>195</v>
      </c>
      <c r="AI44" s="101">
        <v>0</v>
      </c>
      <c r="AJ44" s="102">
        <v>0</v>
      </c>
      <c r="AK44" s="28"/>
    </row>
    <row r="45" spans="1:37" ht="78.75" x14ac:dyDescent="0.25">
      <c r="A45" s="29">
        <v>39</v>
      </c>
      <c r="B45" s="175">
        <v>57</v>
      </c>
      <c r="C45" s="5" t="s">
        <v>175</v>
      </c>
      <c r="D45" s="30" t="s">
        <v>176</v>
      </c>
      <c r="E45" s="31" t="s">
        <v>147</v>
      </c>
      <c r="F45" s="46" t="s">
        <v>122</v>
      </c>
      <c r="G45" s="46" t="s">
        <v>119</v>
      </c>
      <c r="H45" s="46" t="s">
        <v>195</v>
      </c>
      <c r="I45" s="6" t="s">
        <v>123</v>
      </c>
      <c r="J45" s="7">
        <v>43060</v>
      </c>
      <c r="K45" s="7">
        <v>43789</v>
      </c>
      <c r="L45" s="21">
        <f t="shared" si="13"/>
        <v>83.98386273060467</v>
      </c>
      <c r="M45" s="22" t="s">
        <v>161</v>
      </c>
      <c r="N45" s="22" t="s">
        <v>162</v>
      </c>
      <c r="O45" s="22" t="s">
        <v>162</v>
      </c>
      <c r="P45" s="32" t="s">
        <v>163</v>
      </c>
      <c r="Q45" s="5" t="s">
        <v>37</v>
      </c>
      <c r="R45" s="97">
        <f t="shared" si="16"/>
        <v>2709276.16</v>
      </c>
      <c r="S45" s="104">
        <v>524480.98</v>
      </c>
      <c r="T45" s="104">
        <v>2184795.1800000002</v>
      </c>
      <c r="U45" s="97">
        <v>0</v>
      </c>
      <c r="V45" s="97">
        <v>0</v>
      </c>
      <c r="W45" s="97">
        <v>0</v>
      </c>
      <c r="X45" s="97">
        <f t="shared" si="17"/>
        <v>516672.34</v>
      </c>
      <c r="Y45" s="104">
        <v>131120.25</v>
      </c>
      <c r="Z45" s="104">
        <v>385552.09</v>
      </c>
      <c r="AA45" s="97"/>
      <c r="AB45" s="97"/>
      <c r="AC45" s="97"/>
      <c r="AD45" s="97">
        <f t="shared" si="14"/>
        <v>3225948.5</v>
      </c>
      <c r="AE45" s="97">
        <v>0</v>
      </c>
      <c r="AF45" s="97">
        <f t="shared" si="15"/>
        <v>3225948.5</v>
      </c>
      <c r="AG45" s="98" t="s">
        <v>164</v>
      </c>
      <c r="AH45" s="103" t="s">
        <v>195</v>
      </c>
      <c r="AI45" s="101">
        <v>0</v>
      </c>
      <c r="AJ45" s="102">
        <v>0</v>
      </c>
      <c r="AK45" s="28"/>
    </row>
    <row r="46" spans="1:37" ht="299.25" x14ac:dyDescent="0.25">
      <c r="A46" s="29">
        <v>40</v>
      </c>
      <c r="B46" s="175">
        <v>136</v>
      </c>
      <c r="C46" s="5" t="s">
        <v>177</v>
      </c>
      <c r="D46" s="30" t="s">
        <v>186</v>
      </c>
      <c r="E46" s="31" t="s">
        <v>150</v>
      </c>
      <c r="F46" s="46" t="s">
        <v>151</v>
      </c>
      <c r="G46" s="46" t="s">
        <v>89</v>
      </c>
      <c r="H46" s="46" t="s">
        <v>230</v>
      </c>
      <c r="I46" s="6" t="s">
        <v>152</v>
      </c>
      <c r="J46" s="7">
        <v>43047</v>
      </c>
      <c r="K46" s="7">
        <v>43838</v>
      </c>
      <c r="L46" s="8">
        <f t="shared" si="13"/>
        <v>83.983862849270778</v>
      </c>
      <c r="M46" s="22" t="s">
        <v>161</v>
      </c>
      <c r="N46" s="22" t="s">
        <v>162</v>
      </c>
      <c r="O46" s="22" t="s">
        <v>162</v>
      </c>
      <c r="P46" s="32" t="s">
        <v>163</v>
      </c>
      <c r="Q46" s="5" t="s">
        <v>37</v>
      </c>
      <c r="R46" s="97">
        <f t="shared" si="16"/>
        <v>30804926.539999999</v>
      </c>
      <c r="S46" s="97">
        <v>5963437.1699999999</v>
      </c>
      <c r="T46" s="97">
        <v>24841489.370000001</v>
      </c>
      <c r="U46" s="97">
        <v>0</v>
      </c>
      <c r="V46" s="97">
        <v>0</v>
      </c>
      <c r="W46" s="97">
        <v>0</v>
      </c>
      <c r="X46" s="97">
        <f t="shared" si="17"/>
        <v>5874651.5300000003</v>
      </c>
      <c r="Y46" s="97">
        <v>1490859.29</v>
      </c>
      <c r="Z46" s="97">
        <v>4383792.24</v>
      </c>
      <c r="AA46" s="97"/>
      <c r="AB46" s="97"/>
      <c r="AC46" s="97"/>
      <c r="AD46" s="97">
        <f t="shared" si="14"/>
        <v>36679578.07</v>
      </c>
      <c r="AE46" s="97">
        <v>0</v>
      </c>
      <c r="AF46" s="97">
        <f t="shared" si="15"/>
        <v>36679578.07</v>
      </c>
      <c r="AG46" s="98" t="s">
        <v>164</v>
      </c>
      <c r="AH46" s="103" t="s">
        <v>242</v>
      </c>
      <c r="AI46" s="101">
        <v>75690.460000000006</v>
      </c>
      <c r="AJ46" s="102">
        <v>0</v>
      </c>
      <c r="AK46" s="28"/>
    </row>
    <row r="47" spans="1:37" s="3" customFormat="1" ht="267.75" x14ac:dyDescent="0.25">
      <c r="A47" s="29">
        <v>41</v>
      </c>
      <c r="B47" s="175">
        <v>34</v>
      </c>
      <c r="C47" s="5" t="s">
        <v>177</v>
      </c>
      <c r="D47" s="30" t="s">
        <v>174</v>
      </c>
      <c r="E47" s="31" t="s">
        <v>189</v>
      </c>
      <c r="F47" s="46" t="s">
        <v>107</v>
      </c>
      <c r="G47" s="46" t="s">
        <v>89</v>
      </c>
      <c r="H47" s="46" t="s">
        <v>222</v>
      </c>
      <c r="I47" s="6" t="s">
        <v>108</v>
      </c>
      <c r="J47" s="7">
        <v>42629</v>
      </c>
      <c r="K47" s="7">
        <v>43540</v>
      </c>
      <c r="L47" s="8">
        <f t="shared" si="13"/>
        <v>83.983862803496507</v>
      </c>
      <c r="M47" s="22" t="s">
        <v>161</v>
      </c>
      <c r="N47" s="22" t="s">
        <v>162</v>
      </c>
      <c r="O47" s="22" t="s">
        <v>162</v>
      </c>
      <c r="P47" s="32" t="s">
        <v>163</v>
      </c>
      <c r="Q47" s="5" t="s">
        <v>37</v>
      </c>
      <c r="R47" s="97">
        <f t="shared" si="16"/>
        <v>4117071.25</v>
      </c>
      <c r="S47" s="97">
        <v>797011.99</v>
      </c>
      <c r="T47" s="97">
        <v>3320059.26</v>
      </c>
      <c r="U47" s="97">
        <v>0</v>
      </c>
      <c r="V47" s="97">
        <v>0</v>
      </c>
      <c r="W47" s="97">
        <v>0</v>
      </c>
      <c r="X47" s="97">
        <f t="shared" si="17"/>
        <v>785145.81</v>
      </c>
      <c r="Y47" s="97">
        <v>199253</v>
      </c>
      <c r="Z47" s="97">
        <v>585892.81000000006</v>
      </c>
      <c r="AA47" s="97"/>
      <c r="AB47" s="97"/>
      <c r="AC47" s="97"/>
      <c r="AD47" s="97">
        <f t="shared" si="14"/>
        <v>4902217.0600000005</v>
      </c>
      <c r="AE47" s="97">
        <v>0</v>
      </c>
      <c r="AF47" s="97">
        <f t="shared" si="15"/>
        <v>4902217.0600000005</v>
      </c>
      <c r="AG47" s="98" t="s">
        <v>164</v>
      </c>
      <c r="AH47" s="99" t="s">
        <v>205</v>
      </c>
      <c r="AI47" s="101">
        <f>1223423.31+237318.52</f>
        <v>1460741.83</v>
      </c>
      <c r="AJ47" s="102">
        <v>0</v>
      </c>
      <c r="AK47" s="34"/>
    </row>
    <row r="48" spans="1:37" s="3" customFormat="1" ht="110.25" x14ac:dyDescent="0.25">
      <c r="A48" s="29">
        <v>42</v>
      </c>
      <c r="B48" s="175">
        <v>35</v>
      </c>
      <c r="C48" s="5" t="s">
        <v>178</v>
      </c>
      <c r="D48" s="30" t="s">
        <v>174</v>
      </c>
      <c r="E48" s="31" t="s">
        <v>189</v>
      </c>
      <c r="F48" s="46" t="s">
        <v>110</v>
      </c>
      <c r="G48" s="46" t="s">
        <v>109</v>
      </c>
      <c r="H48" s="46" t="s">
        <v>238</v>
      </c>
      <c r="I48" s="6" t="s">
        <v>111</v>
      </c>
      <c r="J48" s="7">
        <v>42670</v>
      </c>
      <c r="K48" s="7">
        <v>43308</v>
      </c>
      <c r="L48" s="8">
        <f t="shared" si="13"/>
        <v>83.983863323195678</v>
      </c>
      <c r="M48" s="22" t="s">
        <v>161</v>
      </c>
      <c r="N48" s="22" t="s">
        <v>162</v>
      </c>
      <c r="O48" s="22" t="s">
        <v>162</v>
      </c>
      <c r="P48" s="32" t="s">
        <v>163</v>
      </c>
      <c r="Q48" s="5" t="s">
        <v>37</v>
      </c>
      <c r="R48" s="97">
        <f t="shared" ref="R48:R49" si="18">S48+T48</f>
        <v>1279634.31</v>
      </c>
      <c r="S48" s="97">
        <v>247720.73</v>
      </c>
      <c r="T48" s="97">
        <v>1031913.58</v>
      </c>
      <c r="U48" s="97">
        <v>0</v>
      </c>
      <c r="V48" s="97">
        <v>0</v>
      </c>
      <c r="W48" s="97">
        <v>0</v>
      </c>
      <c r="X48" s="97">
        <f t="shared" ref="X48:X49" si="19">Y48+Z48</f>
        <v>244032.57</v>
      </c>
      <c r="Y48" s="97">
        <v>61930.18</v>
      </c>
      <c r="Z48" s="97">
        <v>182102.39</v>
      </c>
      <c r="AA48" s="97"/>
      <c r="AB48" s="97"/>
      <c r="AC48" s="97"/>
      <c r="AD48" s="97">
        <f t="shared" si="14"/>
        <v>1523666.8800000001</v>
      </c>
      <c r="AE48" s="97">
        <v>0</v>
      </c>
      <c r="AF48" s="97">
        <f t="shared" si="15"/>
        <v>1523666.8800000001</v>
      </c>
      <c r="AG48" s="98" t="s">
        <v>164</v>
      </c>
      <c r="AH48" s="99" t="s">
        <v>219</v>
      </c>
      <c r="AI48" s="101">
        <v>122689.41</v>
      </c>
      <c r="AJ48" s="102">
        <v>0</v>
      </c>
      <c r="AK48" s="34"/>
    </row>
    <row r="49" spans="1:37" s="3" customFormat="1" ht="157.5" x14ac:dyDescent="0.25">
      <c r="A49" s="29">
        <v>43</v>
      </c>
      <c r="B49" s="175">
        <v>36</v>
      </c>
      <c r="C49" s="5" t="s">
        <v>177</v>
      </c>
      <c r="D49" s="30" t="s">
        <v>174</v>
      </c>
      <c r="E49" s="31" t="s">
        <v>189</v>
      </c>
      <c r="F49" s="46" t="s">
        <v>112</v>
      </c>
      <c r="G49" s="46" t="s">
        <v>86</v>
      </c>
      <c r="H49" s="46" t="s">
        <v>195</v>
      </c>
      <c r="I49" s="6" t="s">
        <v>113</v>
      </c>
      <c r="J49" s="7">
        <v>42579</v>
      </c>
      <c r="K49" s="7">
        <v>43128</v>
      </c>
      <c r="L49" s="8">
        <f t="shared" si="13"/>
        <v>83.983863111728837</v>
      </c>
      <c r="M49" s="22" t="s">
        <v>161</v>
      </c>
      <c r="N49" s="22" t="s">
        <v>162</v>
      </c>
      <c r="O49" s="22" t="s">
        <v>162</v>
      </c>
      <c r="P49" s="32" t="s">
        <v>163</v>
      </c>
      <c r="Q49" s="5" t="s">
        <v>37</v>
      </c>
      <c r="R49" s="97">
        <f t="shared" si="18"/>
        <v>1627939.8599999999</v>
      </c>
      <c r="S49" s="97">
        <v>315148.2</v>
      </c>
      <c r="T49" s="97">
        <v>1312791.6599999999</v>
      </c>
      <c r="U49" s="97">
        <v>0</v>
      </c>
      <c r="V49" s="97">
        <v>0</v>
      </c>
      <c r="W49" s="97">
        <v>0</v>
      </c>
      <c r="X49" s="97">
        <f t="shared" si="19"/>
        <v>310456.15999999997</v>
      </c>
      <c r="Y49" s="97">
        <v>78787.05</v>
      </c>
      <c r="Z49" s="97">
        <v>231669.11</v>
      </c>
      <c r="AA49" s="97"/>
      <c r="AB49" s="97"/>
      <c r="AC49" s="97"/>
      <c r="AD49" s="97">
        <f t="shared" si="14"/>
        <v>1938396.0199999998</v>
      </c>
      <c r="AE49" s="97">
        <v>0</v>
      </c>
      <c r="AF49" s="97">
        <f t="shared" si="15"/>
        <v>1938396.0199999998</v>
      </c>
      <c r="AG49" s="98" t="s">
        <v>164</v>
      </c>
      <c r="AH49" s="99" t="s">
        <v>206</v>
      </c>
      <c r="AI49" s="101">
        <f>453936.04+105668.02</f>
        <v>559604.05999999994</v>
      </c>
      <c r="AJ49" s="102">
        <v>0</v>
      </c>
      <c r="AK49" s="34"/>
    </row>
    <row r="50" spans="1:37" s="3" customFormat="1" ht="236.25" x14ac:dyDescent="0.25">
      <c r="A50" s="29">
        <v>44</v>
      </c>
      <c r="B50" s="175">
        <v>61</v>
      </c>
      <c r="C50" s="5" t="s">
        <v>181</v>
      </c>
      <c r="D50" s="30" t="s">
        <v>174</v>
      </c>
      <c r="E50" s="31" t="s">
        <v>153</v>
      </c>
      <c r="F50" s="46" t="s">
        <v>154</v>
      </c>
      <c r="G50" s="46" t="s">
        <v>415</v>
      </c>
      <c r="H50" s="46" t="s">
        <v>229</v>
      </c>
      <c r="I50" s="6" t="s">
        <v>155</v>
      </c>
      <c r="J50" s="7">
        <v>42893</v>
      </c>
      <c r="K50" s="7">
        <v>43562</v>
      </c>
      <c r="L50" s="8">
        <f t="shared" si="13"/>
        <v>83.395347070002643</v>
      </c>
      <c r="M50" s="22" t="s">
        <v>161</v>
      </c>
      <c r="N50" s="22" t="s">
        <v>162</v>
      </c>
      <c r="O50" s="22" t="s">
        <v>162</v>
      </c>
      <c r="P50" s="32" t="s">
        <v>163</v>
      </c>
      <c r="Q50" s="5" t="s">
        <v>37</v>
      </c>
      <c r="R50" s="97">
        <v>9816719.1999999993</v>
      </c>
      <c r="S50" s="97">
        <v>1900390.44</v>
      </c>
      <c r="T50" s="97">
        <v>7916328.7599999998</v>
      </c>
      <c r="U50" s="97">
        <f>V50+W50</f>
        <v>647352.26</v>
      </c>
      <c r="V50" s="97">
        <v>164283.98000000001</v>
      </c>
      <c r="W50" s="97">
        <v>483068.28</v>
      </c>
      <c r="X50" s="97">
        <f>Y50+Z50</f>
        <v>1307231.79</v>
      </c>
      <c r="Y50" s="97">
        <f>16763.67+299003.61+11810</f>
        <v>327577.27999999997</v>
      </c>
      <c r="Z50" s="97">
        <f>65723.57+879204.26+34726.68</f>
        <v>979654.51000000013</v>
      </c>
      <c r="AA50" s="97"/>
      <c r="AB50" s="97"/>
      <c r="AC50" s="97"/>
      <c r="AD50" s="97">
        <f t="shared" si="14"/>
        <v>11771303.249999998</v>
      </c>
      <c r="AE50" s="97">
        <v>0</v>
      </c>
      <c r="AF50" s="97">
        <f>AD50+AE50</f>
        <v>11771303.249999998</v>
      </c>
      <c r="AG50" s="98" t="s">
        <v>164</v>
      </c>
      <c r="AH50" s="99" t="s">
        <v>382</v>
      </c>
      <c r="AI50" s="101">
        <f>1340255.74+294266.56</f>
        <v>1634522.3</v>
      </c>
      <c r="AJ50" s="101">
        <v>69261.08</v>
      </c>
      <c r="AK50" s="34"/>
    </row>
    <row r="51" spans="1:37" ht="157.5" x14ac:dyDescent="0.25">
      <c r="A51" s="29">
        <v>45</v>
      </c>
      <c r="B51" s="175">
        <v>62</v>
      </c>
      <c r="C51" s="5" t="s">
        <v>170</v>
      </c>
      <c r="D51" s="30" t="s">
        <v>174</v>
      </c>
      <c r="E51" s="31" t="s">
        <v>153</v>
      </c>
      <c r="F51" s="46" t="s">
        <v>156</v>
      </c>
      <c r="G51" s="46" t="s">
        <v>119</v>
      </c>
      <c r="H51" s="73" t="s">
        <v>239</v>
      </c>
      <c r="I51" s="6" t="s">
        <v>157</v>
      </c>
      <c r="J51" s="7">
        <v>43060</v>
      </c>
      <c r="K51" s="7">
        <v>43729</v>
      </c>
      <c r="L51" s="21">
        <f t="shared" si="13"/>
        <v>83.983862836233868</v>
      </c>
      <c r="M51" s="22" t="s">
        <v>161</v>
      </c>
      <c r="N51" s="22" t="s">
        <v>162</v>
      </c>
      <c r="O51" s="22" t="s">
        <v>162</v>
      </c>
      <c r="P51" s="32" t="s">
        <v>163</v>
      </c>
      <c r="Q51" s="22" t="s">
        <v>37</v>
      </c>
      <c r="R51" s="104">
        <f>S51+T51</f>
        <v>3950537.5</v>
      </c>
      <c r="S51" s="104">
        <v>764773.2</v>
      </c>
      <c r="T51" s="104">
        <v>3185764.3</v>
      </c>
      <c r="U51" s="104">
        <v>0</v>
      </c>
      <c r="V51" s="104">
        <v>0</v>
      </c>
      <c r="W51" s="104">
        <v>0</v>
      </c>
      <c r="X51" s="104">
        <f>Y51+Z51</f>
        <v>753387</v>
      </c>
      <c r="Y51" s="104">
        <v>191193.3</v>
      </c>
      <c r="Z51" s="104">
        <v>562193.69999999995</v>
      </c>
      <c r="AA51" s="97"/>
      <c r="AB51" s="97"/>
      <c r="AC51" s="97"/>
      <c r="AD51" s="97">
        <f t="shared" si="14"/>
        <v>4703924.5</v>
      </c>
      <c r="AE51" s="97"/>
      <c r="AF51" s="97">
        <f t="shared" si="15"/>
        <v>4703924.5</v>
      </c>
      <c r="AG51" s="98" t="s">
        <v>164</v>
      </c>
      <c r="AH51" s="99" t="s">
        <v>195</v>
      </c>
      <c r="AI51" s="101">
        <v>0</v>
      </c>
      <c r="AJ51" s="101">
        <v>0</v>
      </c>
      <c r="AK51" s="28"/>
    </row>
    <row r="52" spans="1:37" ht="220.5" x14ac:dyDescent="0.25">
      <c r="A52" s="29">
        <v>46</v>
      </c>
      <c r="B52" s="175">
        <v>63</v>
      </c>
      <c r="C52" s="5" t="s">
        <v>184</v>
      </c>
      <c r="D52" s="30" t="s">
        <v>174</v>
      </c>
      <c r="E52" s="31" t="s">
        <v>153</v>
      </c>
      <c r="F52" s="46" t="s">
        <v>159</v>
      </c>
      <c r="G52" s="46" t="s">
        <v>158</v>
      </c>
      <c r="H52" s="46" t="s">
        <v>195</v>
      </c>
      <c r="I52" s="6" t="s">
        <v>160</v>
      </c>
      <c r="J52" s="7">
        <v>43063</v>
      </c>
      <c r="K52" s="7">
        <v>43609</v>
      </c>
      <c r="L52" s="21">
        <f t="shared" si="13"/>
        <v>83.983862837339956</v>
      </c>
      <c r="M52" s="22" t="s">
        <v>161</v>
      </c>
      <c r="N52" s="22" t="s">
        <v>162</v>
      </c>
      <c r="O52" s="22" t="s">
        <v>162</v>
      </c>
      <c r="P52" s="32" t="s">
        <v>163</v>
      </c>
      <c r="Q52" s="22" t="s">
        <v>37</v>
      </c>
      <c r="R52" s="104">
        <f>S52+T52</f>
        <v>2267315.5699999998</v>
      </c>
      <c r="S52" s="104">
        <v>438923.1</v>
      </c>
      <c r="T52" s="104">
        <v>1828392.47</v>
      </c>
      <c r="U52" s="104">
        <v>0</v>
      </c>
      <c r="V52" s="104">
        <v>0</v>
      </c>
      <c r="W52" s="104">
        <v>0</v>
      </c>
      <c r="X52" s="104">
        <f>Y52+Z52</f>
        <v>432388.27</v>
      </c>
      <c r="Y52" s="104">
        <v>109730.78</v>
      </c>
      <c r="Z52" s="104">
        <v>322657.49</v>
      </c>
      <c r="AA52" s="97"/>
      <c r="AB52" s="97"/>
      <c r="AC52" s="97"/>
      <c r="AD52" s="97">
        <f t="shared" si="14"/>
        <v>2699703.84</v>
      </c>
      <c r="AE52" s="97">
        <v>0</v>
      </c>
      <c r="AF52" s="97">
        <f t="shared" si="15"/>
        <v>2699703.84</v>
      </c>
      <c r="AG52" s="98" t="s">
        <v>164</v>
      </c>
      <c r="AH52" s="103" t="s">
        <v>195</v>
      </c>
      <c r="AI52" s="101">
        <v>13624.7</v>
      </c>
      <c r="AJ52" s="101">
        <v>0</v>
      </c>
      <c r="AK52" s="28"/>
    </row>
    <row r="53" spans="1:37" ht="126" x14ac:dyDescent="0.25">
      <c r="A53" s="29">
        <v>47</v>
      </c>
      <c r="B53" s="175">
        <v>38</v>
      </c>
      <c r="C53" s="5" t="s">
        <v>170</v>
      </c>
      <c r="D53" s="31" t="s">
        <v>169</v>
      </c>
      <c r="E53" s="31" t="s">
        <v>26</v>
      </c>
      <c r="F53" s="46" t="s">
        <v>28</v>
      </c>
      <c r="G53" s="46" t="s">
        <v>414</v>
      </c>
      <c r="H53" s="46" t="s">
        <v>195</v>
      </c>
      <c r="I53" s="6" t="s">
        <v>29</v>
      </c>
      <c r="J53" s="7">
        <v>42488</v>
      </c>
      <c r="K53" s="7">
        <v>44314</v>
      </c>
      <c r="L53" s="8">
        <f t="shared" si="13"/>
        <v>84.695097599999997</v>
      </c>
      <c r="M53" s="22" t="s">
        <v>161</v>
      </c>
      <c r="N53" s="22" t="s">
        <v>162</v>
      </c>
      <c r="O53" s="22" t="s">
        <v>162</v>
      </c>
      <c r="P53" s="32" t="s">
        <v>163</v>
      </c>
      <c r="Q53" s="5" t="s">
        <v>27</v>
      </c>
      <c r="R53" s="97">
        <f>S53+T53</f>
        <v>16939019.52</v>
      </c>
      <c r="S53" s="97">
        <v>975687.71</v>
      </c>
      <c r="T53" s="97">
        <v>15963331.810000001</v>
      </c>
      <c r="U53" s="97">
        <v>0</v>
      </c>
      <c r="V53" s="97">
        <v>0</v>
      </c>
      <c r="W53" s="97">
        <v>0</v>
      </c>
      <c r="X53" s="97">
        <f>Y53+Z53</f>
        <v>3060980.48</v>
      </c>
      <c r="Y53" s="97">
        <v>243921.93</v>
      </c>
      <c r="Z53" s="97">
        <v>2817058.55</v>
      </c>
      <c r="AA53" s="97"/>
      <c r="AB53" s="97"/>
      <c r="AC53" s="97"/>
      <c r="AD53" s="97">
        <f t="shared" si="14"/>
        <v>20000000</v>
      </c>
      <c r="AE53" s="97">
        <v>200000</v>
      </c>
      <c r="AF53" s="97">
        <f t="shared" si="15"/>
        <v>20200000</v>
      </c>
      <c r="AG53" s="98" t="s">
        <v>164</v>
      </c>
      <c r="AH53" s="99" t="s">
        <v>197</v>
      </c>
      <c r="AI53" s="110">
        <f>208371.82+158714.7</f>
        <v>367086.52</v>
      </c>
      <c r="AJ53" s="111">
        <v>0</v>
      </c>
      <c r="AK53" s="28"/>
    </row>
    <row r="54" spans="1:37" ht="94.5" x14ac:dyDescent="0.25">
      <c r="A54" s="29">
        <v>48</v>
      </c>
      <c r="B54" s="175">
        <v>39</v>
      </c>
      <c r="C54" s="5" t="s">
        <v>170</v>
      </c>
      <c r="D54" s="31" t="s">
        <v>168</v>
      </c>
      <c r="E54" s="31" t="s">
        <v>26</v>
      </c>
      <c r="F54" s="46" t="s">
        <v>31</v>
      </c>
      <c r="G54" s="46" t="s">
        <v>414</v>
      </c>
      <c r="H54" s="46" t="s">
        <v>195</v>
      </c>
      <c r="I54" s="6" t="s">
        <v>32</v>
      </c>
      <c r="J54" s="7">
        <v>42488</v>
      </c>
      <c r="K54" s="7">
        <v>44314</v>
      </c>
      <c r="L54" s="8">
        <f t="shared" si="13"/>
        <v>84.695097596566526</v>
      </c>
      <c r="M54" s="22" t="s">
        <v>161</v>
      </c>
      <c r="N54" s="22" t="s">
        <v>162</v>
      </c>
      <c r="O54" s="22" t="s">
        <v>162</v>
      </c>
      <c r="P54" s="32" t="s">
        <v>163</v>
      </c>
      <c r="Q54" s="5" t="s">
        <v>30</v>
      </c>
      <c r="R54" s="97">
        <f t="shared" ref="R54:R61" si="20">S54+T54</f>
        <v>59201873.219999999</v>
      </c>
      <c r="S54" s="97">
        <v>3410028.55</v>
      </c>
      <c r="T54" s="97">
        <v>55791844.670000002</v>
      </c>
      <c r="U54" s="97">
        <v>0</v>
      </c>
      <c r="V54" s="97">
        <v>0</v>
      </c>
      <c r="W54" s="97">
        <v>0</v>
      </c>
      <c r="X54" s="97">
        <f t="shared" ref="X54:X55" si="21">Y54+Z54</f>
        <v>10698126.780000001</v>
      </c>
      <c r="Y54" s="97">
        <v>852507.14</v>
      </c>
      <c r="Z54" s="97">
        <v>9845619.6400000006</v>
      </c>
      <c r="AA54" s="97"/>
      <c r="AB54" s="97"/>
      <c r="AC54" s="97"/>
      <c r="AD54" s="97">
        <f t="shared" si="14"/>
        <v>69900000</v>
      </c>
      <c r="AE54" s="97">
        <v>600000</v>
      </c>
      <c r="AF54" s="97">
        <f t="shared" si="15"/>
        <v>70500000</v>
      </c>
      <c r="AG54" s="98" t="s">
        <v>164</v>
      </c>
      <c r="AH54" s="99" t="s">
        <v>198</v>
      </c>
      <c r="AI54" s="101">
        <f>977061.48+381714.61+256182</f>
        <v>1614958.0899999999</v>
      </c>
      <c r="AJ54" s="102">
        <v>0</v>
      </c>
      <c r="AK54" s="28"/>
    </row>
    <row r="55" spans="1:37" ht="63" x14ac:dyDescent="0.25">
      <c r="A55" s="29">
        <v>49</v>
      </c>
      <c r="B55" s="175">
        <v>40</v>
      </c>
      <c r="C55" s="5" t="s">
        <v>170</v>
      </c>
      <c r="D55" s="31" t="s">
        <v>168</v>
      </c>
      <c r="E55" s="31" t="s">
        <v>26</v>
      </c>
      <c r="F55" s="46" t="s">
        <v>34</v>
      </c>
      <c r="G55" s="46" t="s">
        <v>414</v>
      </c>
      <c r="H55" s="46" t="s">
        <v>195</v>
      </c>
      <c r="I55" s="6" t="s">
        <v>35</v>
      </c>
      <c r="J55" s="7">
        <v>42488</v>
      </c>
      <c r="K55" s="7">
        <v>44314</v>
      </c>
      <c r="L55" s="8">
        <f t="shared" si="13"/>
        <v>84.695097599999997</v>
      </c>
      <c r="M55" s="22" t="s">
        <v>161</v>
      </c>
      <c r="N55" s="22" t="s">
        <v>162</v>
      </c>
      <c r="O55" s="22" t="s">
        <v>162</v>
      </c>
      <c r="P55" s="32" t="s">
        <v>163</v>
      </c>
      <c r="Q55" s="5" t="s">
        <v>33</v>
      </c>
      <c r="R55" s="97">
        <f t="shared" si="20"/>
        <v>50817058.560000002</v>
      </c>
      <c r="S55" s="97">
        <v>2927063.13</v>
      </c>
      <c r="T55" s="97">
        <v>47889995.43</v>
      </c>
      <c r="U55" s="97">
        <v>0</v>
      </c>
      <c r="V55" s="97">
        <v>0</v>
      </c>
      <c r="W55" s="97">
        <v>0</v>
      </c>
      <c r="X55" s="97">
        <f t="shared" si="21"/>
        <v>9182941.4399999995</v>
      </c>
      <c r="Y55" s="97">
        <v>731765.78</v>
      </c>
      <c r="Z55" s="97">
        <v>8451175.6600000001</v>
      </c>
      <c r="AA55" s="97"/>
      <c r="AB55" s="97"/>
      <c r="AC55" s="97"/>
      <c r="AD55" s="97">
        <f t="shared" si="14"/>
        <v>60000000</v>
      </c>
      <c r="AE55" s="97">
        <v>1936000</v>
      </c>
      <c r="AF55" s="97">
        <f t="shared" si="15"/>
        <v>61936000</v>
      </c>
      <c r="AG55" s="98" t="s">
        <v>164</v>
      </c>
      <c r="AH55" s="99" t="s">
        <v>244</v>
      </c>
      <c r="AI55" s="101">
        <f>15451156.02+2576911.86</f>
        <v>18028067.879999999</v>
      </c>
      <c r="AJ55" s="102">
        <v>0</v>
      </c>
      <c r="AK55" s="28"/>
    </row>
    <row r="56" spans="1:37" ht="299.25" x14ac:dyDescent="0.25">
      <c r="A56" s="29">
        <v>50</v>
      </c>
      <c r="B56" s="175">
        <v>69</v>
      </c>
      <c r="C56" s="5" t="s">
        <v>182</v>
      </c>
      <c r="D56" s="30" t="s">
        <v>263</v>
      </c>
      <c r="E56" s="170" t="s">
        <v>417</v>
      </c>
      <c r="F56" s="46" t="s">
        <v>246</v>
      </c>
      <c r="G56" s="46" t="s">
        <v>249</v>
      </c>
      <c r="H56" s="46" t="s">
        <v>195</v>
      </c>
      <c r="I56" s="6" t="s">
        <v>252</v>
      </c>
      <c r="J56" s="7">
        <v>43129</v>
      </c>
      <c r="K56" s="7" t="s">
        <v>260</v>
      </c>
      <c r="L56" s="8">
        <f t="shared" si="13"/>
        <v>85</v>
      </c>
      <c r="M56" s="22">
        <v>2</v>
      </c>
      <c r="N56" s="22" t="s">
        <v>259</v>
      </c>
      <c r="O56" s="22" t="s">
        <v>257</v>
      </c>
      <c r="P56" s="32" t="s">
        <v>245</v>
      </c>
      <c r="Q56" s="22" t="s">
        <v>37</v>
      </c>
      <c r="R56" s="97">
        <f t="shared" si="20"/>
        <v>312939.57</v>
      </c>
      <c r="S56" s="97">
        <v>0</v>
      </c>
      <c r="T56" s="97">
        <v>312939.57</v>
      </c>
      <c r="U56" s="97">
        <f>V56+W56</f>
        <v>47861.35</v>
      </c>
      <c r="V56" s="97">
        <v>0</v>
      </c>
      <c r="W56" s="97">
        <v>47861.35</v>
      </c>
      <c r="X56" s="97">
        <f>Y56+Z56</f>
        <v>7363.28</v>
      </c>
      <c r="Y56" s="97">
        <v>0</v>
      </c>
      <c r="Z56" s="97">
        <v>7363.28</v>
      </c>
      <c r="AA56" s="97">
        <v>0</v>
      </c>
      <c r="AB56" s="97"/>
      <c r="AC56" s="97"/>
      <c r="AD56" s="97">
        <f>R56+U56+X56</f>
        <v>368164.2</v>
      </c>
      <c r="AE56" s="97">
        <v>0</v>
      </c>
      <c r="AF56" s="97">
        <f>AD56+AE56</f>
        <v>368164.2</v>
      </c>
      <c r="AG56" s="98" t="s">
        <v>164</v>
      </c>
      <c r="AH56" s="99" t="s">
        <v>195</v>
      </c>
      <c r="AI56" s="101">
        <v>9308</v>
      </c>
      <c r="AJ56" s="102">
        <v>0</v>
      </c>
      <c r="AK56" s="28"/>
    </row>
    <row r="57" spans="1:37" ht="236.25" x14ac:dyDescent="0.25">
      <c r="A57" s="29">
        <v>51</v>
      </c>
      <c r="B57" s="175">
        <v>77</v>
      </c>
      <c r="C57" s="5" t="s">
        <v>182</v>
      </c>
      <c r="D57" s="30" t="s">
        <v>263</v>
      </c>
      <c r="E57" s="170" t="s">
        <v>417</v>
      </c>
      <c r="F57" s="46" t="s">
        <v>247</v>
      </c>
      <c r="G57" s="46" t="s">
        <v>250</v>
      </c>
      <c r="H57" s="46" t="s">
        <v>195</v>
      </c>
      <c r="I57" s="6" t="s">
        <v>253</v>
      </c>
      <c r="J57" s="7">
        <v>43126</v>
      </c>
      <c r="K57" s="7" t="s">
        <v>261</v>
      </c>
      <c r="L57" s="8">
        <f t="shared" si="13"/>
        <v>84.999999763641128</v>
      </c>
      <c r="M57" s="22">
        <v>6</v>
      </c>
      <c r="N57" s="22" t="s">
        <v>255</v>
      </c>
      <c r="O57" s="22" t="s">
        <v>256</v>
      </c>
      <c r="P57" s="32" t="s">
        <v>245</v>
      </c>
      <c r="Q57" s="22" t="s">
        <v>37</v>
      </c>
      <c r="R57" s="97">
        <f t="shared" si="20"/>
        <v>359622.64</v>
      </c>
      <c r="S57" s="97">
        <v>0</v>
      </c>
      <c r="T57" s="97">
        <v>359622.64</v>
      </c>
      <c r="U57" s="97">
        <f t="shared" ref="U57:U61" si="22">V57+W57</f>
        <v>55001.11</v>
      </c>
      <c r="V57" s="97">
        <v>0</v>
      </c>
      <c r="W57" s="97">
        <v>55001.11</v>
      </c>
      <c r="X57" s="97">
        <f t="shared" ref="X57:X61" si="23">Y57+Z57</f>
        <v>8461.7099999999991</v>
      </c>
      <c r="Y57" s="97">
        <v>0</v>
      </c>
      <c r="Z57" s="97">
        <v>8461.7099999999991</v>
      </c>
      <c r="AA57" s="97">
        <v>0</v>
      </c>
      <c r="AB57" s="97"/>
      <c r="AC57" s="97"/>
      <c r="AD57" s="97">
        <f t="shared" ref="AD57:AD61" si="24">R57+U57+X57</f>
        <v>423085.46</v>
      </c>
      <c r="AE57" s="97">
        <v>0</v>
      </c>
      <c r="AF57" s="97">
        <f t="shared" ref="AF57:AF61" si="25">AD57+AE57</f>
        <v>423085.46</v>
      </c>
      <c r="AG57" s="98" t="s">
        <v>164</v>
      </c>
      <c r="AH57" s="99" t="s">
        <v>195</v>
      </c>
      <c r="AI57" s="101">
        <v>0</v>
      </c>
      <c r="AJ57" s="102">
        <v>0</v>
      </c>
      <c r="AK57" s="28"/>
    </row>
    <row r="58" spans="1:37" ht="211.5" customHeight="1" x14ac:dyDescent="0.25">
      <c r="A58" s="29">
        <v>52</v>
      </c>
      <c r="B58" s="175">
        <v>109</v>
      </c>
      <c r="C58" s="5" t="s">
        <v>182</v>
      </c>
      <c r="D58" s="30" t="s">
        <v>263</v>
      </c>
      <c r="E58" s="170" t="s">
        <v>417</v>
      </c>
      <c r="F58" s="46" t="s">
        <v>248</v>
      </c>
      <c r="G58" s="46" t="s">
        <v>251</v>
      </c>
      <c r="H58" s="46" t="s">
        <v>195</v>
      </c>
      <c r="I58" s="6" t="s">
        <v>254</v>
      </c>
      <c r="J58" s="7">
        <v>43129</v>
      </c>
      <c r="K58" s="7" t="s">
        <v>262</v>
      </c>
      <c r="L58" s="8">
        <f t="shared" si="13"/>
        <v>85.000000819683009</v>
      </c>
      <c r="M58" s="22">
        <v>1</v>
      </c>
      <c r="N58" s="22" t="s">
        <v>258</v>
      </c>
      <c r="O58" s="22" t="s">
        <v>258</v>
      </c>
      <c r="P58" s="32" t="s">
        <v>245</v>
      </c>
      <c r="Q58" s="22" t="s">
        <v>37</v>
      </c>
      <c r="R58" s="97">
        <f t="shared" si="20"/>
        <v>518493.12</v>
      </c>
      <c r="S58" s="97">
        <v>0</v>
      </c>
      <c r="T58" s="97">
        <v>518493.12</v>
      </c>
      <c r="U58" s="97">
        <f t="shared" si="22"/>
        <v>79298.94</v>
      </c>
      <c r="V58" s="97">
        <v>0</v>
      </c>
      <c r="W58" s="97">
        <v>79298.94</v>
      </c>
      <c r="X58" s="97">
        <f t="shared" si="23"/>
        <v>12199.84</v>
      </c>
      <c r="Y58" s="97">
        <v>0</v>
      </c>
      <c r="Z58" s="97">
        <v>12199.84</v>
      </c>
      <c r="AA58" s="97">
        <v>0</v>
      </c>
      <c r="AB58" s="97"/>
      <c r="AC58" s="97"/>
      <c r="AD58" s="97">
        <f t="shared" si="24"/>
        <v>609991.9</v>
      </c>
      <c r="AE58" s="97">
        <v>0</v>
      </c>
      <c r="AF58" s="97">
        <f t="shared" si="25"/>
        <v>609991.9</v>
      </c>
      <c r="AG58" s="98" t="s">
        <v>164</v>
      </c>
      <c r="AH58" s="99" t="s">
        <v>195</v>
      </c>
      <c r="AI58" s="101">
        <v>0</v>
      </c>
      <c r="AJ58" s="102">
        <v>0</v>
      </c>
      <c r="AK58" s="28"/>
    </row>
    <row r="59" spans="1:37" s="89" customFormat="1" ht="121.5" customHeight="1" x14ac:dyDescent="0.25">
      <c r="A59" s="29">
        <v>53</v>
      </c>
      <c r="B59" s="175">
        <v>76</v>
      </c>
      <c r="C59" s="80" t="s">
        <v>185</v>
      </c>
      <c r="D59" s="86" t="s">
        <v>263</v>
      </c>
      <c r="E59" s="170" t="s">
        <v>417</v>
      </c>
      <c r="F59" s="87" t="s">
        <v>302</v>
      </c>
      <c r="G59" s="87" t="s">
        <v>303</v>
      </c>
      <c r="H59" s="80" t="s">
        <v>195</v>
      </c>
      <c r="I59" s="80" t="s">
        <v>304</v>
      </c>
      <c r="J59" s="81">
        <v>43129</v>
      </c>
      <c r="K59" s="81">
        <v>43614</v>
      </c>
      <c r="L59" s="8">
        <f t="shared" si="13"/>
        <v>85.000000405063261</v>
      </c>
      <c r="M59" s="30">
        <v>3</v>
      </c>
      <c r="N59" s="30" t="s">
        <v>305</v>
      </c>
      <c r="O59" s="30" t="s">
        <v>306</v>
      </c>
      <c r="P59" s="33" t="s">
        <v>245</v>
      </c>
      <c r="Q59" s="30" t="s">
        <v>37</v>
      </c>
      <c r="R59" s="97">
        <f t="shared" si="20"/>
        <v>524609.42000000004</v>
      </c>
      <c r="S59" s="82">
        <v>0</v>
      </c>
      <c r="T59" s="112">
        <v>524609.42000000004</v>
      </c>
      <c r="U59" s="97">
        <f t="shared" si="22"/>
        <v>80234.38</v>
      </c>
      <c r="V59" s="82">
        <v>0</v>
      </c>
      <c r="W59" s="112">
        <v>80234.38</v>
      </c>
      <c r="X59" s="97">
        <f t="shared" si="23"/>
        <v>12343.75</v>
      </c>
      <c r="Y59" s="82">
        <v>0</v>
      </c>
      <c r="Z59" s="112">
        <v>12343.75</v>
      </c>
      <c r="AA59" s="82">
        <v>0</v>
      </c>
      <c r="AB59" s="82"/>
      <c r="AC59" s="82"/>
      <c r="AD59" s="97">
        <f t="shared" si="24"/>
        <v>617187.55000000005</v>
      </c>
      <c r="AE59" s="82">
        <v>0</v>
      </c>
      <c r="AF59" s="97">
        <f t="shared" si="25"/>
        <v>617187.55000000005</v>
      </c>
      <c r="AG59" s="83" t="s">
        <v>164</v>
      </c>
      <c r="AH59" s="84" t="s">
        <v>195</v>
      </c>
      <c r="AI59" s="85"/>
      <c r="AJ59" s="85"/>
      <c r="AK59" s="88"/>
    </row>
    <row r="60" spans="1:37" s="89" customFormat="1" ht="171" customHeight="1" x14ac:dyDescent="0.25">
      <c r="A60" s="29">
        <v>54</v>
      </c>
      <c r="B60" s="175">
        <v>81</v>
      </c>
      <c r="C60" s="80" t="s">
        <v>184</v>
      </c>
      <c r="D60" s="86" t="s">
        <v>263</v>
      </c>
      <c r="E60" s="170" t="s">
        <v>417</v>
      </c>
      <c r="F60" s="87" t="s">
        <v>298</v>
      </c>
      <c r="G60" s="87" t="s">
        <v>299</v>
      </c>
      <c r="H60" s="80" t="s">
        <v>195</v>
      </c>
      <c r="I60" s="80" t="s">
        <v>300</v>
      </c>
      <c r="J60" s="81">
        <v>43129</v>
      </c>
      <c r="K60" s="81">
        <v>43614</v>
      </c>
      <c r="L60" s="8">
        <f t="shared" si="13"/>
        <v>84.999999195969949</v>
      </c>
      <c r="M60" s="30">
        <v>3</v>
      </c>
      <c r="N60" s="30" t="s">
        <v>301</v>
      </c>
      <c r="O60" s="30" t="s">
        <v>313</v>
      </c>
      <c r="P60" s="33" t="s">
        <v>245</v>
      </c>
      <c r="Q60" s="30" t="s">
        <v>37</v>
      </c>
      <c r="R60" s="97">
        <f t="shared" si="20"/>
        <v>528587.19999999995</v>
      </c>
      <c r="S60" s="82">
        <v>0</v>
      </c>
      <c r="T60" s="112">
        <v>528587.19999999995</v>
      </c>
      <c r="U60" s="97">
        <f t="shared" si="22"/>
        <v>80842.75</v>
      </c>
      <c r="V60" s="82">
        <v>0</v>
      </c>
      <c r="W60" s="112">
        <v>80842.75</v>
      </c>
      <c r="X60" s="97">
        <f t="shared" si="23"/>
        <v>12437.35</v>
      </c>
      <c r="Y60" s="82">
        <v>0</v>
      </c>
      <c r="Z60" s="112">
        <v>12437.35</v>
      </c>
      <c r="AA60" s="82">
        <v>0</v>
      </c>
      <c r="AB60" s="82"/>
      <c r="AC60" s="82"/>
      <c r="AD60" s="97">
        <f t="shared" si="24"/>
        <v>621867.29999999993</v>
      </c>
      <c r="AE60" s="82">
        <v>0</v>
      </c>
      <c r="AF60" s="97">
        <f t="shared" si="25"/>
        <v>621867.29999999993</v>
      </c>
      <c r="AG60" s="83" t="s">
        <v>164</v>
      </c>
      <c r="AH60" s="84" t="s">
        <v>195</v>
      </c>
      <c r="AI60" s="85">
        <v>0</v>
      </c>
      <c r="AJ60" s="102">
        <v>0</v>
      </c>
      <c r="AK60" s="88"/>
    </row>
    <row r="61" spans="1:37" ht="123" customHeight="1" x14ac:dyDescent="0.25">
      <c r="A61" s="29">
        <v>55</v>
      </c>
      <c r="B61" s="175">
        <v>91</v>
      </c>
      <c r="C61" s="22" t="s">
        <v>181</v>
      </c>
      <c r="D61" s="30" t="s">
        <v>263</v>
      </c>
      <c r="E61" s="170" t="s">
        <v>417</v>
      </c>
      <c r="F61" s="136" t="s">
        <v>310</v>
      </c>
      <c r="G61" s="136" t="s">
        <v>315</v>
      </c>
      <c r="H61" s="46" t="s">
        <v>195</v>
      </c>
      <c r="I61" s="6" t="s">
        <v>316</v>
      </c>
      <c r="J61" s="7">
        <v>43130</v>
      </c>
      <c r="K61" s="7">
        <v>43495</v>
      </c>
      <c r="L61" s="8">
        <f t="shared" si="13"/>
        <v>84.999998102206973</v>
      </c>
      <c r="M61" s="5">
        <v>3</v>
      </c>
      <c r="N61" s="5" t="s">
        <v>312</v>
      </c>
      <c r="O61" s="5" t="s">
        <v>314</v>
      </c>
      <c r="P61" s="160" t="s">
        <v>245</v>
      </c>
      <c r="Q61" s="5" t="s">
        <v>37</v>
      </c>
      <c r="R61" s="97">
        <f t="shared" si="20"/>
        <v>358310.93</v>
      </c>
      <c r="S61" s="97">
        <v>0</v>
      </c>
      <c r="T61" s="97">
        <v>358310.93</v>
      </c>
      <c r="U61" s="97">
        <f t="shared" si="22"/>
        <v>54800.5</v>
      </c>
      <c r="V61" s="97">
        <v>0</v>
      </c>
      <c r="W61" s="97">
        <v>54800.5</v>
      </c>
      <c r="X61" s="97">
        <f t="shared" si="23"/>
        <v>8430.85</v>
      </c>
      <c r="Y61" s="97">
        <v>0</v>
      </c>
      <c r="Z61" s="97">
        <v>8430.85</v>
      </c>
      <c r="AA61" s="97">
        <v>0</v>
      </c>
      <c r="AB61" s="97"/>
      <c r="AC61" s="97"/>
      <c r="AD61" s="97">
        <f t="shared" si="24"/>
        <v>421542.27999999997</v>
      </c>
      <c r="AE61" s="97">
        <v>0</v>
      </c>
      <c r="AF61" s="97">
        <f t="shared" si="25"/>
        <v>421542.27999999997</v>
      </c>
      <c r="AG61" s="83" t="s">
        <v>164</v>
      </c>
      <c r="AH61" s="99" t="s">
        <v>195</v>
      </c>
      <c r="AI61" s="101">
        <v>12919.73</v>
      </c>
      <c r="AJ61" s="102">
        <v>0</v>
      </c>
      <c r="AK61" s="28"/>
    </row>
    <row r="62" spans="1:37" ht="183.75" customHeight="1" x14ac:dyDescent="0.25">
      <c r="A62" s="29">
        <v>56</v>
      </c>
      <c r="B62" s="175">
        <v>92</v>
      </c>
      <c r="C62" s="5" t="s">
        <v>181</v>
      </c>
      <c r="D62" s="86" t="s">
        <v>263</v>
      </c>
      <c r="E62" s="170" t="s">
        <v>417</v>
      </c>
      <c r="F62" s="46" t="s">
        <v>309</v>
      </c>
      <c r="G62" s="46" t="s">
        <v>308</v>
      </c>
      <c r="H62" s="80" t="s">
        <v>195</v>
      </c>
      <c r="I62" s="134" t="s">
        <v>311</v>
      </c>
      <c r="J62" s="7">
        <v>43145</v>
      </c>
      <c r="K62" s="7">
        <v>43691</v>
      </c>
      <c r="L62" s="8"/>
      <c r="M62" s="22">
        <v>3</v>
      </c>
      <c r="N62" s="22" t="s">
        <v>312</v>
      </c>
      <c r="O62" s="22" t="s">
        <v>314</v>
      </c>
      <c r="P62" s="33" t="s">
        <v>245</v>
      </c>
      <c r="Q62" s="30" t="s">
        <v>37</v>
      </c>
      <c r="R62" s="97">
        <v>359088.29</v>
      </c>
      <c r="S62" s="135">
        <v>0</v>
      </c>
      <c r="T62" s="135">
        <v>359088.29</v>
      </c>
      <c r="U62" s="135">
        <v>54919.39</v>
      </c>
      <c r="V62" s="135">
        <v>0</v>
      </c>
      <c r="W62" s="135">
        <v>54919.39</v>
      </c>
      <c r="X62" s="135">
        <v>8449.1299999999992</v>
      </c>
      <c r="Y62" s="135">
        <v>0</v>
      </c>
      <c r="Z62" s="135">
        <v>8449.1299999999992</v>
      </c>
      <c r="AA62" s="97">
        <v>0</v>
      </c>
      <c r="AB62" s="97"/>
      <c r="AC62" s="97"/>
      <c r="AD62" s="97">
        <f>R62+W62+Z62</f>
        <v>422456.81</v>
      </c>
      <c r="AE62" s="97">
        <v>66435.22</v>
      </c>
      <c r="AF62" s="97">
        <f>AD62+AE62</f>
        <v>488892.03</v>
      </c>
      <c r="AG62" s="83" t="s">
        <v>164</v>
      </c>
      <c r="AH62" s="99" t="s">
        <v>195</v>
      </c>
      <c r="AI62" s="101">
        <v>42245.68</v>
      </c>
      <c r="AJ62" s="101">
        <v>0</v>
      </c>
      <c r="AK62" s="28"/>
    </row>
    <row r="63" spans="1:37" s="89" customFormat="1" ht="126.75" thickBot="1" x14ac:dyDescent="0.3">
      <c r="A63" s="29">
        <v>57</v>
      </c>
      <c r="B63" s="175">
        <v>75</v>
      </c>
      <c r="C63" s="80" t="s">
        <v>185</v>
      </c>
      <c r="D63" s="86" t="s">
        <v>263</v>
      </c>
      <c r="E63" s="170" t="s">
        <v>417</v>
      </c>
      <c r="F63" s="87" t="s">
        <v>317</v>
      </c>
      <c r="G63" s="80" t="s">
        <v>318</v>
      </c>
      <c r="H63" s="80" t="s">
        <v>195</v>
      </c>
      <c r="I63" s="143" t="s">
        <v>319</v>
      </c>
      <c r="J63" s="141">
        <v>43145</v>
      </c>
      <c r="K63" s="141">
        <v>43691</v>
      </c>
      <c r="L63" s="142">
        <f t="shared" si="13"/>
        <v>84.999998786570643</v>
      </c>
      <c r="M63" s="30">
        <v>6</v>
      </c>
      <c r="N63" s="86" t="s">
        <v>337</v>
      </c>
      <c r="O63" s="86" t="s">
        <v>320</v>
      </c>
      <c r="P63" s="133" t="s">
        <v>245</v>
      </c>
      <c r="Q63" s="86" t="s">
        <v>37</v>
      </c>
      <c r="R63" s="144">
        <f t="shared" ref="R63:R88" si="26">S63+T63</f>
        <v>350247</v>
      </c>
      <c r="S63" s="144">
        <v>0</v>
      </c>
      <c r="T63" s="135">
        <v>350247</v>
      </c>
      <c r="U63" s="156">
        <f t="shared" ref="U63" si="27">V63+W63</f>
        <v>53567.19</v>
      </c>
      <c r="V63" s="156">
        <v>0</v>
      </c>
      <c r="W63" s="152">
        <v>53567.19</v>
      </c>
      <c r="X63" s="157">
        <f t="shared" ref="X63" si="28">Y63+Z63</f>
        <v>8241.11</v>
      </c>
      <c r="Y63" s="157">
        <v>0</v>
      </c>
      <c r="Z63" s="152">
        <v>8241.11</v>
      </c>
      <c r="AA63" s="144">
        <v>0</v>
      </c>
      <c r="AB63" s="144"/>
      <c r="AC63" s="144"/>
      <c r="AD63" s="144">
        <f t="shared" ref="AD63" si="29">R63+U63+X63</f>
        <v>412055.3</v>
      </c>
      <c r="AE63" s="144">
        <v>0</v>
      </c>
      <c r="AF63" s="144">
        <f t="shared" ref="AF63" si="30">AD63+AE63</f>
        <v>412055.3</v>
      </c>
      <c r="AG63" s="83" t="s">
        <v>164</v>
      </c>
      <c r="AH63" s="145" t="s">
        <v>195</v>
      </c>
      <c r="AI63" s="101">
        <v>0</v>
      </c>
      <c r="AJ63" s="101">
        <v>0</v>
      </c>
      <c r="AK63" s="88"/>
    </row>
    <row r="64" spans="1:37" s="150" customFormat="1" ht="205.5" thickTop="1" x14ac:dyDescent="0.25">
      <c r="A64" s="29">
        <v>58</v>
      </c>
      <c r="B64" s="175">
        <v>114</v>
      </c>
      <c r="C64" s="137" t="s">
        <v>185</v>
      </c>
      <c r="D64" s="86" t="s">
        <v>263</v>
      </c>
      <c r="E64" s="170" t="s">
        <v>417</v>
      </c>
      <c r="F64" s="154" t="s">
        <v>321</v>
      </c>
      <c r="G64" s="80" t="s">
        <v>322</v>
      </c>
      <c r="H64" s="80" t="s">
        <v>195</v>
      </c>
      <c r="I64" s="147" t="s">
        <v>323</v>
      </c>
      <c r="J64" s="81">
        <v>43145</v>
      </c>
      <c r="K64" s="81">
        <v>43691</v>
      </c>
      <c r="L64" s="148">
        <f t="shared" si="13"/>
        <v>85.000000594539443</v>
      </c>
      <c r="M64" s="30">
        <v>4</v>
      </c>
      <c r="N64" s="30" t="s">
        <v>338</v>
      </c>
      <c r="O64" s="30" t="s">
        <v>324</v>
      </c>
      <c r="P64" s="33" t="s">
        <v>245</v>
      </c>
      <c r="Q64" s="30" t="s">
        <v>37</v>
      </c>
      <c r="R64" s="144">
        <f t="shared" si="26"/>
        <v>357419.52000000002</v>
      </c>
      <c r="S64" s="144">
        <v>0</v>
      </c>
      <c r="T64" s="135">
        <v>357419.52000000002</v>
      </c>
      <c r="U64" s="144">
        <f t="shared" ref="U64:U105" si="31">V64+W64</f>
        <v>54664.160000000003</v>
      </c>
      <c r="V64" s="144">
        <v>0</v>
      </c>
      <c r="W64" s="158">
        <v>54664.160000000003</v>
      </c>
      <c r="X64" s="151">
        <f t="shared" ref="X64:X87" si="32">Y64+Z64</f>
        <v>8409.8700000000008</v>
      </c>
      <c r="Y64" s="151">
        <v>0</v>
      </c>
      <c r="Z64" s="155">
        <v>8409.8700000000008</v>
      </c>
      <c r="AA64" s="144">
        <v>0</v>
      </c>
      <c r="AB64" s="144"/>
      <c r="AC64" s="144"/>
      <c r="AD64" s="144">
        <f t="shared" ref="AD64:AD87" si="33">R64+U64+X64</f>
        <v>420493.55000000005</v>
      </c>
      <c r="AE64" s="144">
        <v>0</v>
      </c>
      <c r="AF64" s="144">
        <f t="shared" ref="AF64:AF105" si="34">AD64+AE64</f>
        <v>420493.55000000005</v>
      </c>
      <c r="AG64" s="83" t="s">
        <v>164</v>
      </c>
      <c r="AH64" s="145" t="s">
        <v>195</v>
      </c>
      <c r="AI64" s="101">
        <v>0</v>
      </c>
      <c r="AJ64" s="101">
        <v>0</v>
      </c>
      <c r="AK64" s="149"/>
    </row>
    <row r="65" spans="1:37" ht="204.75" x14ac:dyDescent="0.25">
      <c r="A65" s="29">
        <v>59</v>
      </c>
      <c r="B65" s="175">
        <v>79</v>
      </c>
      <c r="C65" s="5" t="s">
        <v>185</v>
      </c>
      <c r="D65" s="86" t="s">
        <v>263</v>
      </c>
      <c r="E65" s="170" t="s">
        <v>417</v>
      </c>
      <c r="F65" s="146" t="s">
        <v>325</v>
      </c>
      <c r="G65" s="46" t="s">
        <v>326</v>
      </c>
      <c r="H65" s="80" t="s">
        <v>195</v>
      </c>
      <c r="I65" s="134" t="s">
        <v>329</v>
      </c>
      <c r="J65" s="7">
        <v>43145</v>
      </c>
      <c r="K65" s="7">
        <v>43691</v>
      </c>
      <c r="L65" s="8">
        <f t="shared" si="13"/>
        <v>84.999999644441075</v>
      </c>
      <c r="M65" s="22">
        <v>5</v>
      </c>
      <c r="N65" s="22" t="s">
        <v>339</v>
      </c>
      <c r="O65" s="22" t="s">
        <v>330</v>
      </c>
      <c r="P65" s="33" t="s">
        <v>245</v>
      </c>
      <c r="Q65" s="30" t="s">
        <v>37</v>
      </c>
      <c r="R65" s="135">
        <f t="shared" si="26"/>
        <v>358590.34</v>
      </c>
      <c r="S65" s="135">
        <v>0</v>
      </c>
      <c r="T65" s="152">
        <v>358590.34</v>
      </c>
      <c r="U65" s="151">
        <f t="shared" si="31"/>
        <v>54843.23</v>
      </c>
      <c r="V65" s="151">
        <v>0</v>
      </c>
      <c r="W65" s="152">
        <v>54843.23</v>
      </c>
      <c r="X65" s="151">
        <f t="shared" si="32"/>
        <v>8437.42</v>
      </c>
      <c r="Y65" s="151">
        <v>0</v>
      </c>
      <c r="Z65" s="152">
        <v>8437.42</v>
      </c>
      <c r="AA65" s="135">
        <v>0</v>
      </c>
      <c r="AB65" s="135"/>
      <c r="AC65" s="135"/>
      <c r="AD65" s="135">
        <f t="shared" si="33"/>
        <v>421870.99</v>
      </c>
      <c r="AE65" s="135">
        <v>0</v>
      </c>
      <c r="AF65" s="135">
        <f t="shared" si="34"/>
        <v>421870.99</v>
      </c>
      <c r="AG65" s="83" t="s">
        <v>164</v>
      </c>
      <c r="AH65" s="139" t="s">
        <v>195</v>
      </c>
      <c r="AI65" s="101">
        <v>42187</v>
      </c>
      <c r="AJ65" s="101">
        <v>0</v>
      </c>
      <c r="AK65" s="28"/>
    </row>
    <row r="66" spans="1:37" ht="186.75" customHeight="1" thickBot="1" x14ac:dyDescent="0.3">
      <c r="A66" s="29">
        <v>60</v>
      </c>
      <c r="B66" s="175">
        <v>121</v>
      </c>
      <c r="C66" s="5" t="s">
        <v>185</v>
      </c>
      <c r="D66" s="86" t="s">
        <v>263</v>
      </c>
      <c r="E66" s="170" t="s">
        <v>417</v>
      </c>
      <c r="F66" s="46" t="s">
        <v>327</v>
      </c>
      <c r="G66" s="46" t="s">
        <v>328</v>
      </c>
      <c r="H66" s="80" t="s">
        <v>195</v>
      </c>
      <c r="I66" s="134" t="s">
        <v>331</v>
      </c>
      <c r="J66" s="7">
        <v>43145</v>
      </c>
      <c r="K66" s="7">
        <v>43691</v>
      </c>
      <c r="L66" s="8">
        <f t="shared" si="13"/>
        <v>84.999999517641427</v>
      </c>
      <c r="M66" s="22">
        <v>7</v>
      </c>
      <c r="N66" s="22" t="s">
        <v>340</v>
      </c>
      <c r="O66" s="22" t="s">
        <v>332</v>
      </c>
      <c r="P66" s="33" t="s">
        <v>245</v>
      </c>
      <c r="Q66" s="30" t="s">
        <v>37</v>
      </c>
      <c r="R66" s="135">
        <f t="shared" si="26"/>
        <v>352434.92</v>
      </c>
      <c r="S66" s="135">
        <v>0</v>
      </c>
      <c r="T66" s="152">
        <v>352434.92</v>
      </c>
      <c r="U66" s="151">
        <f t="shared" si="31"/>
        <v>53844.59</v>
      </c>
      <c r="V66" s="151">
        <v>0</v>
      </c>
      <c r="W66" s="152">
        <v>53844.59</v>
      </c>
      <c r="X66" s="151">
        <f t="shared" si="32"/>
        <v>8349.81</v>
      </c>
      <c r="Y66" s="151">
        <v>0</v>
      </c>
      <c r="Z66" s="152">
        <v>8349.81</v>
      </c>
      <c r="AA66" s="144">
        <v>0</v>
      </c>
      <c r="AB66" s="144"/>
      <c r="AC66" s="144"/>
      <c r="AD66" s="144">
        <f t="shared" si="33"/>
        <v>414629.32</v>
      </c>
      <c r="AE66" s="144">
        <v>0</v>
      </c>
      <c r="AF66" s="144">
        <f t="shared" si="34"/>
        <v>414629.32</v>
      </c>
      <c r="AG66" s="83" t="s">
        <v>164</v>
      </c>
      <c r="AH66" s="139" t="s">
        <v>195</v>
      </c>
      <c r="AI66" s="101">
        <v>0</v>
      </c>
      <c r="AJ66" s="101">
        <v>0</v>
      </c>
      <c r="AK66" s="28"/>
    </row>
    <row r="67" spans="1:37" ht="126.75" thickTop="1" x14ac:dyDescent="0.25">
      <c r="A67" s="29">
        <v>61</v>
      </c>
      <c r="B67" s="175">
        <v>124</v>
      </c>
      <c r="C67" s="169" t="s">
        <v>185</v>
      </c>
      <c r="D67" s="86" t="s">
        <v>263</v>
      </c>
      <c r="E67" s="170" t="s">
        <v>417</v>
      </c>
      <c r="F67" s="46" t="s">
        <v>333</v>
      </c>
      <c r="G67" s="46" t="s">
        <v>335</v>
      </c>
      <c r="H67" s="80" t="s">
        <v>195</v>
      </c>
      <c r="I67" s="134" t="s">
        <v>336</v>
      </c>
      <c r="J67" s="7">
        <v>43145</v>
      </c>
      <c r="K67" s="7">
        <v>43691</v>
      </c>
      <c r="L67" s="8">
        <f t="shared" si="13"/>
        <v>85.000000000000014</v>
      </c>
      <c r="M67" s="22">
        <v>7</v>
      </c>
      <c r="N67" s="140" t="s">
        <v>341</v>
      </c>
      <c r="O67" s="22" t="s">
        <v>334</v>
      </c>
      <c r="P67" s="33" t="s">
        <v>245</v>
      </c>
      <c r="Q67" s="30" t="s">
        <v>37</v>
      </c>
      <c r="R67" s="135">
        <f t="shared" si="26"/>
        <v>306686.8</v>
      </c>
      <c r="S67" s="135">
        <v>0</v>
      </c>
      <c r="T67" s="153">
        <v>306686.8</v>
      </c>
      <c r="U67" s="135">
        <f t="shared" si="31"/>
        <v>46905.04</v>
      </c>
      <c r="V67" s="135">
        <v>0</v>
      </c>
      <c r="W67" s="135">
        <v>46905.04</v>
      </c>
      <c r="X67" s="135">
        <f t="shared" si="32"/>
        <v>7216.16</v>
      </c>
      <c r="Y67" s="97">
        <v>0</v>
      </c>
      <c r="Z67" s="135">
        <v>7216.16</v>
      </c>
      <c r="AA67" s="135">
        <v>0</v>
      </c>
      <c r="AB67" s="135"/>
      <c r="AC67" s="135"/>
      <c r="AD67" s="135">
        <f t="shared" si="33"/>
        <v>360807.99999999994</v>
      </c>
      <c r="AE67" s="135">
        <v>0</v>
      </c>
      <c r="AF67" s="135">
        <f t="shared" si="34"/>
        <v>360807.99999999994</v>
      </c>
      <c r="AG67" s="83" t="s">
        <v>164</v>
      </c>
      <c r="AH67" s="139" t="s">
        <v>195</v>
      </c>
      <c r="AI67" s="101">
        <v>0</v>
      </c>
      <c r="AJ67" s="101">
        <v>0</v>
      </c>
      <c r="AK67" s="28"/>
    </row>
    <row r="68" spans="1:37" ht="256.5" customHeight="1" x14ac:dyDescent="0.25">
      <c r="A68" s="29">
        <v>62</v>
      </c>
      <c r="B68" s="175">
        <v>123</v>
      </c>
      <c r="C68" s="5" t="s">
        <v>185</v>
      </c>
      <c r="D68" s="86" t="s">
        <v>263</v>
      </c>
      <c r="E68" s="170" t="s">
        <v>417</v>
      </c>
      <c r="F68" s="46" t="s">
        <v>342</v>
      </c>
      <c r="G68" s="46" t="s">
        <v>343</v>
      </c>
      <c r="H68" s="80" t="s">
        <v>195</v>
      </c>
      <c r="I68" s="159" t="s">
        <v>344</v>
      </c>
      <c r="J68" s="7">
        <v>43145</v>
      </c>
      <c r="K68" s="7">
        <v>43691</v>
      </c>
      <c r="L68" s="8">
        <f t="shared" si="13"/>
        <v>84.999999881712782</v>
      </c>
      <c r="M68" s="22">
        <v>7</v>
      </c>
      <c r="N68" s="22" t="s">
        <v>345</v>
      </c>
      <c r="O68" s="22" t="s">
        <v>346</v>
      </c>
      <c r="P68" s="33" t="s">
        <v>245</v>
      </c>
      <c r="Q68" s="30" t="s">
        <v>37</v>
      </c>
      <c r="R68" s="151">
        <f t="shared" si="26"/>
        <v>359294.94</v>
      </c>
      <c r="S68" s="151">
        <v>0</v>
      </c>
      <c r="T68" s="152">
        <v>359294.94</v>
      </c>
      <c r="U68" s="151">
        <f t="shared" si="31"/>
        <v>54950.99</v>
      </c>
      <c r="V68" s="151">
        <v>0</v>
      </c>
      <c r="W68" s="152">
        <v>54950.99</v>
      </c>
      <c r="X68" s="151">
        <f t="shared" si="32"/>
        <v>8454</v>
      </c>
      <c r="Y68" s="97">
        <v>0</v>
      </c>
      <c r="Z68" s="135">
        <v>8454</v>
      </c>
      <c r="AA68" s="135">
        <v>0</v>
      </c>
      <c r="AB68" s="135"/>
      <c r="AC68" s="135"/>
      <c r="AD68" s="135">
        <f t="shared" si="33"/>
        <v>422699.93</v>
      </c>
      <c r="AE68" s="135">
        <v>0</v>
      </c>
      <c r="AF68" s="135">
        <f t="shared" si="34"/>
        <v>422699.93</v>
      </c>
      <c r="AG68" s="83" t="s">
        <v>164</v>
      </c>
      <c r="AH68" s="139" t="s">
        <v>195</v>
      </c>
      <c r="AI68" s="101">
        <v>38391.78</v>
      </c>
      <c r="AJ68" s="101">
        <v>0</v>
      </c>
      <c r="AK68" s="28"/>
    </row>
    <row r="69" spans="1:37" ht="204.75" x14ac:dyDescent="0.25">
      <c r="A69" s="29">
        <v>63</v>
      </c>
      <c r="B69" s="175">
        <v>86</v>
      </c>
      <c r="C69" s="5" t="s">
        <v>184</v>
      </c>
      <c r="D69" s="30" t="s">
        <v>263</v>
      </c>
      <c r="E69" s="170" t="s">
        <v>417</v>
      </c>
      <c r="F69" s="46" t="s">
        <v>347</v>
      </c>
      <c r="G69" s="46" t="s">
        <v>348</v>
      </c>
      <c r="H69" s="46" t="s">
        <v>195</v>
      </c>
      <c r="I69" s="6" t="s">
        <v>349</v>
      </c>
      <c r="J69" s="7">
        <v>43145</v>
      </c>
      <c r="K69" s="7">
        <v>43630</v>
      </c>
      <c r="L69" s="8">
        <f t="shared" si="13"/>
        <v>85.000001183738732</v>
      </c>
      <c r="M69" s="22">
        <v>5</v>
      </c>
      <c r="N69" s="22" t="s">
        <v>350</v>
      </c>
      <c r="O69" s="22" t="s">
        <v>350</v>
      </c>
      <c r="P69" s="32" t="s">
        <v>245</v>
      </c>
      <c r="Q69" s="22" t="s">
        <v>37</v>
      </c>
      <c r="R69" s="97">
        <f t="shared" si="26"/>
        <v>359031.93</v>
      </c>
      <c r="S69" s="97">
        <v>0</v>
      </c>
      <c r="T69" s="152">
        <v>359031.93</v>
      </c>
      <c r="U69" s="97">
        <f t="shared" si="31"/>
        <v>54910.76</v>
      </c>
      <c r="V69" s="97">
        <v>0</v>
      </c>
      <c r="W69" s="97">
        <v>54910.76</v>
      </c>
      <c r="X69" s="97">
        <f t="shared" si="32"/>
        <v>8447.81</v>
      </c>
      <c r="Y69" s="97">
        <v>0</v>
      </c>
      <c r="Z69" s="97">
        <v>8447.81</v>
      </c>
      <c r="AA69" s="97">
        <v>0</v>
      </c>
      <c r="AB69" s="97"/>
      <c r="AC69" s="97"/>
      <c r="AD69" s="97">
        <f t="shared" si="33"/>
        <v>422390.5</v>
      </c>
      <c r="AE69" s="97">
        <v>0</v>
      </c>
      <c r="AF69" s="97">
        <f t="shared" si="34"/>
        <v>422390.5</v>
      </c>
      <c r="AG69" s="83" t="s">
        <v>164</v>
      </c>
      <c r="AH69" s="139" t="s">
        <v>195</v>
      </c>
      <c r="AI69" s="101">
        <v>0</v>
      </c>
      <c r="AJ69" s="101">
        <v>0</v>
      </c>
      <c r="AK69" s="28"/>
    </row>
    <row r="70" spans="1:37" ht="157.5" x14ac:dyDescent="0.25">
      <c r="A70" s="29">
        <v>64</v>
      </c>
      <c r="B70" s="175">
        <v>97</v>
      </c>
      <c r="C70" s="5" t="s">
        <v>184</v>
      </c>
      <c r="D70" s="30" t="s">
        <v>263</v>
      </c>
      <c r="E70" s="170" t="s">
        <v>417</v>
      </c>
      <c r="F70" s="46" t="s">
        <v>354</v>
      </c>
      <c r="G70" s="46" t="s">
        <v>353</v>
      </c>
      <c r="H70" s="46" t="s">
        <v>195</v>
      </c>
      <c r="I70" s="6" t="s">
        <v>355</v>
      </c>
      <c r="J70" s="7">
        <v>43145</v>
      </c>
      <c r="K70" s="7">
        <v>43630</v>
      </c>
      <c r="L70" s="8">
        <f t="shared" si="13"/>
        <v>84.999998641808133</v>
      </c>
      <c r="M70" s="22">
        <v>4</v>
      </c>
      <c r="N70" s="22" t="s">
        <v>351</v>
      </c>
      <c r="O70" s="22" t="s">
        <v>352</v>
      </c>
      <c r="P70" s="32" t="s">
        <v>245</v>
      </c>
      <c r="Q70" s="22" t="s">
        <v>37</v>
      </c>
      <c r="R70" s="97">
        <f t="shared" si="26"/>
        <v>312916.02</v>
      </c>
      <c r="S70" s="97">
        <v>0</v>
      </c>
      <c r="T70" s="152">
        <v>312916.02</v>
      </c>
      <c r="U70" s="97">
        <f t="shared" si="31"/>
        <v>47857.75</v>
      </c>
      <c r="V70" s="97">
        <v>0</v>
      </c>
      <c r="W70" s="97">
        <v>47857.75</v>
      </c>
      <c r="X70" s="97">
        <f t="shared" si="32"/>
        <v>7362.73</v>
      </c>
      <c r="Y70" s="97">
        <v>0</v>
      </c>
      <c r="Z70" s="97">
        <v>7362.73</v>
      </c>
      <c r="AA70" s="97">
        <v>0</v>
      </c>
      <c r="AB70" s="97"/>
      <c r="AC70" s="97"/>
      <c r="AD70" s="97">
        <f t="shared" si="33"/>
        <v>368136.5</v>
      </c>
      <c r="AE70" s="97">
        <v>0</v>
      </c>
      <c r="AF70" s="97">
        <f t="shared" si="34"/>
        <v>368136.5</v>
      </c>
      <c r="AG70" s="83" t="s">
        <v>164</v>
      </c>
      <c r="AH70" s="99"/>
      <c r="AI70" s="101">
        <v>0</v>
      </c>
      <c r="AJ70" s="101">
        <v>0</v>
      </c>
      <c r="AK70" s="28"/>
    </row>
    <row r="71" spans="1:37" ht="189" x14ac:dyDescent="0.25">
      <c r="A71" s="29">
        <v>65</v>
      </c>
      <c r="B71" s="175">
        <v>68</v>
      </c>
      <c r="C71" s="5" t="s">
        <v>182</v>
      </c>
      <c r="D71" s="30" t="s">
        <v>263</v>
      </c>
      <c r="E71" s="170" t="s">
        <v>417</v>
      </c>
      <c r="F71" s="46" t="s">
        <v>356</v>
      </c>
      <c r="G71" s="46" t="s">
        <v>359</v>
      </c>
      <c r="H71" s="46" t="s">
        <v>195</v>
      </c>
      <c r="I71" s="6" t="s">
        <v>362</v>
      </c>
      <c r="J71" s="7">
        <v>43145</v>
      </c>
      <c r="K71" s="7">
        <v>43630</v>
      </c>
      <c r="L71" s="8">
        <f t="shared" si="13"/>
        <v>84.999999174149096</v>
      </c>
      <c r="M71" s="22">
        <v>3</v>
      </c>
      <c r="N71" s="22" t="s">
        <v>363</v>
      </c>
      <c r="O71" s="22" t="s">
        <v>364</v>
      </c>
      <c r="P71" s="32" t="s">
        <v>245</v>
      </c>
      <c r="Q71" s="22" t="s">
        <v>37</v>
      </c>
      <c r="R71" s="97">
        <v>360234.51</v>
      </c>
      <c r="S71" s="97">
        <v>0</v>
      </c>
      <c r="T71" s="152">
        <v>360234.51</v>
      </c>
      <c r="U71" s="97">
        <f t="shared" si="31"/>
        <v>55094.69</v>
      </c>
      <c r="V71" s="97">
        <v>0</v>
      </c>
      <c r="W71" s="97">
        <v>55094.69</v>
      </c>
      <c r="X71" s="97">
        <f t="shared" si="32"/>
        <v>8476.11</v>
      </c>
      <c r="Y71" s="97">
        <v>0</v>
      </c>
      <c r="Z71" s="97">
        <v>8476.11</v>
      </c>
      <c r="AA71" s="97">
        <v>0</v>
      </c>
      <c r="AB71" s="97"/>
      <c r="AC71" s="97"/>
      <c r="AD71" s="97">
        <f t="shared" si="33"/>
        <v>423805.31</v>
      </c>
      <c r="AE71" s="97">
        <v>0</v>
      </c>
      <c r="AF71" s="97">
        <f t="shared" si="34"/>
        <v>423805.31</v>
      </c>
      <c r="AG71" s="83" t="s">
        <v>164</v>
      </c>
      <c r="AH71" s="99"/>
      <c r="AI71" s="101">
        <v>0</v>
      </c>
      <c r="AJ71" s="101">
        <v>0</v>
      </c>
      <c r="AK71" s="28"/>
    </row>
    <row r="72" spans="1:37" s="4" customFormat="1" ht="173.25" customHeight="1" x14ac:dyDescent="0.25">
      <c r="A72" s="29">
        <v>66</v>
      </c>
      <c r="B72" s="175">
        <v>101</v>
      </c>
      <c r="C72" s="5" t="s">
        <v>182</v>
      </c>
      <c r="D72" s="137" t="s">
        <v>263</v>
      </c>
      <c r="E72" s="170" t="s">
        <v>417</v>
      </c>
      <c r="F72" s="46" t="s">
        <v>357</v>
      </c>
      <c r="G72" s="46" t="s">
        <v>360</v>
      </c>
      <c r="H72" s="46" t="s">
        <v>195</v>
      </c>
      <c r="I72" s="134" t="s">
        <v>366</v>
      </c>
      <c r="J72" s="7">
        <v>43145</v>
      </c>
      <c r="K72" s="7">
        <v>43630</v>
      </c>
      <c r="L72" s="8">
        <f t="shared" si="13"/>
        <v>85.000000236289679</v>
      </c>
      <c r="M72" s="5">
        <v>1</v>
      </c>
      <c r="N72" s="5" t="s">
        <v>258</v>
      </c>
      <c r="O72" s="5" t="s">
        <v>365</v>
      </c>
      <c r="P72" s="160" t="s">
        <v>245</v>
      </c>
      <c r="Q72" s="22" t="s">
        <v>37</v>
      </c>
      <c r="R72" s="151">
        <f t="shared" si="26"/>
        <v>359727.94</v>
      </c>
      <c r="S72" s="97">
        <v>0</v>
      </c>
      <c r="T72" s="135">
        <v>359727.94</v>
      </c>
      <c r="U72" s="151">
        <f t="shared" si="31"/>
        <v>55017.21</v>
      </c>
      <c r="V72" s="97">
        <v>0</v>
      </c>
      <c r="W72" s="135">
        <v>55017.21</v>
      </c>
      <c r="X72" s="151">
        <f t="shared" si="32"/>
        <v>8464.19</v>
      </c>
      <c r="Y72" s="97">
        <v>0</v>
      </c>
      <c r="Z72" s="135">
        <v>8464.19</v>
      </c>
      <c r="AA72" s="97">
        <v>0</v>
      </c>
      <c r="AB72" s="97"/>
      <c r="AC72" s="97"/>
      <c r="AD72" s="135">
        <f t="shared" si="33"/>
        <v>423209.34</v>
      </c>
      <c r="AE72" s="97">
        <v>0</v>
      </c>
      <c r="AF72" s="97">
        <f t="shared" si="34"/>
        <v>423209.34</v>
      </c>
      <c r="AG72" s="83" t="s">
        <v>164</v>
      </c>
      <c r="AH72" s="99"/>
      <c r="AI72" s="101">
        <v>21160</v>
      </c>
      <c r="AJ72" s="101">
        <v>0</v>
      </c>
      <c r="AK72" s="161"/>
    </row>
    <row r="73" spans="1:37" s="4" customFormat="1" ht="173.25" customHeight="1" x14ac:dyDescent="0.25">
      <c r="A73" s="29">
        <v>67</v>
      </c>
      <c r="B73" s="175">
        <v>106</v>
      </c>
      <c r="C73" s="5" t="s">
        <v>182</v>
      </c>
      <c r="D73" s="137" t="s">
        <v>263</v>
      </c>
      <c r="E73" s="170" t="s">
        <v>417</v>
      </c>
      <c r="F73" s="46" t="s">
        <v>358</v>
      </c>
      <c r="G73" s="46" t="s">
        <v>361</v>
      </c>
      <c r="H73" s="46" t="s">
        <v>195</v>
      </c>
      <c r="I73" s="134" t="s">
        <v>367</v>
      </c>
      <c r="J73" s="7">
        <v>43145</v>
      </c>
      <c r="K73" s="7">
        <v>43630</v>
      </c>
      <c r="L73" s="8">
        <f t="shared" si="13"/>
        <v>85</v>
      </c>
      <c r="M73" s="5">
        <v>1</v>
      </c>
      <c r="N73" s="5" t="s">
        <v>258</v>
      </c>
      <c r="O73" s="5" t="s">
        <v>258</v>
      </c>
      <c r="P73" s="160" t="s">
        <v>245</v>
      </c>
      <c r="Q73" s="22" t="s">
        <v>37</v>
      </c>
      <c r="R73" s="151">
        <f t="shared" si="26"/>
        <v>508342.5</v>
      </c>
      <c r="S73" s="97">
        <v>0</v>
      </c>
      <c r="T73" s="135">
        <v>508342.5</v>
      </c>
      <c r="U73" s="151">
        <f t="shared" si="31"/>
        <v>77746.5</v>
      </c>
      <c r="V73" s="97">
        <v>0</v>
      </c>
      <c r="W73" s="135">
        <v>77746.5</v>
      </c>
      <c r="X73" s="151">
        <f t="shared" si="32"/>
        <v>11961</v>
      </c>
      <c r="Y73" s="97">
        <v>0</v>
      </c>
      <c r="Z73" s="135">
        <v>11961</v>
      </c>
      <c r="AA73" s="97">
        <v>0</v>
      </c>
      <c r="AB73" s="97"/>
      <c r="AC73" s="97"/>
      <c r="AD73" s="135">
        <f t="shared" si="33"/>
        <v>598050</v>
      </c>
      <c r="AE73" s="97">
        <v>0</v>
      </c>
      <c r="AF73" s="97">
        <f t="shared" si="34"/>
        <v>598050</v>
      </c>
      <c r="AG73" s="83" t="s">
        <v>164</v>
      </c>
      <c r="AH73" s="99"/>
      <c r="AI73" s="101">
        <v>0</v>
      </c>
      <c r="AJ73" s="101">
        <v>0</v>
      </c>
      <c r="AK73" s="161"/>
    </row>
    <row r="74" spans="1:37" s="4" customFormat="1" ht="173.25" customHeight="1" x14ac:dyDescent="0.25">
      <c r="A74" s="29">
        <v>68</v>
      </c>
      <c r="B74" s="175">
        <v>120</v>
      </c>
      <c r="C74" s="5" t="s">
        <v>185</v>
      </c>
      <c r="D74" s="137" t="s">
        <v>263</v>
      </c>
      <c r="E74" s="170" t="s">
        <v>417</v>
      </c>
      <c r="F74" s="164" t="s">
        <v>368</v>
      </c>
      <c r="G74" s="46" t="s">
        <v>369</v>
      </c>
      <c r="H74" s="46" t="s">
        <v>195</v>
      </c>
      <c r="I74" s="134" t="s">
        <v>387</v>
      </c>
      <c r="J74" s="7">
        <v>43166</v>
      </c>
      <c r="K74" s="7">
        <v>43653</v>
      </c>
      <c r="L74" s="8">
        <f t="shared" si="13"/>
        <v>85.000000235397167</v>
      </c>
      <c r="M74" s="5">
        <v>4</v>
      </c>
      <c r="N74" s="5" t="s">
        <v>371</v>
      </c>
      <c r="O74" s="5" t="s">
        <v>370</v>
      </c>
      <c r="P74" s="160" t="s">
        <v>245</v>
      </c>
      <c r="Q74" s="22" t="s">
        <v>37</v>
      </c>
      <c r="R74" s="151">
        <f t="shared" si="26"/>
        <v>361091.85</v>
      </c>
      <c r="S74" s="97">
        <v>0</v>
      </c>
      <c r="T74" s="166">
        <v>361091.85</v>
      </c>
      <c r="U74" s="151">
        <f t="shared" si="31"/>
        <v>55225.82</v>
      </c>
      <c r="V74" s="97">
        <v>0</v>
      </c>
      <c r="W74" s="166">
        <v>55225.82</v>
      </c>
      <c r="X74" s="151">
        <f t="shared" si="32"/>
        <v>8496.27</v>
      </c>
      <c r="Y74" s="97">
        <v>0</v>
      </c>
      <c r="Z74" s="165">
        <v>8496.27</v>
      </c>
      <c r="AA74" s="97">
        <v>0</v>
      </c>
      <c r="AB74" s="97"/>
      <c r="AC74" s="97"/>
      <c r="AD74" s="135">
        <f t="shared" si="33"/>
        <v>424813.94</v>
      </c>
      <c r="AE74" s="97">
        <v>0</v>
      </c>
      <c r="AF74" s="97">
        <f t="shared" si="34"/>
        <v>424813.94</v>
      </c>
      <c r="AG74" s="83" t="s">
        <v>164</v>
      </c>
      <c r="AH74" s="99"/>
      <c r="AI74" s="101">
        <v>0</v>
      </c>
      <c r="AJ74" s="101">
        <v>0</v>
      </c>
      <c r="AK74" s="161"/>
    </row>
    <row r="75" spans="1:37" s="4" customFormat="1" ht="167.25" customHeight="1" x14ac:dyDescent="0.25">
      <c r="A75" s="29">
        <v>69</v>
      </c>
      <c r="B75" s="175">
        <v>111</v>
      </c>
      <c r="C75" s="5" t="s">
        <v>184</v>
      </c>
      <c r="D75" s="137" t="s">
        <v>263</v>
      </c>
      <c r="E75" s="170" t="s">
        <v>417</v>
      </c>
      <c r="F75" s="46" t="s">
        <v>375</v>
      </c>
      <c r="G75" s="46" t="s">
        <v>372</v>
      </c>
      <c r="H75" s="5" t="s">
        <v>373</v>
      </c>
      <c r="I75" s="134" t="s">
        <v>374</v>
      </c>
      <c r="J75" s="7">
        <v>43166</v>
      </c>
      <c r="K75" s="7">
        <v>43653</v>
      </c>
      <c r="L75" s="8">
        <f t="shared" si="13"/>
        <v>85</v>
      </c>
      <c r="M75" s="5"/>
      <c r="N75" s="5"/>
      <c r="O75" s="5"/>
      <c r="P75" s="160" t="s">
        <v>245</v>
      </c>
      <c r="Q75" s="22" t="s">
        <v>37</v>
      </c>
      <c r="R75" s="151">
        <f t="shared" si="26"/>
        <v>355906.39</v>
      </c>
      <c r="S75" s="97">
        <v>0</v>
      </c>
      <c r="T75" s="135">
        <v>355906.39</v>
      </c>
      <c r="U75" s="151">
        <f t="shared" si="31"/>
        <v>54432.74</v>
      </c>
      <c r="V75" s="97">
        <v>0</v>
      </c>
      <c r="W75" s="135">
        <v>54432.74</v>
      </c>
      <c r="X75" s="151">
        <f t="shared" si="32"/>
        <v>8374.27</v>
      </c>
      <c r="Y75" s="97">
        <v>0</v>
      </c>
      <c r="Z75" s="135">
        <v>8374.27</v>
      </c>
      <c r="AA75" s="97">
        <v>0</v>
      </c>
      <c r="AB75" s="97"/>
      <c r="AC75" s="97"/>
      <c r="AD75" s="135">
        <f t="shared" si="33"/>
        <v>418713.4</v>
      </c>
      <c r="AE75" s="97">
        <v>0</v>
      </c>
      <c r="AF75" s="97">
        <f>AD75+AE75</f>
        <v>418713.4</v>
      </c>
      <c r="AG75" s="83" t="s">
        <v>164</v>
      </c>
      <c r="AH75" s="99" t="s">
        <v>195</v>
      </c>
      <c r="AI75" s="101">
        <v>0</v>
      </c>
      <c r="AJ75" s="101">
        <v>0</v>
      </c>
      <c r="AK75" s="161"/>
    </row>
    <row r="76" spans="1:37" s="4" customFormat="1" ht="173.25" customHeight="1" x14ac:dyDescent="0.25">
      <c r="A76" s="29">
        <v>70</v>
      </c>
      <c r="B76" s="175">
        <v>87</v>
      </c>
      <c r="C76" s="5" t="s">
        <v>181</v>
      </c>
      <c r="D76" s="137" t="s">
        <v>263</v>
      </c>
      <c r="E76" s="170" t="s">
        <v>417</v>
      </c>
      <c r="F76" s="46" t="s">
        <v>376</v>
      </c>
      <c r="G76" s="46" t="s">
        <v>377</v>
      </c>
      <c r="H76" s="5" t="s">
        <v>378</v>
      </c>
      <c r="I76" s="134" t="s">
        <v>379</v>
      </c>
      <c r="J76" s="7">
        <v>43166</v>
      </c>
      <c r="K76" s="7">
        <v>43653</v>
      </c>
      <c r="L76" s="8">
        <f t="shared" si="13"/>
        <v>84.168038598864953</v>
      </c>
      <c r="M76" s="5">
        <v>3</v>
      </c>
      <c r="N76" s="5" t="s">
        <v>380</v>
      </c>
      <c r="O76" s="5" t="s">
        <v>381</v>
      </c>
      <c r="P76" s="160" t="s">
        <v>245</v>
      </c>
      <c r="Q76" s="22" t="s">
        <v>37</v>
      </c>
      <c r="R76" s="151">
        <f t="shared" si="26"/>
        <v>357481.33</v>
      </c>
      <c r="S76" s="97">
        <v>0</v>
      </c>
      <c r="T76" s="135">
        <v>357481.33</v>
      </c>
      <c r="U76" s="151">
        <f t="shared" si="31"/>
        <v>58747.57</v>
      </c>
      <c r="V76" s="97">
        <v>0</v>
      </c>
      <c r="W76" s="135">
        <v>58747.57</v>
      </c>
      <c r="X76" s="151">
        <f t="shared" si="32"/>
        <v>8494.4699999999993</v>
      </c>
      <c r="Y76" s="97">
        <v>0</v>
      </c>
      <c r="Z76" s="135">
        <v>8494.4699999999993</v>
      </c>
      <c r="AA76" s="97">
        <v>0</v>
      </c>
      <c r="AB76" s="97"/>
      <c r="AC76" s="97"/>
      <c r="AD76" s="135">
        <f t="shared" si="33"/>
        <v>424723.37</v>
      </c>
      <c r="AE76" s="97">
        <v>0</v>
      </c>
      <c r="AF76" s="97">
        <f t="shared" si="34"/>
        <v>424723.37</v>
      </c>
      <c r="AG76" s="83" t="s">
        <v>164</v>
      </c>
      <c r="AH76" s="99" t="s">
        <v>195</v>
      </c>
      <c r="AI76" s="101">
        <v>0</v>
      </c>
      <c r="AJ76" s="101">
        <v>0</v>
      </c>
      <c r="AK76" s="161"/>
    </row>
    <row r="77" spans="1:37" ht="157.5" x14ac:dyDescent="0.25">
      <c r="A77" s="29">
        <v>71</v>
      </c>
      <c r="B77" s="175">
        <v>118</v>
      </c>
      <c r="C77" s="5" t="s">
        <v>181</v>
      </c>
      <c r="D77" s="137" t="s">
        <v>263</v>
      </c>
      <c r="E77" s="170" t="s">
        <v>417</v>
      </c>
      <c r="F77" s="46" t="s">
        <v>383</v>
      </c>
      <c r="G77" s="46" t="s">
        <v>384</v>
      </c>
      <c r="H77" s="80" t="s">
        <v>195</v>
      </c>
      <c r="I77" s="134" t="s">
        <v>385</v>
      </c>
      <c r="J77" s="7">
        <v>43171</v>
      </c>
      <c r="K77" s="7">
        <v>43658</v>
      </c>
      <c r="L77" s="8">
        <f t="shared" si="13"/>
        <v>84.9999996799977</v>
      </c>
      <c r="M77" s="22">
        <v>6</v>
      </c>
      <c r="N77" s="22" t="s">
        <v>255</v>
      </c>
      <c r="O77" s="22" t="s">
        <v>386</v>
      </c>
      <c r="P77" s="33" t="s">
        <v>245</v>
      </c>
      <c r="Q77" s="22" t="s">
        <v>37</v>
      </c>
      <c r="R77" s="151">
        <f t="shared" si="26"/>
        <v>531246.18999999994</v>
      </c>
      <c r="S77" s="135">
        <v>0</v>
      </c>
      <c r="T77" s="135">
        <v>531246.18999999994</v>
      </c>
      <c r="U77" s="151">
        <f t="shared" si="31"/>
        <v>81249.41</v>
      </c>
      <c r="V77" s="135">
        <v>0</v>
      </c>
      <c r="W77" s="135">
        <v>81249.41</v>
      </c>
      <c r="X77" s="151">
        <f t="shared" si="32"/>
        <v>12499.92</v>
      </c>
      <c r="Y77" s="135">
        <v>0</v>
      </c>
      <c r="Z77" s="135">
        <v>12499.92</v>
      </c>
      <c r="AA77" s="97">
        <v>0</v>
      </c>
      <c r="AB77" s="97"/>
      <c r="AC77" s="97"/>
      <c r="AD77" s="135">
        <f t="shared" si="33"/>
        <v>624995.52</v>
      </c>
      <c r="AE77" s="97">
        <v>0</v>
      </c>
      <c r="AF77" s="135">
        <f t="shared" si="34"/>
        <v>624995.52</v>
      </c>
      <c r="AG77" s="83" t="s">
        <v>164</v>
      </c>
      <c r="AH77" s="99" t="s">
        <v>195</v>
      </c>
      <c r="AI77" s="101">
        <v>0</v>
      </c>
      <c r="AJ77" s="101">
        <v>0</v>
      </c>
      <c r="AK77" s="28"/>
    </row>
    <row r="78" spans="1:37" ht="141.75" customHeight="1" x14ac:dyDescent="0.25">
      <c r="A78" s="29">
        <v>72</v>
      </c>
      <c r="B78" s="175">
        <v>80</v>
      </c>
      <c r="C78" s="5" t="s">
        <v>185</v>
      </c>
      <c r="D78" s="137" t="s">
        <v>263</v>
      </c>
      <c r="E78" s="170" t="s">
        <v>416</v>
      </c>
      <c r="F78" s="167" t="s">
        <v>389</v>
      </c>
      <c r="G78" s="46" t="s">
        <v>388</v>
      </c>
      <c r="H78" s="80" t="s">
        <v>195</v>
      </c>
      <c r="I78" s="134" t="s">
        <v>396</v>
      </c>
      <c r="J78" s="7">
        <v>43173</v>
      </c>
      <c r="K78" s="7">
        <v>43599</v>
      </c>
      <c r="L78" s="8">
        <f t="shared" si="13"/>
        <v>79.999997969650394</v>
      </c>
      <c r="M78" s="22">
        <v>8</v>
      </c>
      <c r="N78" s="22" t="s">
        <v>390</v>
      </c>
      <c r="O78" s="22" t="s">
        <v>162</v>
      </c>
      <c r="P78" s="33" t="s">
        <v>245</v>
      </c>
      <c r="Q78" s="22" t="s">
        <v>37</v>
      </c>
      <c r="R78" s="151">
        <f t="shared" si="26"/>
        <v>315216.64000000001</v>
      </c>
      <c r="S78" s="135">
        <v>315216.64000000001</v>
      </c>
      <c r="T78" s="135">
        <v>0</v>
      </c>
      <c r="U78" s="151">
        <f t="shared" si="31"/>
        <v>70923.75</v>
      </c>
      <c r="V78" s="135">
        <v>70923.75</v>
      </c>
      <c r="W78" s="135">
        <v>0</v>
      </c>
      <c r="X78" s="151">
        <f t="shared" si="32"/>
        <v>7880.42</v>
      </c>
      <c r="Y78" s="135">
        <v>7880.42</v>
      </c>
      <c r="Z78" s="135">
        <v>0</v>
      </c>
      <c r="AA78" s="97">
        <v>0</v>
      </c>
      <c r="AB78" s="97"/>
      <c r="AC78" s="97"/>
      <c r="AD78" s="135">
        <f t="shared" si="33"/>
        <v>394020.81</v>
      </c>
      <c r="AE78" s="97">
        <v>0</v>
      </c>
      <c r="AF78" s="135">
        <f t="shared" si="34"/>
        <v>394020.81</v>
      </c>
      <c r="AG78" s="83" t="s">
        <v>164</v>
      </c>
      <c r="AH78" s="99" t="s">
        <v>195</v>
      </c>
      <c r="AI78" s="101">
        <v>0</v>
      </c>
      <c r="AJ78" s="101">
        <v>0</v>
      </c>
      <c r="AK78" s="28"/>
    </row>
    <row r="79" spans="1:37" ht="178.5" customHeight="1" x14ac:dyDescent="0.25">
      <c r="A79" s="29">
        <v>73</v>
      </c>
      <c r="B79" s="175">
        <v>125</v>
      </c>
      <c r="C79" s="5" t="s">
        <v>181</v>
      </c>
      <c r="D79" s="137" t="s">
        <v>263</v>
      </c>
      <c r="E79" s="170" t="s">
        <v>417</v>
      </c>
      <c r="F79" s="46" t="s">
        <v>392</v>
      </c>
      <c r="G79" s="46" t="s">
        <v>393</v>
      </c>
      <c r="H79" s="46" t="s">
        <v>195</v>
      </c>
      <c r="I79" s="134" t="s">
        <v>397</v>
      </c>
      <c r="J79" s="7">
        <v>43173</v>
      </c>
      <c r="K79" s="7">
        <v>43660</v>
      </c>
      <c r="L79" s="8">
        <f t="shared" si="13"/>
        <v>84.99999981945335</v>
      </c>
      <c r="M79" s="22">
        <v>7</v>
      </c>
      <c r="N79" s="22" t="s">
        <v>394</v>
      </c>
      <c r="O79" s="22" t="s">
        <v>395</v>
      </c>
      <c r="P79" s="33" t="s">
        <v>245</v>
      </c>
      <c r="Q79" s="22" t="s">
        <v>37</v>
      </c>
      <c r="R79" s="151">
        <f t="shared" si="26"/>
        <v>470792.44</v>
      </c>
      <c r="S79" s="135">
        <v>0</v>
      </c>
      <c r="T79" s="135">
        <v>470792.44</v>
      </c>
      <c r="U79" s="151">
        <f t="shared" si="31"/>
        <v>72003.55</v>
      </c>
      <c r="V79" s="135">
        <v>0</v>
      </c>
      <c r="W79" s="135">
        <v>72003.55</v>
      </c>
      <c r="X79" s="151">
        <f t="shared" si="32"/>
        <v>11077.47</v>
      </c>
      <c r="Y79" s="135">
        <v>0</v>
      </c>
      <c r="Z79" s="135">
        <v>11077.47</v>
      </c>
      <c r="AA79" s="97">
        <v>0</v>
      </c>
      <c r="AB79" s="97"/>
      <c r="AC79" s="97"/>
      <c r="AD79" s="135">
        <f t="shared" si="33"/>
        <v>553873.46</v>
      </c>
      <c r="AE79" s="97">
        <v>0</v>
      </c>
      <c r="AF79" s="135">
        <f t="shared" si="34"/>
        <v>553873.46</v>
      </c>
      <c r="AG79" s="83" t="s">
        <v>164</v>
      </c>
      <c r="AH79" s="99" t="s">
        <v>195</v>
      </c>
      <c r="AI79" s="101">
        <v>0</v>
      </c>
      <c r="AJ79" s="101">
        <v>0</v>
      </c>
      <c r="AK79" s="28"/>
    </row>
    <row r="80" spans="1:37" ht="258.75" customHeight="1" x14ac:dyDescent="0.25">
      <c r="A80" s="29">
        <v>74</v>
      </c>
      <c r="B80" s="175">
        <v>82</v>
      </c>
      <c r="C80" s="5" t="s">
        <v>182</v>
      </c>
      <c r="D80" s="137" t="s">
        <v>263</v>
      </c>
      <c r="E80" s="170" t="s">
        <v>417</v>
      </c>
      <c r="F80" s="46" t="s">
        <v>398</v>
      </c>
      <c r="G80" s="46" t="s">
        <v>399</v>
      </c>
      <c r="H80" s="46" t="s">
        <v>195</v>
      </c>
      <c r="I80" s="134" t="s">
        <v>412</v>
      </c>
      <c r="J80" s="7">
        <v>43171</v>
      </c>
      <c r="K80" s="7">
        <v>43660</v>
      </c>
      <c r="L80" s="8">
        <f t="shared" ref="L80:L95" si="35">R80/AD80*100</f>
        <v>85.000000359311386</v>
      </c>
      <c r="M80" s="22">
        <v>4</v>
      </c>
      <c r="N80" s="22" t="s">
        <v>400</v>
      </c>
      <c r="O80" s="22" t="s">
        <v>401</v>
      </c>
      <c r="P80" s="33" t="s">
        <v>245</v>
      </c>
      <c r="Q80" s="22" t="s">
        <v>37</v>
      </c>
      <c r="R80" s="151">
        <f t="shared" si="26"/>
        <v>354845.43</v>
      </c>
      <c r="S80" s="135">
        <v>0</v>
      </c>
      <c r="T80" s="135">
        <v>354845.43</v>
      </c>
      <c r="U80" s="151">
        <f t="shared" ref="U80" si="36">V80+W80</f>
        <v>54270.48</v>
      </c>
      <c r="V80" s="135">
        <v>0</v>
      </c>
      <c r="W80" s="135">
        <v>54270.48</v>
      </c>
      <c r="X80" s="151">
        <f t="shared" ref="X80" si="37">Y80+Z80</f>
        <v>8349.2999999999993</v>
      </c>
      <c r="Y80" s="135">
        <v>0</v>
      </c>
      <c r="Z80" s="135">
        <v>8349.2999999999993</v>
      </c>
      <c r="AA80" s="97">
        <v>0</v>
      </c>
      <c r="AB80" s="97"/>
      <c r="AC80" s="97"/>
      <c r="AD80" s="135">
        <f t="shared" ref="AD80" si="38">R80+U80+X80</f>
        <v>417465.20999999996</v>
      </c>
      <c r="AE80" s="97">
        <v>0</v>
      </c>
      <c r="AF80" s="135">
        <f t="shared" ref="AF80" si="39">AD80+AE80</f>
        <v>417465.20999999996</v>
      </c>
      <c r="AG80" s="83" t="s">
        <v>164</v>
      </c>
      <c r="AH80" s="99" t="s">
        <v>195</v>
      </c>
      <c r="AI80" s="101">
        <v>0</v>
      </c>
      <c r="AJ80" s="101">
        <v>0</v>
      </c>
      <c r="AK80" s="28"/>
    </row>
    <row r="81" spans="1:37" ht="165.75" customHeight="1" x14ac:dyDescent="0.25">
      <c r="A81" s="5">
        <v>75</v>
      </c>
      <c r="B81" s="175">
        <v>162</v>
      </c>
      <c r="C81" s="5" t="s">
        <v>183</v>
      </c>
      <c r="D81" s="137" t="s">
        <v>172</v>
      </c>
      <c r="E81" s="170" t="s">
        <v>403</v>
      </c>
      <c r="F81" s="168" t="s">
        <v>404</v>
      </c>
      <c r="G81" s="46" t="s">
        <v>405</v>
      </c>
      <c r="H81" s="46" t="s">
        <v>195</v>
      </c>
      <c r="I81" s="174" t="s">
        <v>406</v>
      </c>
      <c r="J81" s="7">
        <v>43173</v>
      </c>
      <c r="K81" s="7">
        <v>43660</v>
      </c>
      <c r="L81" s="8">
        <f t="shared" si="35"/>
        <v>82.304184778160604</v>
      </c>
      <c r="M81" s="22" t="s">
        <v>407</v>
      </c>
      <c r="N81" s="22" t="s">
        <v>390</v>
      </c>
      <c r="O81" s="22" t="s">
        <v>408</v>
      </c>
      <c r="P81" s="33" t="s">
        <v>409</v>
      </c>
      <c r="Q81" s="22" t="s">
        <v>37</v>
      </c>
      <c r="R81" s="151">
        <f>S81+T81</f>
        <v>762655.8600000001</v>
      </c>
      <c r="S81" s="135">
        <v>615038.42000000004</v>
      </c>
      <c r="T81" s="135">
        <v>147617.44</v>
      </c>
      <c r="U81" s="151">
        <f t="shared" si="31"/>
        <v>145442.25</v>
      </c>
      <c r="V81" s="135">
        <v>108536.19</v>
      </c>
      <c r="W81" s="135">
        <v>36906.06</v>
      </c>
      <c r="X81" s="187"/>
      <c r="Y81" s="188"/>
      <c r="Z81" s="188"/>
      <c r="AA81" s="97">
        <f>AB81+AC81</f>
        <v>18532.61</v>
      </c>
      <c r="AB81" s="188">
        <v>14766.83</v>
      </c>
      <c r="AC81" s="188">
        <v>3765.78</v>
      </c>
      <c r="AD81" s="135">
        <f>R81+U81+X81+AA81</f>
        <v>926630.72000000009</v>
      </c>
      <c r="AE81" s="97">
        <v>0</v>
      </c>
      <c r="AF81" s="135">
        <f t="shared" si="34"/>
        <v>926630.72000000009</v>
      </c>
      <c r="AG81" s="138" t="s">
        <v>164</v>
      </c>
      <c r="AH81" s="99"/>
      <c r="AI81" s="101">
        <v>92663.07</v>
      </c>
      <c r="AJ81" s="101">
        <v>0</v>
      </c>
      <c r="AK81" s="28"/>
    </row>
    <row r="82" spans="1:37" ht="141.75" customHeight="1" x14ac:dyDescent="0.25">
      <c r="A82" s="5">
        <v>76</v>
      </c>
      <c r="B82" s="175">
        <v>84</v>
      </c>
      <c r="C82" s="5" t="s">
        <v>184</v>
      </c>
      <c r="D82" s="137" t="s">
        <v>263</v>
      </c>
      <c r="E82" s="170" t="s">
        <v>417</v>
      </c>
      <c r="F82" s="168" t="s">
        <v>418</v>
      </c>
      <c r="G82" s="46" t="s">
        <v>419</v>
      </c>
      <c r="H82" s="46" t="s">
        <v>195</v>
      </c>
      <c r="I82" s="174" t="s">
        <v>420</v>
      </c>
      <c r="J82" s="7">
        <v>43175</v>
      </c>
      <c r="K82" s="7">
        <v>43724</v>
      </c>
      <c r="L82" s="8">
        <v>84.999998716999997</v>
      </c>
      <c r="M82" s="22">
        <v>2</v>
      </c>
      <c r="N82" s="22" t="s">
        <v>421</v>
      </c>
      <c r="O82" s="22" t="s">
        <v>422</v>
      </c>
      <c r="P82" s="33" t="s">
        <v>245</v>
      </c>
      <c r="Q82" s="22" t="s">
        <v>37</v>
      </c>
      <c r="R82" s="151">
        <v>264951.15000000002</v>
      </c>
      <c r="S82" s="135">
        <v>0</v>
      </c>
      <c r="T82" s="135">
        <v>264951.15000000002</v>
      </c>
      <c r="U82" s="151">
        <v>40521.949999999997</v>
      </c>
      <c r="V82" s="135">
        <v>0</v>
      </c>
      <c r="W82" s="135">
        <v>40521.949999999997</v>
      </c>
      <c r="X82" s="151">
        <v>6234.14</v>
      </c>
      <c r="Y82" s="135">
        <v>0</v>
      </c>
      <c r="Z82" s="135">
        <v>6234.14</v>
      </c>
      <c r="AA82" s="97">
        <v>0</v>
      </c>
      <c r="AB82" s="97"/>
      <c r="AC82" s="97"/>
      <c r="AD82" s="135">
        <v>311707.24</v>
      </c>
      <c r="AE82" s="97">
        <v>0</v>
      </c>
      <c r="AF82" s="135">
        <v>311707.24</v>
      </c>
      <c r="AG82" s="138" t="s">
        <v>164</v>
      </c>
      <c r="AH82" s="99" t="s">
        <v>195</v>
      </c>
      <c r="AI82" s="101">
        <v>0</v>
      </c>
      <c r="AJ82" s="101">
        <v>0</v>
      </c>
      <c r="AK82" s="28"/>
    </row>
    <row r="83" spans="1:37" ht="141.75" customHeight="1" x14ac:dyDescent="0.25">
      <c r="A83" s="5">
        <v>77</v>
      </c>
      <c r="B83" s="53">
        <v>88</v>
      </c>
      <c r="C83" s="5" t="s">
        <v>185</v>
      </c>
      <c r="D83" s="137" t="s">
        <v>263</v>
      </c>
      <c r="E83" s="170" t="s">
        <v>417</v>
      </c>
      <c r="F83" s="168" t="s">
        <v>423</v>
      </c>
      <c r="G83" s="46" t="s">
        <v>424</v>
      </c>
      <c r="H83" s="176" t="s">
        <v>425</v>
      </c>
      <c r="I83" s="174" t="s">
        <v>426</v>
      </c>
      <c r="J83" s="7">
        <v>43180</v>
      </c>
      <c r="K83" s="7">
        <v>43729</v>
      </c>
      <c r="L83" s="8">
        <f t="shared" si="35"/>
        <v>84.174275146898083</v>
      </c>
      <c r="M83" s="22">
        <v>5</v>
      </c>
      <c r="N83" s="22" t="s">
        <v>427</v>
      </c>
      <c r="O83" s="22" t="s">
        <v>428</v>
      </c>
      <c r="P83" s="33" t="s">
        <v>245</v>
      </c>
      <c r="Q83" s="22" t="s">
        <v>37</v>
      </c>
      <c r="R83" s="151">
        <f t="shared" si="26"/>
        <v>316573.06</v>
      </c>
      <c r="S83" s="135">
        <v>0</v>
      </c>
      <c r="T83" s="135">
        <v>316573.06</v>
      </c>
      <c r="U83" s="151">
        <f t="shared" si="31"/>
        <v>51997.5</v>
      </c>
      <c r="V83" s="135">
        <v>0</v>
      </c>
      <c r="W83" s="135">
        <v>51997.5</v>
      </c>
      <c r="X83" s="151">
        <f t="shared" si="32"/>
        <v>7521.85</v>
      </c>
      <c r="Y83" s="135">
        <v>0</v>
      </c>
      <c r="Z83" s="135">
        <v>7521.85</v>
      </c>
      <c r="AA83" s="97">
        <v>0</v>
      </c>
      <c r="AB83" s="97"/>
      <c r="AC83" s="97"/>
      <c r="AD83" s="135">
        <f t="shared" si="33"/>
        <v>376092.41</v>
      </c>
      <c r="AE83" s="97">
        <v>0</v>
      </c>
      <c r="AF83" s="135">
        <f t="shared" si="34"/>
        <v>376092.41</v>
      </c>
      <c r="AG83" s="138" t="s">
        <v>164</v>
      </c>
      <c r="AH83" s="99" t="s">
        <v>195</v>
      </c>
      <c r="AI83" s="101">
        <v>0</v>
      </c>
      <c r="AJ83" s="101">
        <v>0</v>
      </c>
      <c r="AK83" s="28"/>
    </row>
    <row r="84" spans="1:37" ht="141.75" customHeight="1" x14ac:dyDescent="0.25">
      <c r="A84" s="5">
        <v>78</v>
      </c>
      <c r="B84" s="53">
        <v>96</v>
      </c>
      <c r="C84" s="5" t="s">
        <v>177</v>
      </c>
      <c r="D84" s="137" t="s">
        <v>263</v>
      </c>
      <c r="E84" s="170" t="s">
        <v>417</v>
      </c>
      <c r="F84" s="168" t="s">
        <v>430</v>
      </c>
      <c r="G84" s="46" t="s">
        <v>429</v>
      </c>
      <c r="H84" s="80" t="s">
        <v>431</v>
      </c>
      <c r="I84" s="174" t="s">
        <v>432</v>
      </c>
      <c r="J84" s="7">
        <v>43188</v>
      </c>
      <c r="K84" s="7">
        <v>43675</v>
      </c>
      <c r="L84" s="8">
        <f t="shared" si="35"/>
        <v>84.154097257132506</v>
      </c>
      <c r="M84" s="22" t="s">
        <v>161</v>
      </c>
      <c r="N84" s="22" t="s">
        <v>433</v>
      </c>
      <c r="O84" s="22" t="s">
        <v>433</v>
      </c>
      <c r="P84" s="33" t="s">
        <v>245</v>
      </c>
      <c r="Q84" s="5" t="s">
        <v>37</v>
      </c>
      <c r="R84" s="151">
        <f t="shared" si="26"/>
        <v>357519.4</v>
      </c>
      <c r="S84" s="135">
        <v>0</v>
      </c>
      <c r="T84" s="135">
        <v>357519.4</v>
      </c>
      <c r="U84" s="151">
        <f t="shared" si="31"/>
        <v>58822.79</v>
      </c>
      <c r="V84" s="135">
        <v>0</v>
      </c>
      <c r="W84" s="135">
        <v>58822.79</v>
      </c>
      <c r="X84" s="151">
        <f t="shared" si="32"/>
        <v>8496.7800000000007</v>
      </c>
      <c r="Y84" s="135">
        <v>0</v>
      </c>
      <c r="Z84" s="135">
        <v>8496.7800000000007</v>
      </c>
      <c r="AA84" s="97">
        <v>0</v>
      </c>
      <c r="AB84" s="97"/>
      <c r="AC84" s="97"/>
      <c r="AD84" s="135">
        <f t="shared" si="33"/>
        <v>424838.97000000003</v>
      </c>
      <c r="AE84" s="97">
        <v>0</v>
      </c>
      <c r="AF84" s="135">
        <f t="shared" si="34"/>
        <v>424838.97000000003</v>
      </c>
      <c r="AG84" s="190" t="s">
        <v>164</v>
      </c>
      <c r="AH84" s="99" t="s">
        <v>195</v>
      </c>
      <c r="AI84" s="101"/>
      <c r="AJ84" s="101"/>
      <c r="AK84" s="28"/>
    </row>
    <row r="85" spans="1:37" ht="141.75" customHeight="1" x14ac:dyDescent="0.25">
      <c r="A85" s="5">
        <v>79</v>
      </c>
      <c r="B85" s="53">
        <v>99</v>
      </c>
      <c r="C85" s="5" t="s">
        <v>177</v>
      </c>
      <c r="D85" s="137" t="s">
        <v>263</v>
      </c>
      <c r="E85" s="170" t="s">
        <v>417</v>
      </c>
      <c r="F85" s="168" t="s">
        <v>435</v>
      </c>
      <c r="G85" s="46" t="s">
        <v>440</v>
      </c>
      <c r="H85" s="137" t="s">
        <v>437</v>
      </c>
      <c r="I85" s="174" t="s">
        <v>434</v>
      </c>
      <c r="J85" s="7">
        <v>43188</v>
      </c>
      <c r="K85" s="7">
        <v>43553</v>
      </c>
      <c r="L85" s="8">
        <f t="shared" si="35"/>
        <v>84.999999426373932</v>
      </c>
      <c r="M85" s="22" t="s">
        <v>161</v>
      </c>
      <c r="N85" s="22" t="s">
        <v>442</v>
      </c>
      <c r="O85" s="22" t="s">
        <v>442</v>
      </c>
      <c r="P85" s="33" t="s">
        <v>245</v>
      </c>
      <c r="Q85" s="5" t="s">
        <v>37</v>
      </c>
      <c r="R85" s="151">
        <f t="shared" si="26"/>
        <v>444540.46</v>
      </c>
      <c r="S85" s="135">
        <v>0</v>
      </c>
      <c r="T85" s="135">
        <v>444540.46</v>
      </c>
      <c r="U85" s="151">
        <f t="shared" si="31"/>
        <v>67988.539999999994</v>
      </c>
      <c r="V85" s="135">
        <v>0</v>
      </c>
      <c r="W85" s="135">
        <v>67988.539999999994</v>
      </c>
      <c r="X85" s="151">
        <f t="shared" si="32"/>
        <v>10459.780000000001</v>
      </c>
      <c r="Y85" s="135">
        <v>0</v>
      </c>
      <c r="Z85" s="151">
        <v>10459.780000000001</v>
      </c>
      <c r="AA85" s="97">
        <v>0</v>
      </c>
      <c r="AB85" s="97"/>
      <c r="AC85" s="97"/>
      <c r="AD85" s="135">
        <f>R85+U85+Z85</f>
        <v>522988.78</v>
      </c>
      <c r="AE85" s="97">
        <v>0</v>
      </c>
      <c r="AF85" s="135">
        <f t="shared" si="34"/>
        <v>522988.78</v>
      </c>
      <c r="AG85" s="190" t="s">
        <v>164</v>
      </c>
      <c r="AH85" s="99" t="s">
        <v>195</v>
      </c>
      <c r="AI85" s="101"/>
      <c r="AJ85" s="101"/>
      <c r="AK85" s="28"/>
    </row>
    <row r="86" spans="1:37" ht="141.75" customHeight="1" x14ac:dyDescent="0.25">
      <c r="A86" s="5">
        <v>80</v>
      </c>
      <c r="B86" s="53">
        <v>102</v>
      </c>
      <c r="C86" s="5" t="s">
        <v>177</v>
      </c>
      <c r="D86" s="137" t="s">
        <v>263</v>
      </c>
      <c r="E86" s="170" t="s">
        <v>417</v>
      </c>
      <c r="F86" s="168" t="s">
        <v>439</v>
      </c>
      <c r="G86" s="46" t="s">
        <v>436</v>
      </c>
      <c r="H86" s="137" t="s">
        <v>437</v>
      </c>
      <c r="I86" s="174" t="s">
        <v>443</v>
      </c>
      <c r="J86" s="7">
        <v>43188</v>
      </c>
      <c r="K86" s="7">
        <v>43645</v>
      </c>
      <c r="L86" s="8">
        <f t="shared" si="35"/>
        <v>85.000000246407055</v>
      </c>
      <c r="M86" s="22" t="s">
        <v>161</v>
      </c>
      <c r="N86" s="22" t="s">
        <v>438</v>
      </c>
      <c r="O86" s="22" t="s">
        <v>438</v>
      </c>
      <c r="P86" s="33" t="s">
        <v>245</v>
      </c>
      <c r="Q86" s="5" t="s">
        <v>37</v>
      </c>
      <c r="R86" s="151">
        <f>S86+T86</f>
        <v>344957.66</v>
      </c>
      <c r="S86" s="135">
        <v>0</v>
      </c>
      <c r="T86" s="135">
        <v>344957.66</v>
      </c>
      <c r="U86" s="151">
        <f t="shared" si="31"/>
        <v>52758.23</v>
      </c>
      <c r="V86" s="135">
        <v>0</v>
      </c>
      <c r="W86" s="135">
        <v>52758.23</v>
      </c>
      <c r="X86" s="151">
        <f t="shared" si="32"/>
        <v>8116.65</v>
      </c>
      <c r="Y86" s="135">
        <v>0</v>
      </c>
      <c r="Z86" s="135">
        <v>8116.65</v>
      </c>
      <c r="AA86" s="97">
        <v>0</v>
      </c>
      <c r="AB86" s="97"/>
      <c r="AC86" s="97"/>
      <c r="AD86" s="135">
        <f t="shared" si="33"/>
        <v>405832.54</v>
      </c>
      <c r="AE86" s="97">
        <v>0</v>
      </c>
      <c r="AF86" s="135">
        <f t="shared" si="34"/>
        <v>405832.54</v>
      </c>
      <c r="AG86" s="190" t="s">
        <v>164</v>
      </c>
      <c r="AH86" s="99" t="s">
        <v>195</v>
      </c>
      <c r="AI86" s="101"/>
      <c r="AJ86" s="101"/>
      <c r="AK86" s="28"/>
    </row>
    <row r="87" spans="1:37" ht="141.75" customHeight="1" x14ac:dyDescent="0.25">
      <c r="A87" s="5">
        <v>81</v>
      </c>
      <c r="B87" s="53">
        <v>116</v>
      </c>
      <c r="C87" s="5" t="s">
        <v>181</v>
      </c>
      <c r="D87" s="137" t="s">
        <v>263</v>
      </c>
      <c r="E87" s="170" t="s">
        <v>417</v>
      </c>
      <c r="F87" s="183" t="s">
        <v>444</v>
      </c>
      <c r="G87" s="46" t="s">
        <v>445</v>
      </c>
      <c r="H87" s="80" t="s">
        <v>445</v>
      </c>
      <c r="I87" s="182" t="s">
        <v>448</v>
      </c>
      <c r="J87" s="7">
        <v>43186</v>
      </c>
      <c r="K87" s="7">
        <v>43551</v>
      </c>
      <c r="L87" s="8">
        <f t="shared" si="35"/>
        <v>85.000000944809514</v>
      </c>
      <c r="M87" s="22">
        <v>7</v>
      </c>
      <c r="N87" s="22" t="s">
        <v>446</v>
      </c>
      <c r="O87" s="22" t="s">
        <v>447</v>
      </c>
      <c r="P87" s="33" t="s">
        <v>245</v>
      </c>
      <c r="Q87" s="22" t="s">
        <v>37</v>
      </c>
      <c r="R87" s="151">
        <f>S87+T87</f>
        <v>359860.9</v>
      </c>
      <c r="S87" s="135">
        <v>0</v>
      </c>
      <c r="T87" s="135">
        <v>359860.9</v>
      </c>
      <c r="U87" s="151">
        <f t="shared" si="31"/>
        <v>55037.54</v>
      </c>
      <c r="V87" s="135">
        <v>0</v>
      </c>
      <c r="W87" s="135">
        <v>55037.54</v>
      </c>
      <c r="X87" s="151">
        <f t="shared" si="32"/>
        <v>8467.32</v>
      </c>
      <c r="Y87" s="135">
        <v>0</v>
      </c>
      <c r="Z87" s="135">
        <v>8467.32</v>
      </c>
      <c r="AA87" s="97">
        <v>0</v>
      </c>
      <c r="AB87" s="97"/>
      <c r="AC87" s="97"/>
      <c r="AD87" s="135">
        <f t="shared" si="33"/>
        <v>423365.76</v>
      </c>
      <c r="AE87" s="97">
        <v>0</v>
      </c>
      <c r="AF87" s="135">
        <f t="shared" si="34"/>
        <v>423365.76</v>
      </c>
      <c r="AG87" s="138" t="s">
        <v>164</v>
      </c>
      <c r="AH87" s="99" t="s">
        <v>437</v>
      </c>
      <c r="AI87" s="101"/>
      <c r="AJ87" s="101"/>
      <c r="AK87" s="28"/>
    </row>
    <row r="88" spans="1:37" ht="207.75" customHeight="1" x14ac:dyDescent="0.25">
      <c r="A88" s="5">
        <v>82</v>
      </c>
      <c r="B88" s="53">
        <v>344</v>
      </c>
      <c r="C88" s="5" t="s">
        <v>184</v>
      </c>
      <c r="D88" s="137" t="s">
        <v>172</v>
      </c>
      <c r="E88" s="181" t="s">
        <v>403</v>
      </c>
      <c r="F88" s="184" t="s">
        <v>449</v>
      </c>
      <c r="G88" s="185" t="s">
        <v>450</v>
      </c>
      <c r="H88" s="80" t="s">
        <v>437</v>
      </c>
      <c r="I88" s="134" t="s">
        <v>453</v>
      </c>
      <c r="J88" s="7">
        <v>43188</v>
      </c>
      <c r="K88" s="7">
        <v>43553</v>
      </c>
      <c r="L88" s="8">
        <f t="shared" si="35"/>
        <v>82.304184346141142</v>
      </c>
      <c r="M88" s="22" t="s">
        <v>407</v>
      </c>
      <c r="N88" s="22" t="s">
        <v>451</v>
      </c>
      <c r="O88" s="22" t="s">
        <v>451</v>
      </c>
      <c r="P88" s="33" t="s">
        <v>409</v>
      </c>
      <c r="Q88" s="30" t="s">
        <v>37</v>
      </c>
      <c r="R88" s="151">
        <f t="shared" si="26"/>
        <v>624137.28</v>
      </c>
      <c r="S88" s="135">
        <v>120824.94</v>
      </c>
      <c r="T88" s="135">
        <v>503312.34</v>
      </c>
      <c r="U88" s="151">
        <f t="shared" si="31"/>
        <v>119026.06000000001</v>
      </c>
      <c r="V88" s="135">
        <v>30206.240000000002</v>
      </c>
      <c r="W88" s="135">
        <v>88819.82</v>
      </c>
      <c r="X88" s="187"/>
      <c r="Y88" s="188"/>
      <c r="Z88" s="188"/>
      <c r="AA88" s="97">
        <f>AB88+AC88</f>
        <v>15166.61</v>
      </c>
      <c r="AB88" s="188">
        <v>3082.27</v>
      </c>
      <c r="AC88" s="188">
        <v>12084.34</v>
      </c>
      <c r="AD88" s="135">
        <f>R88+U88+X88+AA88</f>
        <v>758329.95000000007</v>
      </c>
      <c r="AE88" s="97">
        <v>0</v>
      </c>
      <c r="AF88" s="135">
        <f t="shared" si="34"/>
        <v>758329.95000000007</v>
      </c>
      <c r="AG88" s="98" t="s">
        <v>452</v>
      </c>
      <c r="AH88" s="99" t="s">
        <v>441</v>
      </c>
      <c r="AI88" s="101">
        <v>0</v>
      </c>
      <c r="AJ88" s="101">
        <v>0</v>
      </c>
      <c r="AK88" s="28"/>
    </row>
    <row r="89" spans="1:37" ht="176.25" customHeight="1" x14ac:dyDescent="0.25">
      <c r="A89" s="5">
        <v>83</v>
      </c>
      <c r="B89" s="53">
        <v>345</v>
      </c>
      <c r="C89" s="5" t="s">
        <v>184</v>
      </c>
      <c r="D89" s="137" t="s">
        <v>172</v>
      </c>
      <c r="E89" s="181" t="s">
        <v>403</v>
      </c>
      <c r="F89" s="184" t="s">
        <v>454</v>
      </c>
      <c r="G89" s="185" t="s">
        <v>455</v>
      </c>
      <c r="H89" s="80" t="s">
        <v>195</v>
      </c>
      <c r="I89" s="134" t="s">
        <v>456</v>
      </c>
      <c r="J89" s="7">
        <v>43188</v>
      </c>
      <c r="K89" s="7">
        <v>43675</v>
      </c>
      <c r="L89" s="8">
        <f t="shared" si="35"/>
        <v>82.304186026137842</v>
      </c>
      <c r="M89" s="22" t="s">
        <v>407</v>
      </c>
      <c r="N89" s="22" t="s">
        <v>451</v>
      </c>
      <c r="O89" s="22" t="s">
        <v>451</v>
      </c>
      <c r="P89" s="33" t="s">
        <v>409</v>
      </c>
      <c r="Q89" s="30" t="s">
        <v>37</v>
      </c>
      <c r="R89" s="151">
        <f>S89+T89</f>
        <v>757586.23</v>
      </c>
      <c r="S89" s="135">
        <v>146658.95000000001</v>
      </c>
      <c r="T89" s="135">
        <v>610927.28</v>
      </c>
      <c r="U89" s="151">
        <f t="shared" si="31"/>
        <v>144475.43</v>
      </c>
      <c r="V89" s="135">
        <v>36664.730000000003</v>
      </c>
      <c r="W89" s="135">
        <v>107810.7</v>
      </c>
      <c r="X89" s="187"/>
      <c r="Y89" s="188"/>
      <c r="Z89" s="188"/>
      <c r="AA89" s="97">
        <f>AB89+AC89</f>
        <v>18409.420000000002</v>
      </c>
      <c r="AB89" s="188">
        <v>3741.3</v>
      </c>
      <c r="AC89" s="188">
        <v>14668.12</v>
      </c>
      <c r="AD89" s="135">
        <f>R89+U89+X89+AA89</f>
        <v>920471.08</v>
      </c>
      <c r="AE89" s="97">
        <v>0</v>
      </c>
      <c r="AF89" s="135">
        <f t="shared" si="34"/>
        <v>920471.08</v>
      </c>
      <c r="AG89" s="98" t="s">
        <v>452</v>
      </c>
      <c r="AH89" s="99" t="s">
        <v>441</v>
      </c>
      <c r="AI89" s="101">
        <v>0</v>
      </c>
      <c r="AJ89" s="101">
        <v>0</v>
      </c>
      <c r="AK89" s="28"/>
    </row>
    <row r="90" spans="1:37" ht="99" customHeight="1" x14ac:dyDescent="0.25">
      <c r="A90" s="5">
        <v>84</v>
      </c>
      <c r="B90" s="53">
        <v>352</v>
      </c>
      <c r="C90" s="5" t="s">
        <v>184</v>
      </c>
      <c r="D90" s="137" t="s">
        <v>172</v>
      </c>
      <c r="E90" s="181" t="s">
        <v>403</v>
      </c>
      <c r="F90" s="189" t="s">
        <v>457</v>
      </c>
      <c r="G90" s="185" t="s">
        <v>458</v>
      </c>
      <c r="H90" s="80" t="s">
        <v>195</v>
      </c>
      <c r="I90" s="134" t="s">
        <v>459</v>
      </c>
      <c r="J90" s="7">
        <v>43188</v>
      </c>
      <c r="K90" s="7">
        <v>43675</v>
      </c>
      <c r="L90" s="8">
        <f t="shared" si="35"/>
        <v>82.304186243592014</v>
      </c>
      <c r="M90" s="22" t="s">
        <v>407</v>
      </c>
      <c r="N90" s="22" t="s">
        <v>451</v>
      </c>
      <c r="O90" s="22" t="s">
        <v>451</v>
      </c>
      <c r="P90" s="33" t="s">
        <v>409</v>
      </c>
      <c r="Q90" s="30" t="s">
        <v>37</v>
      </c>
      <c r="R90" s="151">
        <f t="shared" ref="R90:R105" si="40">S90+T90</f>
        <v>704316.51</v>
      </c>
      <c r="S90" s="135">
        <v>136346.60999999999</v>
      </c>
      <c r="T90" s="135">
        <v>567969.9</v>
      </c>
      <c r="U90" s="151">
        <f t="shared" si="31"/>
        <v>134316.63</v>
      </c>
      <c r="V90" s="151">
        <v>34086.65</v>
      </c>
      <c r="W90" s="151">
        <v>100229.98</v>
      </c>
      <c r="X90" s="187"/>
      <c r="Y90" s="188"/>
      <c r="Z90" s="188"/>
      <c r="AA90" s="97">
        <f t="shared" ref="AA90:AA97" si="41">AB90+AC90</f>
        <v>17114.96</v>
      </c>
      <c r="AB90" s="188">
        <v>3478.23</v>
      </c>
      <c r="AC90" s="188">
        <v>13636.73</v>
      </c>
      <c r="AD90" s="135">
        <f t="shared" ref="AD90:AD97" si="42">R90+U90+X90+AA90</f>
        <v>855748.1</v>
      </c>
      <c r="AE90" s="97"/>
      <c r="AF90" s="135">
        <f t="shared" si="34"/>
        <v>855748.1</v>
      </c>
      <c r="AG90" s="98" t="s">
        <v>452</v>
      </c>
      <c r="AH90" s="99" t="s">
        <v>441</v>
      </c>
      <c r="AI90" s="101">
        <v>0</v>
      </c>
      <c r="AJ90" s="101">
        <v>0</v>
      </c>
      <c r="AK90" s="28"/>
    </row>
    <row r="91" spans="1:37" ht="267.75" x14ac:dyDescent="0.25">
      <c r="A91" s="5">
        <v>85</v>
      </c>
      <c r="B91" s="53">
        <v>170</v>
      </c>
      <c r="C91" s="5" t="s">
        <v>179</v>
      </c>
      <c r="D91" s="137" t="s">
        <v>172</v>
      </c>
      <c r="E91" s="181" t="s">
        <v>403</v>
      </c>
      <c r="F91" s="189" t="s">
        <v>460</v>
      </c>
      <c r="G91" s="185" t="s">
        <v>461</v>
      </c>
      <c r="H91" s="185" t="s">
        <v>462</v>
      </c>
      <c r="I91" s="134" t="s">
        <v>463</v>
      </c>
      <c r="J91" s="7">
        <v>43189</v>
      </c>
      <c r="K91" s="7">
        <v>43676</v>
      </c>
      <c r="L91" s="8">
        <f t="shared" si="35"/>
        <v>82.304185177297953</v>
      </c>
      <c r="M91" s="22" t="s">
        <v>407</v>
      </c>
      <c r="N91" s="22" t="s">
        <v>451</v>
      </c>
      <c r="O91" s="22" t="s">
        <v>451</v>
      </c>
      <c r="P91" s="33" t="s">
        <v>409</v>
      </c>
      <c r="Q91" s="30" t="s">
        <v>37</v>
      </c>
      <c r="R91" s="151">
        <f t="shared" si="40"/>
        <v>822209.74</v>
      </c>
      <c r="S91" s="135">
        <v>159169.22</v>
      </c>
      <c r="T91" s="135">
        <v>663040.52</v>
      </c>
      <c r="U91" s="151">
        <f t="shared" si="31"/>
        <v>156799.45000000001</v>
      </c>
      <c r="V91" s="135">
        <v>117007.15</v>
      </c>
      <c r="W91" s="135">
        <v>39792.300000000003</v>
      </c>
      <c r="X91" s="187"/>
      <c r="Y91" s="188"/>
      <c r="Z91" s="188"/>
      <c r="AA91" s="97">
        <f>AB91+AC91</f>
        <v>19979.79</v>
      </c>
      <c r="AB91" s="188">
        <v>4060.44</v>
      </c>
      <c r="AC91" s="188">
        <v>15919.35</v>
      </c>
      <c r="AD91" s="135">
        <f t="shared" si="42"/>
        <v>998988.98</v>
      </c>
      <c r="AE91" s="97"/>
      <c r="AF91" s="135">
        <f t="shared" si="34"/>
        <v>998988.98</v>
      </c>
      <c r="AG91" s="98" t="s">
        <v>452</v>
      </c>
      <c r="AH91" s="99" t="s">
        <v>441</v>
      </c>
      <c r="AI91" s="101">
        <v>0</v>
      </c>
      <c r="AJ91" s="101">
        <v>0</v>
      </c>
      <c r="AK91" s="28"/>
    </row>
    <row r="92" spans="1:37" ht="173.25" x14ac:dyDescent="0.25">
      <c r="A92" s="5">
        <v>86</v>
      </c>
      <c r="B92" s="53">
        <v>171</v>
      </c>
      <c r="C92" s="5" t="s">
        <v>179</v>
      </c>
      <c r="D92" s="137" t="s">
        <v>172</v>
      </c>
      <c r="E92" s="181" t="s">
        <v>403</v>
      </c>
      <c r="F92" s="189" t="s">
        <v>464</v>
      </c>
      <c r="G92" s="185" t="s">
        <v>465</v>
      </c>
      <c r="H92" s="185" t="s">
        <v>466</v>
      </c>
      <c r="I92" s="134" t="s">
        <v>467</v>
      </c>
      <c r="J92" s="7">
        <v>43186</v>
      </c>
      <c r="K92" s="7">
        <v>43673</v>
      </c>
      <c r="L92" s="8">
        <f t="shared" si="35"/>
        <v>82.304185365731513</v>
      </c>
      <c r="M92" s="22" t="s">
        <v>407</v>
      </c>
      <c r="N92" s="22" t="s">
        <v>451</v>
      </c>
      <c r="O92" s="22" t="s">
        <v>451</v>
      </c>
      <c r="P92" s="33" t="s">
        <v>409</v>
      </c>
      <c r="Q92" s="30" t="s">
        <v>37</v>
      </c>
      <c r="R92" s="151">
        <f t="shared" si="40"/>
        <v>723131.98</v>
      </c>
      <c r="S92" s="135">
        <v>139989.04</v>
      </c>
      <c r="T92" s="135">
        <v>583142.93999999994</v>
      </c>
      <c r="U92" s="151">
        <f t="shared" si="31"/>
        <v>137904.84</v>
      </c>
      <c r="V92" s="135">
        <v>34997.26</v>
      </c>
      <c r="W92" s="135">
        <v>102907.58</v>
      </c>
      <c r="X92" s="187"/>
      <c r="Y92" s="188"/>
      <c r="Z92" s="188"/>
      <c r="AA92" s="97">
        <f t="shared" si="41"/>
        <v>17572.18</v>
      </c>
      <c r="AB92" s="188">
        <v>3571.15</v>
      </c>
      <c r="AC92" s="188">
        <v>14001.03</v>
      </c>
      <c r="AD92" s="135">
        <f t="shared" si="42"/>
        <v>878609</v>
      </c>
      <c r="AE92" s="97"/>
      <c r="AF92" s="135">
        <f t="shared" si="34"/>
        <v>878609</v>
      </c>
      <c r="AG92" s="98"/>
      <c r="AH92" s="99"/>
      <c r="AI92" s="101">
        <v>0</v>
      </c>
      <c r="AJ92" s="101">
        <v>0</v>
      </c>
      <c r="AK92" s="28"/>
    </row>
    <row r="93" spans="1:37" ht="178.5" customHeight="1" x14ac:dyDescent="0.25">
      <c r="A93" s="5">
        <v>87</v>
      </c>
      <c r="B93" s="53">
        <v>257</v>
      </c>
      <c r="C93" s="5" t="s">
        <v>182</v>
      </c>
      <c r="D93" s="137" t="s">
        <v>172</v>
      </c>
      <c r="E93" s="181" t="s">
        <v>403</v>
      </c>
      <c r="F93" s="189" t="s">
        <v>468</v>
      </c>
      <c r="G93" s="185" t="s">
        <v>469</v>
      </c>
      <c r="H93" s="80" t="s">
        <v>195</v>
      </c>
      <c r="I93" s="134" t="s">
        <v>476</v>
      </c>
      <c r="J93" s="7">
        <v>43192</v>
      </c>
      <c r="K93" s="7">
        <v>2082019</v>
      </c>
      <c r="L93" s="8">
        <f t="shared" si="35"/>
        <v>82.304188283311021</v>
      </c>
      <c r="M93" s="22" t="s">
        <v>407</v>
      </c>
      <c r="N93" s="22" t="s">
        <v>451</v>
      </c>
      <c r="O93" s="22" t="s">
        <v>451</v>
      </c>
      <c r="P93" s="33" t="s">
        <v>409</v>
      </c>
      <c r="Q93" s="30" t="s">
        <v>37</v>
      </c>
      <c r="R93" s="151">
        <f>S93+T93</f>
        <v>821139.01</v>
      </c>
      <c r="S93" s="151">
        <v>158961.94</v>
      </c>
      <c r="T93" s="151">
        <v>662177.06999999995</v>
      </c>
      <c r="U93" s="151">
        <f t="shared" si="31"/>
        <v>156595.26</v>
      </c>
      <c r="V93" s="151">
        <v>39740.480000000003</v>
      </c>
      <c r="W93" s="151">
        <v>116854.78</v>
      </c>
      <c r="X93" s="187"/>
      <c r="Y93" s="188"/>
      <c r="Z93" s="188"/>
      <c r="AA93" s="97">
        <f t="shared" si="41"/>
        <v>19953.73</v>
      </c>
      <c r="AB93" s="97">
        <v>4055.15</v>
      </c>
      <c r="AC93" s="97">
        <v>15898.58</v>
      </c>
      <c r="AD93" s="135">
        <f t="shared" si="42"/>
        <v>997688</v>
      </c>
      <c r="AE93" s="97"/>
      <c r="AF93" s="135">
        <f t="shared" si="34"/>
        <v>997688</v>
      </c>
      <c r="AG93" s="98"/>
      <c r="AH93" s="99"/>
      <c r="AI93" s="101">
        <v>0</v>
      </c>
      <c r="AJ93" s="101">
        <v>0</v>
      </c>
      <c r="AK93" s="28"/>
    </row>
    <row r="94" spans="1:37" ht="173.25" x14ac:dyDescent="0.25">
      <c r="A94" s="5">
        <v>88</v>
      </c>
      <c r="B94" s="53">
        <v>273</v>
      </c>
      <c r="C94" s="5" t="s">
        <v>181</v>
      </c>
      <c r="D94" s="137" t="s">
        <v>172</v>
      </c>
      <c r="E94" s="181" t="s">
        <v>403</v>
      </c>
      <c r="F94" s="185" t="s">
        <v>470</v>
      </c>
      <c r="G94" s="191" t="s">
        <v>471</v>
      </c>
      <c r="H94" s="185" t="s">
        <v>472</v>
      </c>
      <c r="I94" s="134" t="s">
        <v>477</v>
      </c>
      <c r="J94" s="7">
        <v>43192</v>
      </c>
      <c r="K94" s="7">
        <v>43679</v>
      </c>
      <c r="L94" s="8">
        <f t="shared" si="35"/>
        <v>82.3041866136534</v>
      </c>
      <c r="M94" s="22" t="s">
        <v>407</v>
      </c>
      <c r="N94" s="22" t="s">
        <v>451</v>
      </c>
      <c r="O94" s="22" t="s">
        <v>451</v>
      </c>
      <c r="P94" s="33" t="s">
        <v>409</v>
      </c>
      <c r="Q94" s="30" t="s">
        <v>37</v>
      </c>
      <c r="R94" s="151">
        <f>S94+T94</f>
        <v>710350.48</v>
      </c>
      <c r="S94" s="135">
        <v>137514.71</v>
      </c>
      <c r="T94" s="135">
        <v>572835.77</v>
      </c>
      <c r="U94" s="151">
        <f>V94+W94</f>
        <v>135467.34</v>
      </c>
      <c r="V94" s="135">
        <v>34378.67</v>
      </c>
      <c r="W94" s="135">
        <v>101088.67</v>
      </c>
      <c r="X94" s="192"/>
      <c r="Y94" s="188"/>
      <c r="Z94" s="188"/>
      <c r="AA94" s="82">
        <f>AB94+AC94</f>
        <v>17261.579999999998</v>
      </c>
      <c r="AB94" s="188">
        <v>3508.03</v>
      </c>
      <c r="AC94" s="188">
        <v>13753.55</v>
      </c>
      <c r="AD94" s="135">
        <f>R94+U94+X94+AA94</f>
        <v>863079.39999999991</v>
      </c>
      <c r="AE94" s="97"/>
      <c r="AF94" s="135">
        <f>AD94+AE94</f>
        <v>863079.39999999991</v>
      </c>
      <c r="AG94" s="98" t="s">
        <v>164</v>
      </c>
      <c r="AH94" s="99" t="s">
        <v>195</v>
      </c>
      <c r="AI94" s="101">
        <v>0</v>
      </c>
      <c r="AJ94" s="101">
        <v>0</v>
      </c>
      <c r="AK94" s="28"/>
    </row>
    <row r="95" spans="1:37" ht="236.25" x14ac:dyDescent="0.25">
      <c r="A95" s="5">
        <v>89</v>
      </c>
      <c r="B95" s="53">
        <v>262</v>
      </c>
      <c r="C95" s="5" t="s">
        <v>181</v>
      </c>
      <c r="D95" s="137" t="s">
        <v>172</v>
      </c>
      <c r="E95" s="181" t="s">
        <v>403</v>
      </c>
      <c r="F95" s="194" t="s">
        <v>473</v>
      </c>
      <c r="G95" s="185" t="s">
        <v>474</v>
      </c>
      <c r="H95" s="183" t="s">
        <v>475</v>
      </c>
      <c r="I95" s="134" t="s">
        <v>478</v>
      </c>
      <c r="J95" s="7">
        <v>43193</v>
      </c>
      <c r="K95" s="7">
        <v>43680</v>
      </c>
      <c r="L95" s="8">
        <f t="shared" si="35"/>
        <v>82.304184459884823</v>
      </c>
      <c r="M95" s="22" t="s">
        <v>407</v>
      </c>
      <c r="N95" s="22" t="s">
        <v>451</v>
      </c>
      <c r="O95" s="22" t="s">
        <v>451</v>
      </c>
      <c r="P95" s="33" t="s">
        <v>409</v>
      </c>
      <c r="Q95" s="30" t="s">
        <v>37</v>
      </c>
      <c r="R95" s="151">
        <f>S95+T95</f>
        <v>822673.27</v>
      </c>
      <c r="S95" s="135">
        <v>159258.95000000001</v>
      </c>
      <c r="T95" s="135">
        <v>663414.31999999995</v>
      </c>
      <c r="U95" s="151">
        <v>156887.87</v>
      </c>
      <c r="V95" s="135">
        <v>39814.74</v>
      </c>
      <c r="W95" s="135">
        <v>117073.13</v>
      </c>
      <c r="X95" s="193"/>
      <c r="Y95" s="188"/>
      <c r="Z95" s="188"/>
      <c r="AA95" s="187">
        <v>19991.04</v>
      </c>
      <c r="AB95" s="188">
        <v>4062.73</v>
      </c>
      <c r="AC95" s="188">
        <v>15928.31</v>
      </c>
      <c r="AD95" s="135">
        <f>R95+U95+X95+AA95</f>
        <v>999552.18</v>
      </c>
      <c r="AE95" s="97"/>
      <c r="AF95" s="135">
        <f t="shared" si="34"/>
        <v>999552.18</v>
      </c>
      <c r="AG95" s="98" t="s">
        <v>164</v>
      </c>
      <c r="AH95" s="99" t="s">
        <v>195</v>
      </c>
      <c r="AI95" s="101">
        <v>0</v>
      </c>
      <c r="AJ95" s="101">
        <v>0</v>
      </c>
      <c r="AK95" s="28"/>
    </row>
    <row r="96" spans="1:37" s="4" customFormat="1" ht="249" customHeight="1" x14ac:dyDescent="0.25">
      <c r="A96" s="29">
        <v>90</v>
      </c>
      <c r="B96" s="53">
        <v>104</v>
      </c>
      <c r="C96" s="5" t="s">
        <v>182</v>
      </c>
      <c r="D96" s="137" t="s">
        <v>263</v>
      </c>
      <c r="E96" s="170" t="s">
        <v>417</v>
      </c>
      <c r="F96" s="194" t="s">
        <v>481</v>
      </c>
      <c r="G96" s="185" t="s">
        <v>480</v>
      </c>
      <c r="H96" s="46" t="s">
        <v>195</v>
      </c>
      <c r="I96" s="134" t="s">
        <v>482</v>
      </c>
      <c r="J96" s="7">
        <v>43201</v>
      </c>
      <c r="K96" s="7">
        <v>43566</v>
      </c>
      <c r="L96" s="8">
        <f t="shared" ref="L96" si="43">R96/AD96*100</f>
        <v>85.000000000000014</v>
      </c>
      <c r="M96" s="5">
        <v>1</v>
      </c>
      <c r="N96" s="5" t="s">
        <v>255</v>
      </c>
      <c r="O96" s="5" t="s">
        <v>386</v>
      </c>
      <c r="P96" s="160" t="s">
        <v>245</v>
      </c>
      <c r="Q96" s="22" t="s">
        <v>37</v>
      </c>
      <c r="R96" s="151">
        <f t="shared" ref="R96:R100" si="44">S96+T96</f>
        <v>354701.26</v>
      </c>
      <c r="S96" s="97">
        <v>0</v>
      </c>
      <c r="T96" s="135">
        <v>354701.26</v>
      </c>
      <c r="U96" s="151">
        <f t="shared" ref="U96" si="45">V96+W96</f>
        <v>54248.43</v>
      </c>
      <c r="V96" s="97">
        <v>0</v>
      </c>
      <c r="W96" s="135">
        <v>54248.43</v>
      </c>
      <c r="X96" s="151">
        <f t="shared" ref="X96:X105" si="46">Y96+Z96</f>
        <v>8345.91</v>
      </c>
      <c r="Y96" s="97">
        <v>0</v>
      </c>
      <c r="Z96" s="135">
        <v>8345.91</v>
      </c>
      <c r="AA96" s="97">
        <v>0</v>
      </c>
      <c r="AB96" s="97"/>
      <c r="AC96" s="97"/>
      <c r="AD96" s="135">
        <f t="shared" ref="AD96" si="47">R96+U96+X96</f>
        <v>417295.6</v>
      </c>
      <c r="AE96" s="97">
        <v>0</v>
      </c>
      <c r="AF96" s="97">
        <f t="shared" ref="AF96" si="48">AD96+AE96</f>
        <v>417295.6</v>
      </c>
      <c r="AG96" s="83" t="s">
        <v>164</v>
      </c>
      <c r="AH96" s="99" t="s">
        <v>195</v>
      </c>
      <c r="AI96" s="101">
        <v>0</v>
      </c>
      <c r="AJ96" s="101">
        <v>0</v>
      </c>
      <c r="AK96" s="161"/>
    </row>
    <row r="97" spans="1:37" ht="78.75" x14ac:dyDescent="0.25">
      <c r="A97" s="5">
        <v>91</v>
      </c>
      <c r="B97" s="53">
        <v>59</v>
      </c>
      <c r="C97" s="5" t="s">
        <v>184</v>
      </c>
      <c r="D97" s="30" t="s">
        <v>172</v>
      </c>
      <c r="E97" s="181" t="s">
        <v>131</v>
      </c>
      <c r="F97" s="184"/>
      <c r="G97" s="185"/>
      <c r="H97" s="80"/>
      <c r="I97" s="134"/>
      <c r="J97" s="7"/>
      <c r="K97" s="7"/>
      <c r="L97" s="8"/>
      <c r="M97" s="22"/>
      <c r="N97" s="22"/>
      <c r="O97" s="22"/>
      <c r="P97" s="33" t="s">
        <v>163</v>
      </c>
      <c r="Q97" s="22" t="s">
        <v>37</v>
      </c>
      <c r="R97" s="151">
        <f t="shared" si="44"/>
        <v>6975407.25</v>
      </c>
      <c r="S97" s="135">
        <v>1350349.04</v>
      </c>
      <c r="T97" s="135">
        <v>5625058.21</v>
      </c>
      <c r="U97" s="151">
        <f t="shared" si="31"/>
        <v>0</v>
      </c>
      <c r="V97" s="135">
        <v>0</v>
      </c>
      <c r="W97" s="135">
        <v>0</v>
      </c>
      <c r="X97" s="151">
        <f t="shared" si="46"/>
        <v>1330244.5899999999</v>
      </c>
      <c r="Y97" s="188">
        <v>337587.26</v>
      </c>
      <c r="Z97" s="187">
        <v>992657.33</v>
      </c>
      <c r="AA97" s="97">
        <f t="shared" si="41"/>
        <v>0</v>
      </c>
      <c r="AB97" s="188">
        <v>0</v>
      </c>
      <c r="AC97" s="188">
        <v>0</v>
      </c>
      <c r="AD97" s="135">
        <f t="shared" si="42"/>
        <v>8305651.8399999999</v>
      </c>
      <c r="AE97" s="97">
        <v>0</v>
      </c>
      <c r="AF97" s="135">
        <f t="shared" si="34"/>
        <v>8305651.8399999999</v>
      </c>
      <c r="AG97" s="83" t="s">
        <v>164</v>
      </c>
      <c r="AH97" s="99" t="s">
        <v>195</v>
      </c>
      <c r="AI97" s="101"/>
      <c r="AJ97" s="101"/>
      <c r="AK97" s="28"/>
    </row>
    <row r="98" spans="1:37" s="204" customFormat="1" ht="178.5" customHeight="1" x14ac:dyDescent="0.25">
      <c r="A98" s="5">
        <v>92</v>
      </c>
      <c r="B98" s="53">
        <v>253</v>
      </c>
      <c r="C98" s="5" t="s">
        <v>182</v>
      </c>
      <c r="D98" s="137" t="s">
        <v>172</v>
      </c>
      <c r="E98" s="181" t="s">
        <v>403</v>
      </c>
      <c r="F98" s="189" t="s">
        <v>483</v>
      </c>
      <c r="G98" s="205" t="s">
        <v>484</v>
      </c>
      <c r="H98" s="80" t="s">
        <v>195</v>
      </c>
      <c r="I98" s="134" t="s">
        <v>485</v>
      </c>
      <c r="J98" s="7">
        <v>43208</v>
      </c>
      <c r="K98" s="7">
        <v>43756</v>
      </c>
      <c r="L98" s="196">
        <f t="shared" ref="L98:L99" si="49">R98/AD98*100</f>
        <v>82.304188283311021</v>
      </c>
      <c r="M98" s="5" t="s">
        <v>407</v>
      </c>
      <c r="N98" s="195" t="s">
        <v>451</v>
      </c>
      <c r="O98" s="195" t="s">
        <v>451</v>
      </c>
      <c r="P98" s="206" t="s">
        <v>409</v>
      </c>
      <c r="Q98" s="137" t="s">
        <v>37</v>
      </c>
      <c r="R98" s="197">
        <f>S98+T98</f>
        <v>821139.01</v>
      </c>
      <c r="S98" s="197">
        <v>158961.94</v>
      </c>
      <c r="T98" s="197">
        <v>662177.06999999995</v>
      </c>
      <c r="U98" s="197">
        <f t="shared" ref="U98" si="50">V98+W98</f>
        <v>156595.26</v>
      </c>
      <c r="V98" s="197">
        <v>39740.480000000003</v>
      </c>
      <c r="W98" s="197">
        <v>116854.78</v>
      </c>
      <c r="X98" s="197"/>
      <c r="Y98" s="198"/>
      <c r="Z98" s="198"/>
      <c r="AA98" s="199">
        <f t="shared" ref="AA98" si="51">AB98+AC98</f>
        <v>19953.73</v>
      </c>
      <c r="AB98" s="199">
        <v>4055.15</v>
      </c>
      <c r="AC98" s="199">
        <v>15898.58</v>
      </c>
      <c r="AD98" s="198">
        <f t="shared" ref="AD98" si="52">R98+U98+X98+AA98</f>
        <v>997688</v>
      </c>
      <c r="AE98" s="199"/>
      <c r="AF98" s="198">
        <f t="shared" ref="AF98" si="53">AD98+AE98</f>
        <v>997688</v>
      </c>
      <c r="AG98" s="200"/>
      <c r="AH98" s="201"/>
      <c r="AI98" s="202">
        <v>0</v>
      </c>
      <c r="AJ98" s="202">
        <v>0</v>
      </c>
      <c r="AK98" s="203"/>
    </row>
    <row r="99" spans="1:37" ht="173.25" x14ac:dyDescent="0.25">
      <c r="A99" s="5">
        <v>93</v>
      </c>
      <c r="B99" s="53">
        <v>126</v>
      </c>
      <c r="C99" s="5" t="s">
        <v>185</v>
      </c>
      <c r="D99" s="137" t="s">
        <v>263</v>
      </c>
      <c r="E99" s="170" t="s">
        <v>417</v>
      </c>
      <c r="F99" s="189" t="s">
        <v>487</v>
      </c>
      <c r="G99" s="185" t="s">
        <v>488</v>
      </c>
      <c r="H99" s="80" t="s">
        <v>195</v>
      </c>
      <c r="I99" s="134" t="s">
        <v>489</v>
      </c>
      <c r="J99" s="7">
        <v>43208</v>
      </c>
      <c r="K99" s="7">
        <v>43695</v>
      </c>
      <c r="L99" s="196">
        <f t="shared" si="49"/>
        <v>85.000001177275294</v>
      </c>
      <c r="M99" s="22">
        <v>3</v>
      </c>
      <c r="N99" s="22" t="s">
        <v>486</v>
      </c>
      <c r="O99" s="22" t="s">
        <v>486</v>
      </c>
      <c r="P99" s="33" t="s">
        <v>245</v>
      </c>
      <c r="Q99" s="22" t="s">
        <v>37</v>
      </c>
      <c r="R99" s="151">
        <f t="shared" si="44"/>
        <v>361003.08</v>
      </c>
      <c r="S99" s="135">
        <v>0</v>
      </c>
      <c r="T99" s="135">
        <v>361003.08</v>
      </c>
      <c r="U99" s="151">
        <f t="shared" si="31"/>
        <v>55212.23</v>
      </c>
      <c r="V99" s="135"/>
      <c r="W99" s="135">
        <v>55212.23</v>
      </c>
      <c r="X99" s="151">
        <f t="shared" si="46"/>
        <v>8494.19</v>
      </c>
      <c r="Y99" s="188">
        <v>0</v>
      </c>
      <c r="Z99" s="188">
        <v>8494.19</v>
      </c>
      <c r="AA99" s="97">
        <f t="shared" ref="AA99:AA105" si="54">AB99+AC99</f>
        <v>0</v>
      </c>
      <c r="AB99" s="188"/>
      <c r="AC99" s="188"/>
      <c r="AD99" s="135">
        <f t="shared" ref="AD99:AD105" si="55">R99+U99+X99+AA99</f>
        <v>424709.5</v>
      </c>
      <c r="AE99" s="97"/>
      <c r="AF99" s="135">
        <f t="shared" si="34"/>
        <v>424709.5</v>
      </c>
      <c r="AG99" s="83" t="s">
        <v>164</v>
      </c>
      <c r="AH99" s="99" t="s">
        <v>195</v>
      </c>
      <c r="AI99" s="101">
        <v>0</v>
      </c>
      <c r="AJ99" s="101">
        <v>0</v>
      </c>
      <c r="AK99" s="28"/>
    </row>
    <row r="100" spans="1:37" ht="18" x14ac:dyDescent="0.25">
      <c r="A100" s="5"/>
      <c r="B100" s="53"/>
      <c r="C100" s="5"/>
      <c r="D100" s="137"/>
      <c r="E100" s="181"/>
      <c r="F100" s="184"/>
      <c r="G100" s="185"/>
      <c r="H100" s="80"/>
      <c r="I100" s="134"/>
      <c r="J100" s="7"/>
      <c r="K100" s="7"/>
      <c r="L100" s="8"/>
      <c r="M100" s="22"/>
      <c r="N100" s="22"/>
      <c r="O100" s="22"/>
      <c r="P100" s="33"/>
      <c r="Q100" s="30"/>
      <c r="R100" s="151">
        <f t="shared" si="44"/>
        <v>0</v>
      </c>
      <c r="S100" s="135"/>
      <c r="T100" s="135"/>
      <c r="U100" s="151">
        <f t="shared" si="31"/>
        <v>0</v>
      </c>
      <c r="V100" s="135"/>
      <c r="W100" s="135"/>
      <c r="X100" s="151">
        <f t="shared" si="46"/>
        <v>0</v>
      </c>
      <c r="Y100" s="188"/>
      <c r="Z100" s="188"/>
      <c r="AA100" s="97">
        <f t="shared" si="54"/>
        <v>0</v>
      </c>
      <c r="AB100" s="188"/>
      <c r="AC100" s="188"/>
      <c r="AD100" s="135">
        <f t="shared" si="55"/>
        <v>0</v>
      </c>
      <c r="AE100" s="97"/>
      <c r="AF100" s="135">
        <f t="shared" si="34"/>
        <v>0</v>
      </c>
      <c r="AG100" s="98"/>
      <c r="AH100" s="99"/>
      <c r="AI100" s="101"/>
      <c r="AJ100" s="101"/>
      <c r="AK100" s="28"/>
    </row>
    <row r="101" spans="1:37" ht="18" x14ac:dyDescent="0.25">
      <c r="A101" s="5"/>
      <c r="B101" s="53"/>
      <c r="C101" s="5"/>
      <c r="D101" s="137"/>
      <c r="E101" s="181"/>
      <c r="F101" s="184"/>
      <c r="G101" s="185"/>
      <c r="H101" s="80"/>
      <c r="I101" s="134"/>
      <c r="J101" s="7"/>
      <c r="K101" s="7"/>
      <c r="L101" s="8"/>
      <c r="M101" s="22"/>
      <c r="N101" s="22"/>
      <c r="O101" s="22"/>
      <c r="P101" s="33"/>
      <c r="Q101" s="30"/>
      <c r="R101" s="151">
        <f t="shared" si="40"/>
        <v>0</v>
      </c>
      <c r="S101" s="135"/>
      <c r="T101" s="135"/>
      <c r="U101" s="151">
        <f t="shared" si="31"/>
        <v>0</v>
      </c>
      <c r="V101" s="135"/>
      <c r="W101" s="135"/>
      <c r="X101" s="151">
        <f t="shared" si="46"/>
        <v>0</v>
      </c>
      <c r="Y101" s="188"/>
      <c r="Z101" s="188"/>
      <c r="AA101" s="97">
        <f t="shared" si="54"/>
        <v>0</v>
      </c>
      <c r="AB101" s="188"/>
      <c r="AC101" s="188"/>
      <c r="AD101" s="135">
        <f t="shared" si="55"/>
        <v>0</v>
      </c>
      <c r="AE101" s="97"/>
      <c r="AF101" s="135">
        <f t="shared" si="34"/>
        <v>0</v>
      </c>
      <c r="AG101" s="98"/>
      <c r="AH101" s="99"/>
      <c r="AI101" s="101"/>
      <c r="AJ101" s="101"/>
      <c r="AK101" s="28"/>
    </row>
    <row r="102" spans="1:37" ht="18" x14ac:dyDescent="0.25">
      <c r="A102" s="5"/>
      <c r="B102" s="53"/>
      <c r="C102" s="5"/>
      <c r="D102" s="137"/>
      <c r="E102" s="181"/>
      <c r="F102" s="184"/>
      <c r="G102" s="185"/>
      <c r="H102" s="80"/>
      <c r="I102" s="134"/>
      <c r="J102" s="7"/>
      <c r="K102" s="7"/>
      <c r="L102" s="8"/>
      <c r="M102" s="22"/>
      <c r="N102" s="22"/>
      <c r="O102" s="22"/>
      <c r="P102" s="33"/>
      <c r="Q102" s="30"/>
      <c r="R102" s="151">
        <f t="shared" si="40"/>
        <v>0</v>
      </c>
      <c r="S102" s="135"/>
      <c r="T102" s="135"/>
      <c r="U102" s="151">
        <f t="shared" si="31"/>
        <v>0</v>
      </c>
      <c r="V102" s="135"/>
      <c r="W102" s="135"/>
      <c r="X102" s="151">
        <f t="shared" si="46"/>
        <v>0</v>
      </c>
      <c r="Y102" s="188"/>
      <c r="Z102" s="188"/>
      <c r="AA102" s="97">
        <f t="shared" si="54"/>
        <v>0</v>
      </c>
      <c r="AB102" s="188"/>
      <c r="AC102" s="188"/>
      <c r="AD102" s="135">
        <f t="shared" si="55"/>
        <v>0</v>
      </c>
      <c r="AE102" s="97"/>
      <c r="AF102" s="135">
        <f t="shared" si="34"/>
        <v>0</v>
      </c>
      <c r="AG102" s="98"/>
      <c r="AH102" s="99"/>
      <c r="AI102" s="101"/>
      <c r="AJ102" s="101"/>
      <c r="AK102" s="28"/>
    </row>
    <row r="103" spans="1:37" ht="18" x14ac:dyDescent="0.25">
      <c r="A103" s="5"/>
      <c r="B103" s="53"/>
      <c r="C103" s="5"/>
      <c r="D103" s="137"/>
      <c r="E103" s="181"/>
      <c r="F103" s="184"/>
      <c r="G103" s="185"/>
      <c r="H103" s="80"/>
      <c r="I103" s="134"/>
      <c r="J103" s="7"/>
      <c r="K103" s="7"/>
      <c r="L103" s="8"/>
      <c r="M103" s="22"/>
      <c r="N103" s="22"/>
      <c r="O103" s="22"/>
      <c r="P103" s="33"/>
      <c r="Q103" s="30"/>
      <c r="R103" s="151">
        <f t="shared" si="40"/>
        <v>0</v>
      </c>
      <c r="S103" s="135"/>
      <c r="T103" s="135"/>
      <c r="U103" s="151">
        <f t="shared" si="31"/>
        <v>0</v>
      </c>
      <c r="V103" s="135"/>
      <c r="W103" s="135"/>
      <c r="X103" s="151">
        <f t="shared" si="46"/>
        <v>0</v>
      </c>
      <c r="Y103" s="188"/>
      <c r="Z103" s="188"/>
      <c r="AA103" s="97">
        <f t="shared" si="54"/>
        <v>0</v>
      </c>
      <c r="AB103" s="188"/>
      <c r="AC103" s="188"/>
      <c r="AD103" s="135">
        <f t="shared" si="55"/>
        <v>0</v>
      </c>
      <c r="AE103" s="97"/>
      <c r="AF103" s="135">
        <f t="shared" si="34"/>
        <v>0</v>
      </c>
      <c r="AG103" s="98"/>
      <c r="AH103" s="99"/>
      <c r="AI103" s="101"/>
      <c r="AJ103" s="101"/>
      <c r="AK103" s="28"/>
    </row>
    <row r="104" spans="1:37" ht="18" x14ac:dyDescent="0.25">
      <c r="A104" s="5"/>
      <c r="B104" s="53"/>
      <c r="C104" s="5"/>
      <c r="D104" s="137"/>
      <c r="E104" s="181"/>
      <c r="F104" s="184"/>
      <c r="G104" s="185"/>
      <c r="H104" s="80"/>
      <c r="I104" s="134"/>
      <c r="J104" s="7"/>
      <c r="K104" s="7"/>
      <c r="L104" s="8"/>
      <c r="M104" s="22"/>
      <c r="N104" s="22"/>
      <c r="O104" s="22"/>
      <c r="P104" s="33"/>
      <c r="Q104" s="30"/>
      <c r="R104" s="151">
        <f t="shared" si="40"/>
        <v>0</v>
      </c>
      <c r="S104" s="135"/>
      <c r="T104" s="135"/>
      <c r="U104" s="151">
        <f t="shared" si="31"/>
        <v>0</v>
      </c>
      <c r="V104" s="135"/>
      <c r="W104" s="135"/>
      <c r="X104" s="151">
        <f t="shared" si="46"/>
        <v>0</v>
      </c>
      <c r="Y104" s="188"/>
      <c r="Z104" s="188"/>
      <c r="AA104" s="97">
        <f t="shared" si="54"/>
        <v>0</v>
      </c>
      <c r="AB104" s="188"/>
      <c r="AC104" s="188"/>
      <c r="AD104" s="135">
        <f t="shared" si="55"/>
        <v>0</v>
      </c>
      <c r="AE104" s="97"/>
      <c r="AF104" s="135">
        <f t="shared" si="34"/>
        <v>0</v>
      </c>
      <c r="AG104" s="98"/>
      <c r="AH104" s="99"/>
      <c r="AI104" s="101"/>
      <c r="AJ104" s="101"/>
      <c r="AK104" s="28"/>
    </row>
    <row r="105" spans="1:37" ht="18" x14ac:dyDescent="0.25">
      <c r="A105" s="5"/>
      <c r="B105" s="53"/>
      <c r="C105" s="5"/>
      <c r="D105" s="137"/>
      <c r="E105" s="181"/>
      <c r="F105" s="184"/>
      <c r="G105" s="185"/>
      <c r="H105" s="80"/>
      <c r="I105" s="134"/>
      <c r="J105" s="7"/>
      <c r="K105" s="7"/>
      <c r="L105" s="8"/>
      <c r="M105" s="22"/>
      <c r="N105" s="22"/>
      <c r="O105" s="22"/>
      <c r="P105" s="33"/>
      <c r="Q105" s="30"/>
      <c r="R105" s="151">
        <f t="shared" si="40"/>
        <v>0</v>
      </c>
      <c r="S105" s="135"/>
      <c r="T105" s="135"/>
      <c r="U105" s="151">
        <f t="shared" si="31"/>
        <v>0</v>
      </c>
      <c r="V105" s="135"/>
      <c r="W105" s="135"/>
      <c r="X105" s="151">
        <f t="shared" si="46"/>
        <v>0</v>
      </c>
      <c r="Y105" s="188"/>
      <c r="Z105" s="188"/>
      <c r="AA105" s="97">
        <f t="shared" si="54"/>
        <v>0</v>
      </c>
      <c r="AB105" s="188"/>
      <c r="AC105" s="188"/>
      <c r="AD105" s="135">
        <f t="shared" si="55"/>
        <v>0</v>
      </c>
      <c r="AE105" s="97"/>
      <c r="AF105" s="135">
        <f t="shared" si="34"/>
        <v>0</v>
      </c>
      <c r="AG105" s="98"/>
      <c r="AH105" s="99"/>
      <c r="AI105" s="101"/>
      <c r="AJ105" s="101"/>
      <c r="AK105" s="28"/>
    </row>
    <row r="106" spans="1:37" ht="18" x14ac:dyDescent="0.25">
      <c r="A106" s="5"/>
      <c r="B106" s="53"/>
      <c r="C106" s="5"/>
      <c r="D106" s="137"/>
      <c r="E106" s="181"/>
      <c r="F106" s="184"/>
      <c r="G106" s="185"/>
      <c r="H106" s="80"/>
      <c r="I106" s="134"/>
      <c r="J106" s="7"/>
      <c r="K106" s="7"/>
      <c r="L106" s="8"/>
      <c r="M106" s="22"/>
      <c r="N106" s="22"/>
      <c r="O106" s="22"/>
      <c r="P106" s="33"/>
      <c r="Q106" s="30"/>
      <c r="R106" s="151"/>
      <c r="S106" s="135"/>
      <c r="T106" s="135"/>
      <c r="U106" s="151"/>
      <c r="V106" s="135"/>
      <c r="W106" s="135"/>
      <c r="X106" s="187"/>
      <c r="Y106" s="188"/>
      <c r="Z106" s="188"/>
      <c r="AA106" s="97"/>
      <c r="AB106" s="188"/>
      <c r="AC106" s="188"/>
      <c r="AD106" s="135"/>
      <c r="AE106" s="97"/>
      <c r="AF106" s="135"/>
      <c r="AG106" s="98"/>
      <c r="AH106" s="99"/>
      <c r="AI106" s="101"/>
      <c r="AJ106" s="101"/>
      <c r="AK106" s="28"/>
    </row>
    <row r="107" spans="1:37" ht="18" x14ac:dyDescent="0.25">
      <c r="A107" s="5"/>
      <c r="B107" s="53"/>
      <c r="C107" s="5"/>
      <c r="D107" s="137"/>
      <c r="E107" s="181"/>
      <c r="F107" s="184"/>
      <c r="G107" s="185"/>
      <c r="H107" s="80"/>
      <c r="I107" s="134"/>
      <c r="J107" s="7"/>
      <c r="K107" s="7"/>
      <c r="L107" s="8"/>
      <c r="M107" s="22"/>
      <c r="N107" s="22"/>
      <c r="O107" s="22"/>
      <c r="P107" s="33"/>
      <c r="Q107" s="30"/>
      <c r="R107" s="151"/>
      <c r="S107" s="135"/>
      <c r="T107" s="135"/>
      <c r="U107" s="151"/>
      <c r="V107" s="135"/>
      <c r="W107" s="135"/>
      <c r="X107" s="187"/>
      <c r="Y107" s="188"/>
      <c r="Z107" s="188"/>
      <c r="AA107" s="97"/>
      <c r="AB107" s="188"/>
      <c r="AC107" s="188"/>
      <c r="AD107" s="135"/>
      <c r="AE107" s="97"/>
      <c r="AF107" s="135"/>
      <c r="AG107" s="98"/>
      <c r="AH107" s="99"/>
      <c r="AI107" s="101"/>
      <c r="AJ107" s="101"/>
      <c r="AK107" s="28"/>
    </row>
    <row r="108" spans="1:37" ht="18" x14ac:dyDescent="0.25">
      <c r="A108" s="5"/>
      <c r="B108" s="53"/>
      <c r="C108" s="5"/>
      <c r="D108" s="137"/>
      <c r="E108" s="181"/>
      <c r="F108" s="184"/>
      <c r="G108" s="185"/>
      <c r="H108" s="80"/>
      <c r="I108" s="134"/>
      <c r="J108" s="7"/>
      <c r="K108" s="7"/>
      <c r="L108" s="8"/>
      <c r="M108" s="22"/>
      <c r="N108" s="22"/>
      <c r="O108" s="22"/>
      <c r="P108" s="33"/>
      <c r="Q108" s="30"/>
      <c r="R108" s="151"/>
      <c r="S108" s="135"/>
      <c r="T108" s="135"/>
      <c r="U108" s="151"/>
      <c r="V108" s="135"/>
      <c r="W108" s="135"/>
      <c r="X108" s="187"/>
      <c r="Y108" s="188"/>
      <c r="Z108" s="188"/>
      <c r="AA108" s="97"/>
      <c r="AB108" s="188"/>
      <c r="AC108" s="188"/>
      <c r="AD108" s="135"/>
      <c r="AE108" s="97"/>
      <c r="AF108" s="135"/>
      <c r="AG108" s="98"/>
      <c r="AH108" s="99"/>
      <c r="AI108" s="101"/>
      <c r="AJ108" s="101"/>
      <c r="AK108" s="28"/>
    </row>
    <row r="109" spans="1:37" ht="18" x14ac:dyDescent="0.25">
      <c r="A109" s="5"/>
      <c r="B109" s="53"/>
      <c r="C109" s="5"/>
      <c r="D109" s="31"/>
      <c r="E109" s="31"/>
      <c r="F109" s="46"/>
      <c r="G109" s="46"/>
      <c r="H109" s="46"/>
      <c r="I109" s="6"/>
      <c r="J109" s="7"/>
      <c r="K109" s="7"/>
      <c r="L109" s="8"/>
      <c r="M109" s="22"/>
      <c r="N109" s="22"/>
      <c r="O109" s="22"/>
      <c r="P109" s="32"/>
      <c r="Q109" s="5"/>
      <c r="R109" s="97"/>
      <c r="S109" s="97"/>
      <c r="T109" s="97"/>
      <c r="U109" s="97"/>
      <c r="V109" s="97"/>
      <c r="W109" s="97"/>
      <c r="X109" s="97"/>
      <c r="Y109" s="97"/>
      <c r="Z109" s="97"/>
      <c r="AA109" s="97"/>
      <c r="AB109" s="97"/>
      <c r="AC109" s="97"/>
      <c r="AD109" s="97"/>
      <c r="AE109" s="97"/>
      <c r="AF109" s="97"/>
      <c r="AG109" s="98"/>
      <c r="AH109" s="99"/>
      <c r="AI109" s="101"/>
      <c r="AJ109" s="101"/>
      <c r="AK109" s="28"/>
    </row>
    <row r="110" spans="1:37" ht="18" x14ac:dyDescent="0.25">
      <c r="A110" s="60"/>
      <c r="B110" s="61"/>
      <c r="C110" s="60"/>
      <c r="D110" s="62"/>
      <c r="E110" s="62"/>
      <c r="F110" s="63"/>
      <c r="G110" s="63"/>
      <c r="H110" s="63"/>
      <c r="I110" s="64"/>
      <c r="J110" s="65"/>
      <c r="K110" s="65"/>
      <c r="L110" s="66"/>
      <c r="M110" s="67"/>
      <c r="N110" s="67"/>
      <c r="O110" s="67"/>
      <c r="P110" s="68"/>
      <c r="Q110" s="60"/>
      <c r="R110" s="113"/>
      <c r="S110" s="113"/>
      <c r="T110" s="113"/>
      <c r="U110" s="113"/>
      <c r="V110" s="113"/>
      <c r="W110" s="113"/>
      <c r="X110" s="113"/>
      <c r="Y110" s="113"/>
      <c r="Z110" s="113"/>
      <c r="AA110" s="113"/>
      <c r="AB110" s="113"/>
      <c r="AC110" s="113"/>
      <c r="AD110" s="113"/>
      <c r="AE110" s="113"/>
      <c r="AF110" s="113"/>
      <c r="AG110" s="114"/>
      <c r="AH110" s="115"/>
      <c r="AI110" s="116"/>
      <c r="AJ110" s="116"/>
      <c r="AK110" s="28"/>
    </row>
    <row r="111" spans="1:37" ht="15.75" x14ac:dyDescent="0.25">
      <c r="A111" s="60"/>
      <c r="B111" s="58"/>
      <c r="C111" s="42"/>
      <c r="D111" s="42"/>
      <c r="E111" s="42"/>
      <c r="F111" s="50"/>
      <c r="G111" s="50"/>
      <c r="H111" s="50"/>
      <c r="I111" s="42"/>
      <c r="J111" s="128"/>
      <c r="K111" s="128"/>
      <c r="L111" s="128"/>
      <c r="M111" s="128"/>
      <c r="N111" s="128"/>
      <c r="O111" s="128"/>
      <c r="P111" s="129"/>
      <c r="Q111" s="129"/>
      <c r="R111" s="117"/>
      <c r="S111" s="117"/>
      <c r="T111" s="117"/>
      <c r="U111" s="117"/>
      <c r="V111" s="117"/>
      <c r="W111" s="117"/>
      <c r="X111" s="117"/>
      <c r="Y111" s="117" t="s">
        <v>196</v>
      </c>
      <c r="Z111" s="117"/>
      <c r="AA111" s="117"/>
      <c r="AB111" s="117"/>
      <c r="AC111" s="117"/>
      <c r="AD111" s="117"/>
      <c r="AE111" s="117"/>
      <c r="AF111" s="117"/>
      <c r="AG111" s="118"/>
      <c r="AH111" s="118"/>
      <c r="AI111" s="119"/>
      <c r="AJ111" s="119"/>
      <c r="AK111" s="42"/>
    </row>
    <row r="112" spans="1:37" s="1" customFormat="1" ht="15.75" hidden="1" x14ac:dyDescent="0.25">
      <c r="A112" s="42"/>
      <c r="B112" s="54"/>
      <c r="C112" s="43">
        <f t="shared" ref="C112:C117" si="56">COUNTIFS(E$7:E$111,$E112)</f>
        <v>27</v>
      </c>
      <c r="D112" s="12" t="s">
        <v>9</v>
      </c>
      <c r="E112" s="12" t="s">
        <v>128</v>
      </c>
      <c r="F112" s="47"/>
      <c r="G112" s="47"/>
      <c r="H112" s="47"/>
      <c r="I112" s="16"/>
      <c r="J112" s="10"/>
      <c r="K112" s="10"/>
      <c r="L112" s="11"/>
      <c r="M112" s="12"/>
      <c r="N112" s="12"/>
      <c r="O112" s="12"/>
      <c r="P112" s="26"/>
      <c r="Q112" s="12"/>
      <c r="R112" s="120">
        <f t="shared" ref="R112:AF117" si="57">SUMIFS(R$7:R$111,$E$7:$E$111,$E112)</f>
        <v>338805410.66999996</v>
      </c>
      <c r="S112" s="120">
        <f t="shared" si="57"/>
        <v>65588365.459999993</v>
      </c>
      <c r="T112" s="120">
        <f t="shared" si="57"/>
        <v>273217045.20999998</v>
      </c>
      <c r="U112" s="120">
        <f t="shared" si="57"/>
        <v>0</v>
      </c>
      <c r="V112" s="120">
        <f t="shared" si="57"/>
        <v>0</v>
      </c>
      <c r="W112" s="120">
        <f t="shared" si="57"/>
        <v>0</v>
      </c>
      <c r="X112" s="120">
        <f t="shared" si="57"/>
        <v>64611864.049999997</v>
      </c>
      <c r="Y112" s="120">
        <f t="shared" si="57"/>
        <v>16397091.370000001</v>
      </c>
      <c r="Z112" s="120">
        <f t="shared" si="57"/>
        <v>48214772.680000007</v>
      </c>
      <c r="AA112" s="120">
        <f t="shared" si="57"/>
        <v>0</v>
      </c>
      <c r="AB112" s="120">
        <f t="shared" si="57"/>
        <v>0</v>
      </c>
      <c r="AC112" s="120">
        <f t="shared" si="57"/>
        <v>0</v>
      </c>
      <c r="AD112" s="120">
        <f t="shared" si="57"/>
        <v>403417274.72000003</v>
      </c>
      <c r="AE112" s="120">
        <f t="shared" si="57"/>
        <v>418252.37000000005</v>
      </c>
      <c r="AF112" s="120">
        <f t="shared" si="57"/>
        <v>403835527.09000003</v>
      </c>
      <c r="AG112" s="120"/>
      <c r="AH112" s="120"/>
      <c r="AI112" s="120">
        <f t="shared" ref="AI112:AJ117" si="58">SUMIFS(AI$7:AI$111,$E$7:$E$111,$E112)</f>
        <v>117905933.80000001</v>
      </c>
      <c r="AJ112" s="120">
        <f t="shared" si="58"/>
        <v>0</v>
      </c>
      <c r="AK112" s="17"/>
    </row>
    <row r="113" spans="1:37" s="18" customFormat="1" ht="15.75" hidden="1" x14ac:dyDescent="0.25">
      <c r="A113" s="24"/>
      <c r="B113" s="54"/>
      <c r="C113" s="43">
        <f t="shared" si="56"/>
        <v>7</v>
      </c>
      <c r="D113" s="12" t="s">
        <v>9</v>
      </c>
      <c r="E113" s="12" t="s">
        <v>131</v>
      </c>
      <c r="F113" s="47"/>
      <c r="G113" s="47"/>
      <c r="H113" s="47"/>
      <c r="I113" s="16"/>
      <c r="J113" s="10"/>
      <c r="K113" s="10"/>
      <c r="L113" s="11"/>
      <c r="M113" s="12"/>
      <c r="N113" s="12"/>
      <c r="O113" s="12"/>
      <c r="P113" s="26"/>
      <c r="Q113" s="12"/>
      <c r="R113" s="120">
        <f t="shared" si="57"/>
        <v>68168384.599999994</v>
      </c>
      <c r="S113" s="120">
        <f t="shared" si="57"/>
        <v>13196521.600000001</v>
      </c>
      <c r="T113" s="120">
        <f t="shared" si="57"/>
        <v>54971863</v>
      </c>
      <c r="U113" s="120">
        <f t="shared" si="57"/>
        <v>0</v>
      </c>
      <c r="V113" s="120">
        <f t="shared" si="57"/>
        <v>0</v>
      </c>
      <c r="W113" s="120">
        <f t="shared" si="57"/>
        <v>0</v>
      </c>
      <c r="X113" s="120">
        <f t="shared" si="57"/>
        <v>13000047.419999998</v>
      </c>
      <c r="Y113" s="120">
        <f t="shared" si="57"/>
        <v>3299130.41</v>
      </c>
      <c r="Z113" s="120">
        <f t="shared" si="57"/>
        <v>9700917.0099999998</v>
      </c>
      <c r="AA113" s="120">
        <f t="shared" si="57"/>
        <v>0</v>
      </c>
      <c r="AB113" s="120">
        <f t="shared" si="57"/>
        <v>0</v>
      </c>
      <c r="AC113" s="120">
        <f t="shared" si="57"/>
        <v>0</v>
      </c>
      <c r="AD113" s="120">
        <f t="shared" si="57"/>
        <v>81168432.020000011</v>
      </c>
      <c r="AE113" s="120">
        <f t="shared" si="57"/>
        <v>3655323</v>
      </c>
      <c r="AF113" s="120">
        <f t="shared" si="57"/>
        <v>84823755.020000011</v>
      </c>
      <c r="AG113" s="120"/>
      <c r="AH113" s="120"/>
      <c r="AI113" s="120">
        <f t="shared" si="58"/>
        <v>278043.04000000004</v>
      </c>
      <c r="AJ113" s="120">
        <f t="shared" si="58"/>
        <v>0</v>
      </c>
      <c r="AK113" s="17"/>
    </row>
    <row r="114" spans="1:37" s="18" customFormat="1" ht="15.75" hidden="1" x14ac:dyDescent="0.25">
      <c r="A114" s="24"/>
      <c r="B114" s="54"/>
      <c r="C114" s="43">
        <f t="shared" si="56"/>
        <v>1</v>
      </c>
      <c r="D114" s="12" t="s">
        <v>216</v>
      </c>
      <c r="E114" s="25" t="s">
        <v>190</v>
      </c>
      <c r="F114" s="47"/>
      <c r="G114" s="47"/>
      <c r="H114" s="47"/>
      <c r="I114" s="16"/>
      <c r="J114" s="10"/>
      <c r="K114" s="10"/>
      <c r="L114" s="11"/>
      <c r="M114" s="12"/>
      <c r="N114" s="12"/>
      <c r="O114" s="12"/>
      <c r="P114" s="26"/>
      <c r="Q114" s="12"/>
      <c r="R114" s="120">
        <f t="shared" si="57"/>
        <v>37233996.450000003</v>
      </c>
      <c r="S114" s="120">
        <f t="shared" si="57"/>
        <v>7208022.3300000001</v>
      </c>
      <c r="T114" s="120">
        <f t="shared" si="57"/>
        <v>30025974.120000001</v>
      </c>
      <c r="U114" s="120">
        <f t="shared" si="57"/>
        <v>0</v>
      </c>
      <c r="V114" s="120">
        <f t="shared" si="57"/>
        <v>0</v>
      </c>
      <c r="W114" s="120">
        <f t="shared" si="57"/>
        <v>0</v>
      </c>
      <c r="X114" s="120">
        <f t="shared" si="57"/>
        <v>7100706.9000000004</v>
      </c>
      <c r="Y114" s="120">
        <f t="shared" si="57"/>
        <v>1802005.58</v>
      </c>
      <c r="Z114" s="120">
        <f t="shared" si="57"/>
        <v>5298701.32</v>
      </c>
      <c r="AA114" s="120">
        <f t="shared" si="57"/>
        <v>0</v>
      </c>
      <c r="AB114" s="120">
        <f t="shared" si="57"/>
        <v>0</v>
      </c>
      <c r="AC114" s="120">
        <f t="shared" si="57"/>
        <v>0</v>
      </c>
      <c r="AD114" s="120">
        <f t="shared" si="57"/>
        <v>44334703.350000001</v>
      </c>
      <c r="AE114" s="120">
        <f t="shared" si="57"/>
        <v>427346.26</v>
      </c>
      <c r="AF114" s="120">
        <f t="shared" si="57"/>
        <v>44762049.609999999</v>
      </c>
      <c r="AG114" s="120"/>
      <c r="AH114" s="120"/>
      <c r="AI114" s="120">
        <f t="shared" si="58"/>
        <v>4923177.41</v>
      </c>
      <c r="AJ114" s="120">
        <f t="shared" si="58"/>
        <v>0</v>
      </c>
      <c r="AK114" s="17"/>
    </row>
    <row r="115" spans="1:37" s="1" customFormat="1" ht="15.75" hidden="1" x14ac:dyDescent="0.25">
      <c r="A115" s="24"/>
      <c r="B115" s="54"/>
      <c r="C115" s="43">
        <f t="shared" si="56"/>
        <v>5</v>
      </c>
      <c r="D115" s="12" t="s">
        <v>9</v>
      </c>
      <c r="E115" s="25" t="s">
        <v>147</v>
      </c>
      <c r="F115" s="47"/>
      <c r="G115" s="47"/>
      <c r="H115" s="47"/>
      <c r="I115" s="16"/>
      <c r="J115" s="10"/>
      <c r="K115" s="10"/>
      <c r="L115" s="11"/>
      <c r="M115" s="12"/>
      <c r="N115" s="12"/>
      <c r="O115" s="12"/>
      <c r="P115" s="26"/>
      <c r="Q115" s="12"/>
      <c r="R115" s="120">
        <f t="shared" si="57"/>
        <v>74349347.390000001</v>
      </c>
      <c r="S115" s="120">
        <f t="shared" si="57"/>
        <v>14393076.42</v>
      </c>
      <c r="T115" s="120">
        <f t="shared" si="57"/>
        <v>59956270.969999999</v>
      </c>
      <c r="U115" s="120">
        <f t="shared" si="57"/>
        <v>0</v>
      </c>
      <c r="V115" s="120">
        <f t="shared" si="57"/>
        <v>0</v>
      </c>
      <c r="W115" s="120">
        <f t="shared" si="57"/>
        <v>0</v>
      </c>
      <c r="X115" s="120">
        <f t="shared" si="57"/>
        <v>14178787.51</v>
      </c>
      <c r="Y115" s="120">
        <f t="shared" si="57"/>
        <v>3598269.11</v>
      </c>
      <c r="Z115" s="120">
        <f t="shared" si="57"/>
        <v>10580518.4</v>
      </c>
      <c r="AA115" s="120">
        <f t="shared" si="57"/>
        <v>0</v>
      </c>
      <c r="AB115" s="120">
        <f t="shared" si="57"/>
        <v>0</v>
      </c>
      <c r="AC115" s="120">
        <f t="shared" si="57"/>
        <v>0</v>
      </c>
      <c r="AD115" s="120">
        <f t="shared" si="57"/>
        <v>88528134.899999991</v>
      </c>
      <c r="AE115" s="120">
        <f t="shared" si="57"/>
        <v>216877.5</v>
      </c>
      <c r="AF115" s="120">
        <f t="shared" si="57"/>
        <v>88745012.399999991</v>
      </c>
      <c r="AG115" s="120"/>
      <c r="AH115" s="120"/>
      <c r="AI115" s="120">
        <f t="shared" si="58"/>
        <v>223848.49</v>
      </c>
      <c r="AJ115" s="120">
        <f t="shared" si="58"/>
        <v>0</v>
      </c>
      <c r="AK115" s="17"/>
    </row>
    <row r="116" spans="1:37" s="1" customFormat="1" ht="20.25" hidden="1" customHeight="1" x14ac:dyDescent="0.25">
      <c r="A116" s="24"/>
      <c r="B116" s="54"/>
      <c r="C116" s="43">
        <f t="shared" si="56"/>
        <v>1</v>
      </c>
      <c r="D116" s="12" t="s">
        <v>9</v>
      </c>
      <c r="E116" s="25" t="s">
        <v>150</v>
      </c>
      <c r="F116" s="47"/>
      <c r="G116" s="47"/>
      <c r="H116" s="47"/>
      <c r="I116" s="16"/>
      <c r="J116" s="10"/>
      <c r="K116" s="10"/>
      <c r="L116" s="11"/>
      <c r="M116" s="12"/>
      <c r="N116" s="12"/>
      <c r="O116" s="12"/>
      <c r="P116" s="26"/>
      <c r="Q116" s="12"/>
      <c r="R116" s="120">
        <f t="shared" si="57"/>
        <v>30804926.539999999</v>
      </c>
      <c r="S116" s="120">
        <f t="shared" si="57"/>
        <v>5963437.1699999999</v>
      </c>
      <c r="T116" s="120">
        <f t="shared" si="57"/>
        <v>24841489.370000001</v>
      </c>
      <c r="U116" s="120">
        <f t="shared" si="57"/>
        <v>0</v>
      </c>
      <c r="V116" s="120">
        <f t="shared" si="57"/>
        <v>0</v>
      </c>
      <c r="W116" s="120">
        <f t="shared" si="57"/>
        <v>0</v>
      </c>
      <c r="X116" s="120">
        <f t="shared" si="57"/>
        <v>5874651.5300000003</v>
      </c>
      <c r="Y116" s="120">
        <f t="shared" si="57"/>
        <v>1490859.29</v>
      </c>
      <c r="Z116" s="120">
        <f t="shared" si="57"/>
        <v>4383792.24</v>
      </c>
      <c r="AA116" s="120">
        <f t="shared" si="57"/>
        <v>0</v>
      </c>
      <c r="AB116" s="120">
        <f t="shared" si="57"/>
        <v>0</v>
      </c>
      <c r="AC116" s="120">
        <f t="shared" si="57"/>
        <v>0</v>
      </c>
      <c r="AD116" s="120">
        <f t="shared" si="57"/>
        <v>36679578.07</v>
      </c>
      <c r="AE116" s="120">
        <f t="shared" si="57"/>
        <v>0</v>
      </c>
      <c r="AF116" s="120">
        <f t="shared" si="57"/>
        <v>36679578.07</v>
      </c>
      <c r="AG116" s="120"/>
      <c r="AH116" s="120"/>
      <c r="AI116" s="120">
        <f t="shared" si="58"/>
        <v>75690.460000000006</v>
      </c>
      <c r="AJ116" s="120">
        <f t="shared" si="58"/>
        <v>0</v>
      </c>
      <c r="AK116" s="17"/>
    </row>
    <row r="117" spans="1:37" s="1" customFormat="1" ht="94.5" hidden="1" x14ac:dyDescent="0.25">
      <c r="A117" s="24"/>
      <c r="B117" s="54"/>
      <c r="C117" s="43">
        <f t="shared" si="56"/>
        <v>10</v>
      </c>
      <c r="D117" s="12" t="s">
        <v>9</v>
      </c>
      <c r="E117" s="47" t="s">
        <v>403</v>
      </c>
      <c r="F117" s="47"/>
      <c r="G117" s="47"/>
      <c r="H117" s="47"/>
      <c r="I117" s="16"/>
      <c r="J117" s="10"/>
      <c r="K117" s="10"/>
      <c r="L117" s="11"/>
      <c r="M117" s="12"/>
      <c r="N117" s="12"/>
      <c r="O117" s="12"/>
      <c r="P117" s="26"/>
      <c r="Q117" s="12"/>
      <c r="R117" s="120">
        <f t="shared" si="57"/>
        <v>7569339.3699999992</v>
      </c>
      <c r="S117" s="120">
        <f t="shared" si="57"/>
        <v>1932724.72</v>
      </c>
      <c r="T117" s="120">
        <f t="shared" si="57"/>
        <v>5636614.6500000004</v>
      </c>
      <c r="U117" s="120">
        <f t="shared" si="57"/>
        <v>1443510.39</v>
      </c>
      <c r="V117" s="120">
        <f t="shared" si="57"/>
        <v>515172.58999999991</v>
      </c>
      <c r="W117" s="120">
        <f t="shared" si="57"/>
        <v>928337.8</v>
      </c>
      <c r="X117" s="120">
        <f t="shared" si="57"/>
        <v>0</v>
      </c>
      <c r="Y117" s="120">
        <f t="shared" si="57"/>
        <v>0</v>
      </c>
      <c r="Z117" s="120">
        <f t="shared" si="57"/>
        <v>0</v>
      </c>
      <c r="AA117" s="120">
        <f t="shared" si="57"/>
        <v>183935.65000000002</v>
      </c>
      <c r="AB117" s="120">
        <f t="shared" si="57"/>
        <v>48381.279999999999</v>
      </c>
      <c r="AC117" s="120">
        <f t="shared" si="57"/>
        <v>135554.37</v>
      </c>
      <c r="AD117" s="120">
        <f t="shared" si="57"/>
        <v>9196785.4100000001</v>
      </c>
      <c r="AE117" s="120">
        <f t="shared" si="57"/>
        <v>0</v>
      </c>
      <c r="AF117" s="120">
        <f t="shared" si="57"/>
        <v>9196785.4100000001</v>
      </c>
      <c r="AG117" s="120"/>
      <c r="AH117" s="120"/>
      <c r="AI117" s="120">
        <f t="shared" si="58"/>
        <v>92663.07</v>
      </c>
      <c r="AJ117" s="120">
        <f t="shared" si="58"/>
        <v>0</v>
      </c>
      <c r="AK117" s="17"/>
    </row>
    <row r="118" spans="1:37" s="1" customFormat="1" ht="15.75" hidden="1" x14ac:dyDescent="0.25">
      <c r="A118" s="24"/>
      <c r="B118" s="55"/>
      <c r="C118" s="44">
        <f>SUM(C112:C117)</f>
        <v>51</v>
      </c>
      <c r="D118" s="15" t="s">
        <v>191</v>
      </c>
      <c r="E118" s="37"/>
      <c r="F118" s="48"/>
      <c r="G118" s="48"/>
      <c r="H118" s="48"/>
      <c r="I118" s="27"/>
      <c r="J118" s="13"/>
      <c r="K118" s="13"/>
      <c r="L118" s="14"/>
      <c r="M118" s="15"/>
      <c r="N118" s="15"/>
      <c r="O118" s="15"/>
      <c r="P118" s="38"/>
      <c r="Q118" s="15"/>
      <c r="R118" s="121">
        <f>SUM(R112:R117)</f>
        <v>556931405.01999998</v>
      </c>
      <c r="S118" s="121">
        <f t="shared" ref="S118:AJ118" si="59">SUM(S112:S117)</f>
        <v>108282147.7</v>
      </c>
      <c r="T118" s="121">
        <f t="shared" si="59"/>
        <v>448649257.31999993</v>
      </c>
      <c r="U118" s="121">
        <f t="shared" si="59"/>
        <v>1443510.39</v>
      </c>
      <c r="V118" s="121">
        <f t="shared" si="59"/>
        <v>515172.58999999991</v>
      </c>
      <c r="W118" s="121">
        <f t="shared" si="59"/>
        <v>928337.8</v>
      </c>
      <c r="X118" s="121">
        <f t="shared" si="59"/>
        <v>104766057.41000001</v>
      </c>
      <c r="Y118" s="121">
        <f t="shared" si="59"/>
        <v>26587355.759999998</v>
      </c>
      <c r="Z118" s="121">
        <f t="shared" si="59"/>
        <v>78178701.650000006</v>
      </c>
      <c r="AA118" s="121">
        <f t="shared" si="59"/>
        <v>183935.65000000002</v>
      </c>
      <c r="AB118" s="121">
        <f t="shared" si="59"/>
        <v>48381.279999999999</v>
      </c>
      <c r="AC118" s="121">
        <f t="shared" si="59"/>
        <v>135554.37</v>
      </c>
      <c r="AD118" s="121">
        <f t="shared" si="59"/>
        <v>663324908.47000003</v>
      </c>
      <c r="AE118" s="121">
        <f t="shared" si="59"/>
        <v>4717799.13</v>
      </c>
      <c r="AF118" s="121">
        <f t="shared" si="59"/>
        <v>668042707.60000002</v>
      </c>
      <c r="AG118" s="121">
        <f t="shared" si="59"/>
        <v>0</v>
      </c>
      <c r="AH118" s="121">
        <f t="shared" si="59"/>
        <v>0</v>
      </c>
      <c r="AI118" s="121">
        <f t="shared" si="59"/>
        <v>123499356.27</v>
      </c>
      <c r="AJ118" s="121">
        <f t="shared" si="59"/>
        <v>0</v>
      </c>
      <c r="AK118" s="17"/>
    </row>
    <row r="119" spans="1:37" s="1" customFormat="1" ht="15.75" hidden="1" x14ac:dyDescent="0.25">
      <c r="A119" s="36"/>
      <c r="B119" s="54"/>
      <c r="C119" s="43">
        <f>COUNTIFS(E$7:E$111,$E119)</f>
        <v>3</v>
      </c>
      <c r="D119" s="12" t="s">
        <v>9</v>
      </c>
      <c r="E119" s="25" t="s">
        <v>189</v>
      </c>
      <c r="F119" s="47"/>
      <c r="G119" s="47"/>
      <c r="H119" s="47"/>
      <c r="I119" s="16"/>
      <c r="J119" s="10"/>
      <c r="K119" s="10"/>
      <c r="L119" s="11"/>
      <c r="M119" s="12"/>
      <c r="N119" s="12"/>
      <c r="O119" s="12"/>
      <c r="P119" s="26"/>
      <c r="Q119" s="12"/>
      <c r="R119" s="120">
        <f t="shared" ref="R119:AF122" si="60">SUMIFS(R$7:R$111,$E$7:$E$111,$E119)</f>
        <v>7024645.4199999999</v>
      </c>
      <c r="S119" s="120">
        <f t="shared" si="60"/>
        <v>1359880.92</v>
      </c>
      <c r="T119" s="120">
        <f t="shared" si="60"/>
        <v>5664764.5</v>
      </c>
      <c r="U119" s="120">
        <f t="shared" si="60"/>
        <v>0</v>
      </c>
      <c r="V119" s="120">
        <f t="shared" si="60"/>
        <v>0</v>
      </c>
      <c r="W119" s="120">
        <f t="shared" si="60"/>
        <v>0</v>
      </c>
      <c r="X119" s="120">
        <f t="shared" si="60"/>
        <v>1339634.54</v>
      </c>
      <c r="Y119" s="120">
        <f t="shared" si="60"/>
        <v>339970.23</v>
      </c>
      <c r="Z119" s="120">
        <f t="shared" si="60"/>
        <v>999664.31</v>
      </c>
      <c r="AA119" s="120">
        <f t="shared" si="60"/>
        <v>0</v>
      </c>
      <c r="AB119" s="120">
        <f t="shared" si="60"/>
        <v>0</v>
      </c>
      <c r="AC119" s="120">
        <f t="shared" si="60"/>
        <v>0</v>
      </c>
      <c r="AD119" s="120">
        <f t="shared" si="60"/>
        <v>8364279.96</v>
      </c>
      <c r="AE119" s="120">
        <f t="shared" si="60"/>
        <v>0</v>
      </c>
      <c r="AF119" s="120">
        <f t="shared" si="60"/>
        <v>8364279.96</v>
      </c>
      <c r="AG119" s="120"/>
      <c r="AH119" s="120"/>
      <c r="AI119" s="120">
        <f>SUMIFS(AI$7:AI$111,$E$7:$E$111,$E119)</f>
        <v>2143035.2999999998</v>
      </c>
      <c r="AJ119" s="120">
        <f>SUMIFS(AJ$7:AJ$111,$E$7:$E$111,$E119)</f>
        <v>0</v>
      </c>
      <c r="AK119" s="17"/>
    </row>
    <row r="120" spans="1:37" s="1" customFormat="1" ht="15.75" hidden="1" x14ac:dyDescent="0.25">
      <c r="A120" s="24"/>
      <c r="B120" s="54"/>
      <c r="C120" s="43">
        <f>COUNTIFS(E$7:E$111,$E120)</f>
        <v>3</v>
      </c>
      <c r="D120" s="12" t="s">
        <v>216</v>
      </c>
      <c r="E120" s="25" t="s">
        <v>153</v>
      </c>
      <c r="F120" s="47"/>
      <c r="G120" s="47"/>
      <c r="H120" s="47"/>
      <c r="I120" s="16"/>
      <c r="J120" s="10"/>
      <c r="K120" s="10"/>
      <c r="L120" s="11"/>
      <c r="M120" s="12"/>
      <c r="N120" s="12"/>
      <c r="O120" s="12"/>
      <c r="P120" s="26"/>
      <c r="Q120" s="12"/>
      <c r="R120" s="120">
        <f t="shared" si="60"/>
        <v>16034572.27</v>
      </c>
      <c r="S120" s="120">
        <f t="shared" si="60"/>
        <v>3104086.7399999998</v>
      </c>
      <c r="T120" s="120">
        <f t="shared" si="60"/>
        <v>12930485.529999999</v>
      </c>
      <c r="U120" s="120">
        <f t="shared" si="60"/>
        <v>647352.26</v>
      </c>
      <c r="V120" s="120">
        <f t="shared" si="60"/>
        <v>164283.98000000001</v>
      </c>
      <c r="W120" s="120">
        <f t="shared" si="60"/>
        <v>483068.28</v>
      </c>
      <c r="X120" s="120">
        <f t="shared" si="60"/>
        <v>2493007.06</v>
      </c>
      <c r="Y120" s="120">
        <f t="shared" si="60"/>
        <v>628501.36</v>
      </c>
      <c r="Z120" s="120">
        <f t="shared" si="60"/>
        <v>1864505.7</v>
      </c>
      <c r="AA120" s="120">
        <f t="shared" si="60"/>
        <v>0</v>
      </c>
      <c r="AB120" s="120">
        <f t="shared" si="60"/>
        <v>0</v>
      </c>
      <c r="AC120" s="120">
        <f t="shared" si="60"/>
        <v>0</v>
      </c>
      <c r="AD120" s="120">
        <f t="shared" si="60"/>
        <v>19174931.589999996</v>
      </c>
      <c r="AE120" s="120">
        <f t="shared" si="60"/>
        <v>0</v>
      </c>
      <c r="AF120" s="120">
        <f t="shared" si="60"/>
        <v>19174931.589999996</v>
      </c>
      <c r="AG120" s="120"/>
      <c r="AH120" s="120"/>
      <c r="AI120" s="120">
        <f>SUMIFS(AI$7:AI$111,$E$7:$E$111,$E120)</f>
        <v>1648147</v>
      </c>
      <c r="AJ120" s="120">
        <f>SUMIFS(AJ$7:AJ$111,$E$7:$E$111,$E120)</f>
        <v>69261.08</v>
      </c>
      <c r="AK120" s="17"/>
    </row>
    <row r="121" spans="1:37" s="1" customFormat="1" ht="47.25" hidden="1" x14ac:dyDescent="0.25">
      <c r="A121" s="24"/>
      <c r="B121" s="54"/>
      <c r="C121" s="43">
        <f>COUNTIFS(E$7:E$111,$E121)</f>
        <v>1</v>
      </c>
      <c r="D121" s="12" t="s">
        <v>216</v>
      </c>
      <c r="E121" s="47" t="s">
        <v>416</v>
      </c>
      <c r="F121" s="47"/>
      <c r="G121" s="47"/>
      <c r="H121" s="47"/>
      <c r="I121" s="16"/>
      <c r="J121" s="10"/>
      <c r="K121" s="10"/>
      <c r="L121" s="11"/>
      <c r="M121" s="12"/>
      <c r="N121" s="12"/>
      <c r="O121" s="12"/>
      <c r="P121" s="26"/>
      <c r="Q121" s="12"/>
      <c r="R121" s="120">
        <f t="shared" si="60"/>
        <v>315216.64000000001</v>
      </c>
      <c r="S121" s="120">
        <f t="shared" si="60"/>
        <v>315216.64000000001</v>
      </c>
      <c r="T121" s="120">
        <f t="shared" si="60"/>
        <v>0</v>
      </c>
      <c r="U121" s="120">
        <f t="shared" si="60"/>
        <v>70923.75</v>
      </c>
      <c r="V121" s="120">
        <f t="shared" si="60"/>
        <v>70923.75</v>
      </c>
      <c r="W121" s="120">
        <f t="shared" si="60"/>
        <v>0</v>
      </c>
      <c r="X121" s="120">
        <f t="shared" si="60"/>
        <v>7880.42</v>
      </c>
      <c r="Y121" s="120">
        <f t="shared" si="60"/>
        <v>7880.42</v>
      </c>
      <c r="Z121" s="120">
        <f t="shared" si="60"/>
        <v>0</v>
      </c>
      <c r="AA121" s="120">
        <f t="shared" si="60"/>
        <v>0</v>
      </c>
      <c r="AB121" s="120">
        <f t="shared" si="60"/>
        <v>0</v>
      </c>
      <c r="AC121" s="120">
        <f t="shared" si="60"/>
        <v>0</v>
      </c>
      <c r="AD121" s="120">
        <f t="shared" si="60"/>
        <v>394020.81</v>
      </c>
      <c r="AE121" s="120">
        <f t="shared" si="60"/>
        <v>0</v>
      </c>
      <c r="AF121" s="120">
        <f t="shared" si="60"/>
        <v>394020.81</v>
      </c>
      <c r="AG121" s="120"/>
      <c r="AH121" s="120"/>
      <c r="AI121" s="120"/>
      <c r="AJ121" s="120"/>
      <c r="AK121" s="17"/>
    </row>
    <row r="122" spans="1:37" s="1" customFormat="1" ht="31.5" hidden="1" x14ac:dyDescent="0.25">
      <c r="A122" s="24"/>
      <c r="B122" s="54"/>
      <c r="C122" s="43">
        <f>COUNTIFS(E$7:E$111,$E122)</f>
        <v>32</v>
      </c>
      <c r="D122" s="12" t="s">
        <v>216</v>
      </c>
      <c r="E122" s="47" t="s">
        <v>417</v>
      </c>
      <c r="F122" s="47"/>
      <c r="G122" s="47"/>
      <c r="H122" s="47"/>
      <c r="I122" s="16"/>
      <c r="J122" s="10"/>
      <c r="K122" s="10"/>
      <c r="L122" s="11"/>
      <c r="M122" s="12"/>
      <c r="N122" s="12"/>
      <c r="O122" s="12"/>
      <c r="P122" s="26"/>
      <c r="Q122" s="12"/>
      <c r="R122" s="120">
        <f t="shared" si="60"/>
        <v>12182048.190000001</v>
      </c>
      <c r="S122" s="120">
        <f t="shared" si="60"/>
        <v>0</v>
      </c>
      <c r="T122" s="120">
        <f t="shared" si="60"/>
        <v>12182048.190000001</v>
      </c>
      <c r="U122" s="120">
        <f t="shared" si="60"/>
        <v>1874877.31</v>
      </c>
      <c r="V122" s="120">
        <f t="shared" si="60"/>
        <v>0</v>
      </c>
      <c r="W122" s="120">
        <f t="shared" si="60"/>
        <v>1874877.31</v>
      </c>
      <c r="X122" s="120">
        <f t="shared" si="60"/>
        <v>286934.43999999994</v>
      </c>
      <c r="Y122" s="120">
        <f t="shared" si="60"/>
        <v>0</v>
      </c>
      <c r="Z122" s="120">
        <f t="shared" si="60"/>
        <v>286934.43999999994</v>
      </c>
      <c r="AA122" s="120">
        <f t="shared" si="60"/>
        <v>0</v>
      </c>
      <c r="AB122" s="120">
        <f t="shared" si="60"/>
        <v>0</v>
      </c>
      <c r="AC122" s="120">
        <f t="shared" si="60"/>
        <v>0</v>
      </c>
      <c r="AD122" s="120">
        <f t="shared" si="60"/>
        <v>14343859.939999999</v>
      </c>
      <c r="AE122" s="120">
        <f t="shared" si="60"/>
        <v>66435.22</v>
      </c>
      <c r="AF122" s="120">
        <f t="shared" si="60"/>
        <v>14410295.159999998</v>
      </c>
      <c r="AG122" s="120"/>
      <c r="AH122" s="120"/>
      <c r="AI122" s="120">
        <f>SUMIFS(AI$7:AI$111,$E$7:$E$111,$E122)</f>
        <v>166212.19</v>
      </c>
      <c r="AJ122" s="120">
        <f>SUMIFS(AJ$7:AJ$111,$E$7:$E$111,$E122)</f>
        <v>0</v>
      </c>
      <c r="AK122" s="17"/>
    </row>
    <row r="123" spans="1:37" s="1" customFormat="1" ht="15.75" hidden="1" x14ac:dyDescent="0.25">
      <c r="A123" s="24"/>
      <c r="B123" s="56"/>
      <c r="C123" s="69">
        <f>SUM(C119:C122)</f>
        <v>39</v>
      </c>
      <c r="D123" s="15" t="s">
        <v>218</v>
      </c>
      <c r="E123" s="37"/>
      <c r="F123" s="48"/>
      <c r="G123" s="48"/>
      <c r="H123" s="48"/>
      <c r="I123" s="27"/>
      <c r="J123" s="13"/>
      <c r="K123" s="13"/>
      <c r="L123" s="14"/>
      <c r="M123" s="15"/>
      <c r="N123" s="15"/>
      <c r="O123" s="15"/>
      <c r="P123" s="38"/>
      <c r="Q123" s="15"/>
      <c r="R123" s="121">
        <f>SUM(R119:R122)</f>
        <v>35556482.519999996</v>
      </c>
      <c r="S123" s="121">
        <f t="shared" ref="S123:AF123" si="61">SUM(S119:S122)</f>
        <v>4779184.3</v>
      </c>
      <c r="T123" s="121">
        <f t="shared" si="61"/>
        <v>30777298.220000003</v>
      </c>
      <c r="U123" s="121">
        <f t="shared" si="61"/>
        <v>2593153.3200000003</v>
      </c>
      <c r="V123" s="121">
        <f t="shared" si="61"/>
        <v>235207.73</v>
      </c>
      <c r="W123" s="121">
        <f t="shared" si="61"/>
        <v>2357945.59</v>
      </c>
      <c r="X123" s="121">
        <f t="shared" si="61"/>
        <v>4127456.46</v>
      </c>
      <c r="Y123" s="121">
        <f t="shared" si="61"/>
        <v>976352.01</v>
      </c>
      <c r="Z123" s="121">
        <f t="shared" si="61"/>
        <v>3151104.4499999997</v>
      </c>
      <c r="AA123" s="121">
        <f t="shared" si="61"/>
        <v>0</v>
      </c>
      <c r="AB123" s="121">
        <f t="shared" ref="AB123:AC123" si="62">SUM(AB119:AB122)</f>
        <v>0</v>
      </c>
      <c r="AC123" s="121">
        <f t="shared" si="62"/>
        <v>0</v>
      </c>
      <c r="AD123" s="121">
        <f t="shared" si="61"/>
        <v>42277092.299999997</v>
      </c>
      <c r="AE123" s="121">
        <f t="shared" si="61"/>
        <v>66435.22</v>
      </c>
      <c r="AF123" s="121">
        <f t="shared" si="61"/>
        <v>42343527.519999996</v>
      </c>
      <c r="AG123" s="121"/>
      <c r="AH123" s="121"/>
      <c r="AI123" s="121">
        <f>SUM(AI119:AI122)</f>
        <v>3957394.4899999998</v>
      </c>
      <c r="AJ123" s="121">
        <f>SUM(AJ119:AJ122)</f>
        <v>69261.08</v>
      </c>
      <c r="AK123" s="17"/>
    </row>
    <row r="124" spans="1:37" s="1" customFormat="1" ht="15.75" hidden="1" x14ac:dyDescent="0.25">
      <c r="A124" s="36"/>
      <c r="B124" s="56"/>
      <c r="C124" s="15">
        <f>COUNT(B53:B55)</f>
        <v>3</v>
      </c>
      <c r="D124" s="15" t="s">
        <v>217</v>
      </c>
      <c r="E124" s="37" t="s">
        <v>26</v>
      </c>
      <c r="F124" s="48"/>
      <c r="G124" s="48"/>
      <c r="H124" s="48"/>
      <c r="I124" s="27"/>
      <c r="J124" s="13"/>
      <c r="K124" s="13"/>
      <c r="L124" s="14"/>
      <c r="M124" s="15"/>
      <c r="N124" s="15"/>
      <c r="O124" s="15"/>
      <c r="P124" s="38"/>
      <c r="Q124" s="15"/>
      <c r="R124" s="121">
        <f t="shared" ref="R124:AF124" si="63">SUMIFS(R$7:R$111,$E$7:$E$111,$E124)</f>
        <v>126957951.3</v>
      </c>
      <c r="S124" s="121">
        <f t="shared" si="63"/>
        <v>7312779.3899999997</v>
      </c>
      <c r="T124" s="121">
        <f t="shared" si="63"/>
        <v>119645171.91</v>
      </c>
      <c r="U124" s="121">
        <f t="shared" si="63"/>
        <v>0</v>
      </c>
      <c r="V124" s="121">
        <f t="shared" si="63"/>
        <v>0</v>
      </c>
      <c r="W124" s="121">
        <f t="shared" si="63"/>
        <v>0</v>
      </c>
      <c r="X124" s="121">
        <f t="shared" si="63"/>
        <v>22942048.700000003</v>
      </c>
      <c r="Y124" s="121">
        <f t="shared" si="63"/>
        <v>1828194.85</v>
      </c>
      <c r="Z124" s="121">
        <f t="shared" si="63"/>
        <v>21113853.850000001</v>
      </c>
      <c r="AA124" s="121">
        <f t="shared" si="63"/>
        <v>0</v>
      </c>
      <c r="AB124" s="121">
        <f t="shared" si="63"/>
        <v>0</v>
      </c>
      <c r="AC124" s="121">
        <f t="shared" si="63"/>
        <v>0</v>
      </c>
      <c r="AD124" s="121">
        <f t="shared" si="63"/>
        <v>149900000</v>
      </c>
      <c r="AE124" s="121">
        <f t="shared" si="63"/>
        <v>2736000</v>
      </c>
      <c r="AF124" s="121">
        <f t="shared" si="63"/>
        <v>152636000</v>
      </c>
      <c r="AG124" s="121"/>
      <c r="AH124" s="121"/>
      <c r="AI124" s="121">
        <f>SUMIFS(AI$7:AI$111,$E$7:$E$111,$E124)</f>
        <v>20010112.489999998</v>
      </c>
      <c r="AJ124" s="121">
        <f>SUMIFS(AJ$7:AJ$111,$E$7:$E$111,$E124)</f>
        <v>0</v>
      </c>
      <c r="AK124" s="17"/>
    </row>
    <row r="125" spans="1:37" s="1" customFormat="1" ht="16.5" hidden="1" thickBot="1" x14ac:dyDescent="0.3">
      <c r="A125" s="36"/>
      <c r="B125" s="57"/>
      <c r="C125" s="70">
        <f>C124+C123+C118</f>
        <v>93</v>
      </c>
      <c r="D125" s="41" t="s">
        <v>9</v>
      </c>
      <c r="E125" s="41"/>
      <c r="F125" s="49"/>
      <c r="G125" s="49"/>
      <c r="H125" s="49"/>
      <c r="I125" s="40"/>
      <c r="J125" s="130"/>
      <c r="K125" s="130"/>
      <c r="L125" s="130"/>
      <c r="M125" s="130"/>
      <c r="N125" s="130"/>
      <c r="O125" s="130"/>
      <c r="P125" s="130"/>
      <c r="Q125" s="130"/>
      <c r="R125" s="122">
        <f t="shared" ref="R125:AJ125" si="64">R118+R123+R124</f>
        <v>719445838.83999991</v>
      </c>
      <c r="S125" s="122">
        <f t="shared" si="64"/>
        <v>120374111.39</v>
      </c>
      <c r="T125" s="122">
        <f t="shared" si="64"/>
        <v>599071727.44999993</v>
      </c>
      <c r="U125" s="122">
        <f t="shared" si="64"/>
        <v>4036663.71</v>
      </c>
      <c r="V125" s="122">
        <f t="shared" si="64"/>
        <v>750380.32</v>
      </c>
      <c r="W125" s="122">
        <f t="shared" si="64"/>
        <v>3286283.3899999997</v>
      </c>
      <c r="X125" s="122">
        <f t="shared" si="64"/>
        <v>131835562.57000001</v>
      </c>
      <c r="Y125" s="122">
        <f t="shared" si="64"/>
        <v>29391902.620000001</v>
      </c>
      <c r="Z125" s="122">
        <f t="shared" si="64"/>
        <v>102443659.95000002</v>
      </c>
      <c r="AA125" s="122">
        <f t="shared" si="64"/>
        <v>183935.65000000002</v>
      </c>
      <c r="AB125" s="122">
        <f t="shared" si="64"/>
        <v>48381.279999999999</v>
      </c>
      <c r="AC125" s="122">
        <f t="shared" si="64"/>
        <v>135554.37</v>
      </c>
      <c r="AD125" s="122">
        <f t="shared" si="64"/>
        <v>855502000.76999998</v>
      </c>
      <c r="AE125" s="122">
        <f t="shared" si="64"/>
        <v>7520234.3499999996</v>
      </c>
      <c r="AF125" s="122">
        <f t="shared" si="64"/>
        <v>863022235.12</v>
      </c>
      <c r="AG125" s="123">
        <f t="shared" si="64"/>
        <v>0</v>
      </c>
      <c r="AH125" s="123">
        <f t="shared" si="64"/>
        <v>0</v>
      </c>
      <c r="AI125" s="124">
        <f>AI118+AI123+AI124</f>
        <v>147466863.25</v>
      </c>
      <c r="AJ125" s="124">
        <f t="shared" si="64"/>
        <v>69261.08</v>
      </c>
      <c r="AK125" s="17"/>
    </row>
    <row r="126" spans="1:37" ht="16.5" hidden="1" thickBot="1" x14ac:dyDescent="0.3">
      <c r="A126" s="39"/>
      <c r="R126" s="214" t="s">
        <v>11</v>
      </c>
      <c r="S126" s="215"/>
      <c r="T126" s="215"/>
      <c r="U126" s="215"/>
      <c r="V126" s="215"/>
      <c r="W126" s="215"/>
      <c r="X126" s="215"/>
      <c r="Y126" s="216"/>
      <c r="Z126" s="216"/>
      <c r="AA126" s="217"/>
      <c r="AB126" s="179"/>
      <c r="AC126" s="179"/>
      <c r="AD126" s="218" t="s">
        <v>165</v>
      </c>
      <c r="AE126" s="171"/>
      <c r="AF126" s="207" t="s">
        <v>5</v>
      </c>
      <c r="AG126" s="220" t="s">
        <v>15</v>
      </c>
      <c r="AH126" s="220" t="s">
        <v>6</v>
      </c>
      <c r="AI126" s="207" t="s">
        <v>24</v>
      </c>
      <c r="AJ126" s="208"/>
    </row>
    <row r="127" spans="1:37" ht="15.75" hidden="1" x14ac:dyDescent="0.25">
      <c r="R127" s="209" t="s">
        <v>12</v>
      </c>
      <c r="S127" s="210"/>
      <c r="T127" s="210"/>
      <c r="U127" s="210"/>
      <c r="V127" s="211"/>
      <c r="W127" s="212"/>
      <c r="X127" s="213" t="s">
        <v>14</v>
      </c>
      <c r="Y127" s="172"/>
      <c r="Z127" s="172"/>
      <c r="AA127" s="213" t="s">
        <v>23</v>
      </c>
      <c r="AB127" s="178"/>
      <c r="AC127" s="178"/>
      <c r="AD127" s="219"/>
      <c r="AE127" s="213" t="s">
        <v>7</v>
      </c>
      <c r="AF127" s="213"/>
      <c r="AG127" s="221"/>
      <c r="AH127" s="221"/>
      <c r="AI127" s="213" t="s">
        <v>8</v>
      </c>
      <c r="AJ127" s="213" t="s">
        <v>25</v>
      </c>
    </row>
    <row r="128" spans="1:37" ht="47.25" hidden="1" x14ac:dyDescent="0.25">
      <c r="R128" s="172" t="s">
        <v>8</v>
      </c>
      <c r="S128" s="173" t="s">
        <v>192</v>
      </c>
      <c r="T128" s="173" t="s">
        <v>193</v>
      </c>
      <c r="U128" s="172" t="s">
        <v>13</v>
      </c>
      <c r="V128" s="173" t="s">
        <v>192</v>
      </c>
      <c r="W128" s="173" t="s">
        <v>193</v>
      </c>
      <c r="X128" s="213"/>
      <c r="Y128" s="173" t="s">
        <v>192</v>
      </c>
      <c r="Z128" s="173" t="s">
        <v>193</v>
      </c>
      <c r="AA128" s="213"/>
      <c r="AB128" s="178"/>
      <c r="AC128" s="178"/>
      <c r="AD128" s="219"/>
      <c r="AE128" s="213"/>
      <c r="AF128" s="213"/>
      <c r="AG128" s="221"/>
      <c r="AH128" s="221"/>
      <c r="AI128" s="213"/>
      <c r="AJ128" s="213"/>
    </row>
    <row r="129" spans="32:35" hidden="1" x14ac:dyDescent="0.25"/>
    <row r="130" spans="32:35" hidden="1" x14ac:dyDescent="0.25">
      <c r="AF130" s="163">
        <f>AF50-11771303.25</f>
        <v>0</v>
      </c>
    </row>
    <row r="131" spans="32:35" hidden="1" x14ac:dyDescent="0.25">
      <c r="AF131" s="163"/>
      <c r="AI131" s="162"/>
    </row>
    <row r="132" spans="32:35" hidden="1" x14ac:dyDescent="0.25"/>
    <row r="133" spans="32:35" hidden="1" x14ac:dyDescent="0.25"/>
    <row r="134" spans="32:35" hidden="1" x14ac:dyDescent="0.25"/>
    <row r="135" spans="32:35" hidden="1" x14ac:dyDescent="0.25"/>
  </sheetData>
  <protectedRanges>
    <protectedRange sqref="I43:XFD43 B51:G51 B44:XFD50 A1:G3 A4:H4 H1:H2 I1:Q4 H6:Q42 R1:AC42 AD1:AJ4 AK1:XFD42 AD6:AJ42 I51:XFD58 AE60:XFD60 AE62:XFD62 R62:AC62 O67 N62:O66 S69:T70 S71 A6:G7 B8:G43 AI63:XFD76 AH70:AH76 A8:A79 B52:H58 E59 B60:AC60 E61 Z69:Z84 Z86:Z95 N68:O84 Q84:Q86 B62:M79 A109:XFD1048576 N86:O95 AA69:AA93 A80:M95 Y69:Y95 AB69:AC95 AG77:XFD95 AH96:XFD97 Y96:AC96 AA97:AC97 Y97 Y98:AC108 AE69:AE108 AG98:XFD98 S72:T108 V69:W108 A96:O108 AG100:XFD108 AH99:XFD99" name="maria" securityDescriptor="O:WDG:WDD:(A;;CC;;;S-1-5-21-3048853270-2157241324-869001692-3245)(A;;CC;;;S-1-5-21-3048853270-2157241324-869001692-1007)"/>
    <protectedRange sqref="I59:XFD59 B59:D59 AD60 AD62 F59:G59 P62:Q83 P84:P86 P87:Q108" name="maria_1" securityDescriptor="O:WDG:WDD:(A;;CC;;;S-1-5-21-3048853270-2157241324-869001692-3245)(A;;CC;;;S-1-5-21-3048853270-2157241324-869001692-1007)"/>
    <protectedRange sqref="B61:D61 I61:XFD61 R63:AH68 AF69:AH69 T71 AF70:AG76 F61:G61 Z85 AA94:AA95 AF96:AG96 X69:X93 AF77:AF95 AG97 Z97 X96:X108 AF97:AF108 U69:U108 AD69:AD108 R69:R108 AG99" name="maria_1_1" securityDescriptor="O:WDG:WDD:(A;;CC;;;S-1-5-21-3048853270-2157241324-869001692-3245)(A;;CC;;;S-1-5-21-3048853270-2157241324-869001692-1007)"/>
  </protectedRanges>
  <autoFilter ref="A6:AK125"/>
  <sortState ref="A7:AJ52">
    <sortCondition descending="1" ref="D7:D52"/>
    <sortCondition ref="B7:B52"/>
  </sortState>
  <customSheetViews>
    <customSheetView guid="{5B202052-94C6-4DB0-8DB8-73B49CCBDF50}" scale="70" fitToPage="1" printArea="1" showAutoFilter="1">
      <pane xSplit="7" ySplit="4" topLeftCell="H97" activePane="bottomRight" state="frozen"/>
      <selection pane="bottomRight" activeCell="AK99" sqref="AK99"/>
      <pageMargins left="0.70866141732283472" right="0.70866141732283472" top="0.74803149606299213" bottom="0.74803149606299213" header="0.31496062992125984" footer="0.31496062992125984"/>
      <pageSetup paperSize="8" scale="22" fitToHeight="0" orientation="landscape" horizontalDpi="4294967294" verticalDpi="4294967294" r:id="rId1"/>
      <headerFooter>
        <oddHeader>&amp;CLISTA PROIECTELOR CONTRACTATE - PROGRAMUL OPERATIONAl CAPACITATE ADMINISTRATIVĂ</oddHeader>
        <oddFooter>Page &amp;P of &amp;N</oddFooter>
      </headerFooter>
      <autoFilter ref="A6:AK125"/>
    </customSheetView>
    <customSheetView guid="{9980B309-0131-4577-BF29-212714399FDF}" scale="70" showPageBreaks="1" fitToPage="1" printArea="1" showAutoFilter="1">
      <pane xSplit="7" ySplit="4" topLeftCell="H96" activePane="bottomRight" state="frozen"/>
      <selection pane="bottomRight" activeCell="J98" sqref="J98:K98"/>
      <pageMargins left="0.70866141732283472" right="0.70866141732283472" top="0.74803149606299213" bottom="0.74803149606299213" header="0.31496062992125984" footer="0.31496062992125984"/>
      <pageSetup paperSize="8" scale="22" fitToHeight="0" orientation="landscape" horizontalDpi="4294967294" verticalDpi="4294967294" r:id="rId2"/>
      <headerFooter>
        <oddHeader>&amp;CLISTA PROIECTELOR CONTRACTATE - PROGRAMUL OPERATIONAl CAPACITATE ADMINISTRATIVĂ</oddHeader>
        <oddFooter>Page &amp;P of &amp;N</oddFooter>
      </headerFooter>
      <autoFilter ref="A6:AK125"/>
    </customSheetView>
    <customSheetView guid="{A87F3E0E-3A8E-4B82-8170-33752259B7DB}" scale="70" showPageBreaks="1" fitToPage="1" printArea="1" showAutoFilter="1">
      <pane xSplit="7" ySplit="4" topLeftCell="AC97" activePane="bottomRight" state="frozen"/>
      <selection pane="bottomRight" activeCell="AI12" sqref="AI12"/>
      <pageMargins left="0.70866141732283472" right="0.70866141732283472" top="0.74803149606299213" bottom="0.74803149606299213" header="0.31496062992125984" footer="0.31496062992125984"/>
      <pageSetup paperSize="8" scale="22" fitToHeight="0" orientation="landscape" horizontalDpi="4294967294" verticalDpi="4294967294" r:id="rId3"/>
      <headerFooter>
        <oddHeader>&amp;CLISTA PROIECTELOR CONTRACTATE - PROGRAMUL OPERATIONAl CAPACITATE ADMINISTRATIVĂ</oddHeader>
        <oddFooter>Page &amp;P of &amp;N</oddFooter>
      </headerFooter>
      <autoFilter ref="A6:AK125"/>
    </customSheetView>
    <customSheetView guid="{3AFE79CE-CE75-447D-8C73-1AE63A224CBA}" scale="70" showPageBreaks="1" fitToPage="1" printArea="1" showAutoFilter="1" topLeftCell="P1">
      <pane ySplit="6" topLeftCell="A84" activePane="bottomLeft"/>
      <selection pane="bottomLeft" activeCell="AC87" sqref="AC87"/>
      <pageMargins left="0.70866141732283472" right="0.70866141732283472" top="0.74803149606299213" bottom="0.74803149606299213" header="0.31496062992125984" footer="0.31496062992125984"/>
      <pageSetup paperSize="8" scale="19" fitToHeight="0" orientation="landscape" horizontalDpi="4294967294" verticalDpi="4294967294" r:id="rId4"/>
      <headerFooter>
        <oddHeader>&amp;CLISTA PROIECTELOR CONTRACTATE - PROGRAMUL OPERATIONAl CAPACITATE ADMINISTRATIVĂ</oddHeader>
        <oddFooter>Page &amp;P of &amp;N</oddFooter>
      </headerFooter>
      <autoFilter ref="A3:AI88"/>
    </customSheetView>
    <customSheetView guid="{A5B1481C-EF26-486A-984F-85CDDC2FD94F}" scale="90" fitToPage="1" showAutoFilter="1">
      <pane xSplit="7" ySplit="4" topLeftCell="Z46" activePane="bottomRight" state="frozen"/>
      <selection pane="bottomRight" activeCell="AF46" sqref="AF46"/>
      <pageMargins left="0.70866141732283472" right="0.70866141732283472" top="0.74803149606299213" bottom="0.74803149606299213" header="0.31496062992125984" footer="0.31496062992125984"/>
      <pageSetup paperSize="8" scale="27" fitToHeight="0" orientation="landscape" horizontalDpi="4294967294" verticalDpi="4294967294" r:id="rId5"/>
      <headerFooter>
        <oddHeader>&amp;CLISTA PROIECTELOR CONTRACTATE - PROGRAMUL OPERATIONAl CAPACITATE ADMINISTRATIVĂ</oddHeader>
        <oddFooter>Page &amp;P of &amp;N</oddFooter>
      </headerFooter>
      <autoFilter ref="A4:AH68"/>
    </customSheetView>
    <customSheetView guid="{C3502361-AD2C-4705-878B-D12169ED60B1}" scale="70" fitToPage="1" printArea="1" showAutoFilter="1">
      <pane xSplit="7" ySplit="4" topLeftCell="P52" activePane="bottomRight" state="frozen"/>
      <selection pane="bottomRight" activeCell="P75" sqref="P75"/>
      <pageMargins left="0.70866141732283472" right="0.70866141732283472" top="0.74803149606299213" bottom="0.74803149606299213" header="0.31496062992125984" footer="0.31496062992125984"/>
      <pageSetup paperSize="8" scale="49" fitToHeight="0" orientation="landscape" horizontalDpi="4294967294" verticalDpi="4294967294" r:id="rId6"/>
      <headerFooter>
        <oddHeader>&amp;CLISTA PROIECTELOR CONTRACTATE - PROGRAMUL OPERATIONAl CAPACITATE ADMINISTRATIVĂ</oddHeader>
        <oddFooter>Page &amp;P of &amp;N</oddFooter>
      </headerFooter>
      <autoFilter ref="A4:AH68"/>
    </customSheetView>
    <customSheetView guid="{5AAA4DFE-88B1-4674-95ED-5FCD7A50BC22}" scale="70" fitToPage="1" filter="1" showAutoFilter="1">
      <pane ySplit="5" topLeftCell="A46" activePane="bottomLeft" state="frozen"/>
      <selection pane="bottomLeft" activeCell="B89" sqref="B89"/>
      <pageMargins left="0.70866141732283472" right="0.70866141732283472" top="0.74803149606299213" bottom="0.74803149606299213" header="0.31496062992125984" footer="0.31496062992125984"/>
      <pageSetup paperSize="8" scale="48" fitToHeight="0" orientation="landscape" horizontalDpi="4294967294" verticalDpi="4294967294" r:id="rId7"/>
      <headerFooter>
        <oddHeader>&amp;CLISTA PROIECTELOR CONTRACTATE - PROGRAMUL OPERATIONAl CAPACITATE ADMINISTRATIVĂ</oddHeader>
        <oddFooter>Page &amp;P of &amp;N</oddFooter>
      </headerFooter>
      <autoFilter ref="A3:AI88">
        <filterColumn colId="1">
          <filters>
            <filter val="11"/>
            <filter val="136"/>
            <filter val="24"/>
            <filter val="26"/>
            <filter val="34"/>
            <filter val="36"/>
            <filter val="9"/>
          </filters>
        </filterColumn>
      </autoFilter>
    </customSheetView>
    <customSheetView guid="{EF10298D-3F59-43F1-9A86-8C1CCA3B5D93}" scale="55" showPageBreaks="1" fitToPage="1" printArea="1" showAutoFilter="1">
      <pane xSplit="2" ySplit="6" topLeftCell="Q90" activePane="bottomRight" state="frozen"/>
      <selection pane="bottomRight" activeCell="S90" sqref="S90"/>
      <pageMargins left="0.70866141732283472" right="0.70866141732283472" top="0.74803149606299213" bottom="0.74803149606299213" header="0.31496062992125984" footer="0.31496062992125984"/>
      <pageSetup paperSize="8" scale="22" fitToHeight="0" orientation="landscape" horizontalDpi="4294967294" verticalDpi="4294967294" r:id="rId8"/>
      <headerFooter>
        <oddHeader>&amp;CLISTA PROIECTELOR CONTRACTATE - PROGRAMUL OPERATIONAl CAPACITATE ADMINISTRATIVĂ</oddHeader>
        <oddFooter>Page &amp;P of &amp;N</oddFooter>
      </headerFooter>
      <autoFilter ref="A3:AK97"/>
    </customSheetView>
    <customSheetView guid="{C408A2F1-296F-4EAD-B15B-336D73846FDD}" scale="86" fitToPage="1" printArea="1" showAutoFilter="1">
      <pane xSplit="2" ySplit="6" topLeftCell="C91" activePane="bottomRight" state="frozen"/>
      <selection pane="bottomRight" activeCell="A91" sqref="A91"/>
      <pageMargins left="0.70866141732283472" right="0.70866141732283472" top="0.74803149606299213" bottom="0.74803149606299213" header="0.31496062992125984" footer="0.31496062992125984"/>
      <pageSetup paperSize="8" scale="22" fitToHeight="0" orientation="landscape" horizontalDpi="4294967294" verticalDpi="4294967294" r:id="rId9"/>
      <headerFooter>
        <oddHeader>&amp;CLISTA PROIECTELOR CONTRACTATE - PROGRAMUL OPERATIONAl CAPACITATE ADMINISTRATIVĂ</oddHeader>
        <oddFooter>Page &amp;P of &amp;N</oddFooter>
      </headerFooter>
      <autoFilter ref="A3:AK97"/>
    </customSheetView>
    <customSheetView guid="{53ED3D47-B2C0-43A1-9A1E-F030D529F74C}" scale="70" showPageBreaks="1" fitToPage="1" printArea="1" showAutoFilter="1" topLeftCell="E94">
      <selection activeCell="I104" sqref="I104"/>
      <pageMargins left="0.70866141732283472" right="0.70866141732283472" top="0.74803149606299213" bottom="0.74803149606299213" header="0.31496062992125984" footer="0.31496062992125984"/>
      <pageSetup paperSize="8" scale="22" fitToHeight="0" orientation="landscape" horizontalDpi="4294967294" verticalDpi="4294967294" r:id="rId10"/>
      <headerFooter>
        <oddHeader>&amp;CLISTA PROIECTELOR CONTRACTATE - PROGRAMUL OPERATIONAl CAPACITATE ADMINISTRATIVĂ</oddHeader>
        <oddFooter>Page &amp;P of &amp;N</oddFooter>
      </headerFooter>
      <autoFilter ref="A3:AK97"/>
    </customSheetView>
    <customSheetView guid="{901F9774-8BE7-424D-87C2-1026F3FA2E93}" scale="70" showPageBreaks="1" fitToPage="1" printArea="1" filter="1" showAutoFilter="1" topLeftCell="S1">
      <selection activeCell="AH133" sqref="AH133"/>
      <pageMargins left="0.70866141732283472" right="0.70866141732283472" top="0.74803149606299213" bottom="0.74803149606299213" header="0.31496062992125984" footer="0.31496062992125984"/>
      <pageSetup paperSize="8" scale="22" fitToHeight="0" orientation="landscape" horizontalDpi="4294967294" verticalDpi="4294967294" r:id="rId11"/>
      <headerFooter>
        <oddHeader>&amp;CLISTA PROIECTELOR CONTRACTATE - PROGRAMUL OPERATIONAl CAPACITATE ADMINISTRATIVĂ</oddHeader>
        <oddFooter>Page &amp;P of &amp;N</oddFooter>
      </headerFooter>
      <autoFilter ref="A6:AK125">
        <filterColumn colId="1">
          <filters>
            <filter val="16"/>
          </filters>
        </filterColumn>
      </autoFilter>
    </customSheetView>
    <customSheetView guid="{7C1B4D6D-D666-48DD-AB17-E00791B6F0B6}" scale="70" showPageBreaks="1" fitToPage="1" printArea="1" showAutoFilter="1" hiddenColumns="1" topLeftCell="A10">
      <pane ySplit="0.94318181818181823" topLeftCell="A98" activePane="bottomLeft"/>
      <selection pane="bottomLeft" activeCell="C121" sqref="C121:C122"/>
      <pageMargins left="0.70866141732283472" right="0.70866141732283472" top="0.74803149606299213" bottom="0.74803149606299213" header="0.31496062992125984" footer="0.31496062992125984"/>
      <pageSetup paperSize="8" scale="45" fitToHeight="0" orientation="landscape" r:id="rId12"/>
      <headerFooter>
        <oddHeader>&amp;CLISTA PROIECTELOR CONTRACTATE - PROGRAMUL OPERATIONAl CAPACITATE ADMINISTRATIVĂ</oddHeader>
        <oddFooter>Page &amp;P of &amp;N</oddFooter>
      </headerFooter>
      <autoFilter ref="A6:AK125"/>
    </customSheetView>
    <customSheetView guid="{65C35D6D-934F-4431-BA92-90255FC17BA4}" scale="70" fitToPage="1" showAutoFilter="1">
      <pane xSplit="7" ySplit="4" topLeftCell="J97" activePane="bottomRight" state="frozen"/>
      <selection pane="bottomRight" activeCell="I99" sqref="I99"/>
      <pageMargins left="0.70866141732283472" right="0.70866141732283472" top="0.74803149606299213" bottom="0.74803149606299213" header="0.31496062992125984" footer="0.31496062992125984"/>
      <pageSetup paperSize="8" scale="22" fitToHeight="0" orientation="landscape" horizontalDpi="4294967294" verticalDpi="4294967294" r:id="rId13"/>
      <headerFooter>
        <oddHeader>&amp;CLISTA PROIECTELOR CONTRACTATE - PROGRAMUL OPERATIONAl CAPACITATE ADMINISTRATIVĂ</oddHeader>
        <oddFooter>Page &amp;P of &amp;N</oddFooter>
      </headerFooter>
      <autoFilter ref="A6:AK125"/>
    </customSheetView>
  </customSheetViews>
  <mergeCells count="67">
    <mergeCell ref="AG4:AG5"/>
    <mergeCell ref="AH4:AH5"/>
    <mergeCell ref="AI4:AI5"/>
    <mergeCell ref="AJ4:AJ5"/>
    <mergeCell ref="P4:P5"/>
    <mergeCell ref="Q4:Q5"/>
    <mergeCell ref="AD4:AD5"/>
    <mergeCell ref="AE4:AE5"/>
    <mergeCell ref="AF4:AF5"/>
    <mergeCell ref="R4:AA4"/>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A1:A3"/>
    <mergeCell ref="F1:F3"/>
    <mergeCell ref="G1:G3"/>
    <mergeCell ref="M1:M3"/>
    <mergeCell ref="N1:N3"/>
    <mergeCell ref="B1:B3"/>
    <mergeCell ref="C1:C3"/>
    <mergeCell ref="E1:E3"/>
    <mergeCell ref="D1:D3"/>
    <mergeCell ref="I1:I3"/>
    <mergeCell ref="J1:J3"/>
    <mergeCell ref="K1:K3"/>
    <mergeCell ref="L1:L3"/>
    <mergeCell ref="H1:H3"/>
    <mergeCell ref="X2:X3"/>
    <mergeCell ref="O1:O3"/>
    <mergeCell ref="P1:P3"/>
    <mergeCell ref="Q1:Q3"/>
    <mergeCell ref="R1:AA1"/>
    <mergeCell ref="R2:W2"/>
    <mergeCell ref="AK1:AK2"/>
    <mergeCell ref="AI1:AJ1"/>
    <mergeCell ref="AI2:AI3"/>
    <mergeCell ref="AJ2:AJ3"/>
    <mergeCell ref="AA2:AA3"/>
    <mergeCell ref="AF1:AF3"/>
    <mergeCell ref="AG1:AG3"/>
    <mergeCell ref="AH1:AH3"/>
    <mergeCell ref="AE2:AE3"/>
    <mergeCell ref="AD1:AD3"/>
    <mergeCell ref="AI126:AJ126"/>
    <mergeCell ref="R127:W127"/>
    <mergeCell ref="X127:X128"/>
    <mergeCell ref="AA127:AA128"/>
    <mergeCell ref="AE127:AE128"/>
    <mergeCell ref="AI127:AI128"/>
    <mergeCell ref="AJ127:AJ128"/>
    <mergeCell ref="R126:AA126"/>
    <mergeCell ref="AD126:AD128"/>
    <mergeCell ref="AF126:AF128"/>
    <mergeCell ref="AG126:AG128"/>
    <mergeCell ref="AH126:AH128"/>
  </mergeCells>
  <pageMargins left="0.70866141732283472" right="0.70866141732283472" top="0.74803149606299213" bottom="0.74803149606299213" header="0.31496062992125984" footer="0.31496062992125984"/>
  <pageSetup paperSize="8" scale="22" fitToHeight="0" orientation="landscape" horizontalDpi="4294967294" verticalDpi="4294967294" r:id="rId14"/>
  <headerFooter>
    <oddHeader>&amp;CLISTA PROIECTELOR CONTRACTATE - PROGRAMUL OPERATIONAl CAPACITATE ADMINISTRATIVĂ</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steluta.bulaceanu</cp:lastModifiedBy>
  <cp:lastPrinted>2018-04-16T15:18:05Z</cp:lastPrinted>
  <dcterms:created xsi:type="dcterms:W3CDTF">2016-07-18T10:59:34Z</dcterms:created>
  <dcterms:modified xsi:type="dcterms:W3CDTF">2018-04-23T12:25:37Z</dcterms:modified>
</cp:coreProperties>
</file>