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1410" windowWidth="15480" windowHeight="8835" activeTab="0"/>
  </bookViews>
  <sheets>
    <sheet name="RO-BG" sheetId="1" r:id="rId1"/>
  </sheets>
  <definedNames>
    <definedName name="_xlnm.Print_Area" localSheetId="0">'RO-BG'!$A$1:$Q$191</definedName>
    <definedName name="_xlnm.Print_Titles" localSheetId="0">'RO-BG'!$17:$17</definedName>
  </definedNames>
  <calcPr fullCalcOnLoad="1"/>
</workbook>
</file>

<file path=xl/comments1.xml><?xml version="1.0" encoding="utf-8"?>
<comments xmlns="http://schemas.openxmlformats.org/spreadsheetml/2006/main">
  <authors>
    <author>Marcela Glodeanu</author>
  </authors>
  <commentList>
    <comment ref="B126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Am marit unitatea de masura la 5 bucati: 4 buc.x800Euro aparat 18-24.000BTU + 1 buc.x4000 Euro Aparat aer cond profesional pt. camera serverelor; suma totala maxima va fi 7200 Euro.</t>
        </r>
      </text>
    </comment>
    <comment ref="C23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in SAAT 2013 avem pentru tonere+rechizite 37.000 euro. In PAAP 2013: tonere 27.000. si rechizite: 5038 euro</t>
        </r>
      </text>
    </comment>
    <comment ref="D163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in TAAS 2013: 13.000  euro</t>
        </r>
      </text>
    </comment>
    <comment ref="D147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in TAAS 2013: 6.000 euro
 </t>
        </r>
      </text>
    </comment>
    <comment ref="D157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In TAAS 2013: 800 euro</t>
        </r>
      </text>
    </comment>
    <comment ref="D159" authorId="0">
      <text>
        <r>
          <rPr>
            <b/>
            <sz val="9"/>
            <rFont val="Tahoma"/>
            <family val="2"/>
          </rPr>
          <t>Marcela Glodeanu:</t>
        </r>
        <r>
          <rPr>
            <sz val="9"/>
            <rFont val="Tahoma"/>
            <family val="2"/>
          </rPr>
          <t xml:space="preserve">
in TAAS 2013: 250.000 euro</t>
        </r>
      </text>
    </comment>
  </commentList>
</comments>
</file>

<file path=xl/sharedStrings.xml><?xml version="1.0" encoding="utf-8"?>
<sst xmlns="http://schemas.openxmlformats.org/spreadsheetml/2006/main" count="508" uniqueCount="289">
  <si>
    <t>Nr. Crt.</t>
  </si>
  <si>
    <t>Denumire</t>
  </si>
  <si>
    <t>Cod CPV</t>
  </si>
  <si>
    <t>Valoare totala fară TVA; Euro</t>
  </si>
  <si>
    <t>Val.estimată fără TVA Euro; FEDR=65%</t>
  </si>
  <si>
    <t>Val.estimată fără TVA -Lei; FEDR=65%</t>
  </si>
  <si>
    <t>Valoare totală fără TVA; Lei</t>
  </si>
  <si>
    <t xml:space="preserve">Val.estimată fără TVA -Euro; BUGET=35% </t>
  </si>
  <si>
    <t>Val.estimată fără TVA -Lei; BUGET=35%</t>
  </si>
  <si>
    <t xml:space="preserve">Val. TVA -ului; Lei </t>
  </si>
  <si>
    <t>Procedura de atribuire a contractului</t>
  </si>
  <si>
    <t>Data estimată pt. începerea procedurii</t>
  </si>
  <si>
    <t>Data estimată 
pt.finalizarea
procedurii</t>
  </si>
  <si>
    <t>Persoana</t>
  </si>
  <si>
    <t>80.01.</t>
  </si>
  <si>
    <t xml:space="preserve">                   56.20. BUNURI SI SERVICII</t>
  </si>
  <si>
    <t xml:space="preserve">                   56.20.                ASISTENTA TEHNICA PROGRAME COOPERARE TERITORIALA EUROPEANA</t>
  </si>
  <si>
    <t xml:space="preserve">                          56.20…....01      Programul de Cooperare Transfrontaliera Romania - Bulgaria 2007-2013</t>
  </si>
  <si>
    <t>66171000-9, servicii de consultanta financiara</t>
  </si>
  <si>
    <t xml:space="preserve">79951000-5; Servicii de organizare seminarii 
</t>
  </si>
  <si>
    <t>79300000-7 Studii de piaţă şi cercetare economică; sondaje şi statistici</t>
  </si>
  <si>
    <t>30213100-6; Computere portabile</t>
  </si>
  <si>
    <t xml:space="preserve">30213300-8 Computere de birou </t>
  </si>
  <si>
    <t>30123000-7; Maşini de birou</t>
  </si>
  <si>
    <t>Suport pentru instrumente de scris</t>
  </si>
  <si>
    <t>Hartie foto color A4 20 coli/top, 210g</t>
  </si>
  <si>
    <t>30192000-1;Accesorii de birou</t>
  </si>
  <si>
    <t xml:space="preserve">Cutter </t>
  </si>
  <si>
    <t>Capsator de birou</t>
  </si>
  <si>
    <t>Capse 23/10</t>
  </si>
  <si>
    <t>Capse 24/6</t>
  </si>
  <si>
    <t>Mine de creion mecanic 0,7 mm</t>
  </si>
  <si>
    <t xml:space="preserve">Decapsator </t>
  </si>
  <si>
    <t>Sfoara bumbac</t>
  </si>
  <si>
    <t>30234200-0 discuri optice</t>
  </si>
  <si>
    <t>30141200-1 Calculatoare de birou</t>
  </si>
  <si>
    <t>TOTAL art 56.20……
AT  PCT  ROMANIA - BULGARIA</t>
  </si>
  <si>
    <t>Doina SURCEL</t>
  </si>
  <si>
    <t>Tonere</t>
  </si>
  <si>
    <t>30125100-2;Cartuşe de toner</t>
  </si>
  <si>
    <t>79941000-2 Servicii de taxare</t>
  </si>
  <si>
    <t>72267000     Servicii de intretinere si reparatii de software</t>
  </si>
  <si>
    <t>22816100-4 Blocnotesuri</t>
  </si>
  <si>
    <t>30197110-0 Capse</t>
  </si>
  <si>
    <t>30192126-0 Creioane mecanice</t>
  </si>
  <si>
    <t>30197321-2 Decapsatoare</t>
  </si>
  <si>
    <t>22852000-7 Dosare</t>
  </si>
  <si>
    <t>30192134-9 Suporturi de creioane</t>
  </si>
  <si>
    <t>79418000-7 Servicii de consultanta în domeniul achizitiilor</t>
  </si>
  <si>
    <t>Biblioraft plastifiat 75-80mm</t>
  </si>
  <si>
    <t xml:space="preserve">Biblioraft plastifiat 50-55 mm </t>
  </si>
  <si>
    <t>30123000-7 Masini de birou</t>
  </si>
  <si>
    <t>30192170-3 Panouri de afisare</t>
  </si>
  <si>
    <t>30197210-1 Bibliorafturi</t>
  </si>
  <si>
    <t>30197330-8 Perforatoare</t>
  </si>
  <si>
    <t>19520000-7 Produse din plastic</t>
  </si>
  <si>
    <t>30197630-1 Hârtie pentru tiparit</t>
  </si>
  <si>
    <t>30197621-5 Bloc de hârtie pentru flipchart</t>
  </si>
  <si>
    <t>30199230-1 Plicuri</t>
  </si>
  <si>
    <t>22816300-6 Post-it</t>
  </si>
  <si>
    <t>30197320-5 Capsatoare</t>
  </si>
  <si>
    <t>39541140-9 Sfori</t>
  </si>
  <si>
    <t>30192125-3 Carioca permanente</t>
  </si>
  <si>
    <t>30192100-2 Radiere</t>
  </si>
  <si>
    <t>39292500-0 Rigle</t>
  </si>
  <si>
    <t>42512510-6 Registre</t>
  </si>
  <si>
    <t>30199600-6 Separatoare pentru papetarie</t>
  </si>
  <si>
    <t>24911200-5 Adezivi</t>
  </si>
  <si>
    <t>39241000-3 Cuţite şi foarfece</t>
  </si>
  <si>
    <t>Nr. crt.</t>
  </si>
  <si>
    <t>Denumire serviciu prestat</t>
  </si>
  <si>
    <t xml:space="preserve">Cod CPV </t>
  </si>
  <si>
    <t>TOTAL</t>
  </si>
  <si>
    <t>DENUMIRE</t>
  </si>
  <si>
    <t>pentru programele finanţate din fonduri Europene - Asistenţă Tehnică Programul de Cooperare Transfrontaliera Romania - Bulgaria 2007-2013</t>
  </si>
  <si>
    <t>Hârtie A3</t>
  </si>
  <si>
    <t>Cub hartie cu suport</t>
  </si>
  <si>
    <t>Marker pentru tabla</t>
  </si>
  <si>
    <t>Marker CD -Writer</t>
  </si>
  <si>
    <t xml:space="preserve">Radiera </t>
  </si>
  <si>
    <t>Caiet mecanic A4</t>
  </si>
  <si>
    <t xml:space="preserve">Separatoare </t>
  </si>
  <si>
    <t xml:space="preserve">File protectie documente </t>
  </si>
  <si>
    <t>Aparat pentru tocat hartie (1 buc)</t>
  </si>
  <si>
    <t>Abonamente carti, publicatii, ziare,etc</t>
  </si>
  <si>
    <t>Servicii evaluarea Planului de Comunicare</t>
  </si>
  <si>
    <t>Consultanta achizitii publice</t>
  </si>
  <si>
    <t>Publicatii in jurnalele oficiale</t>
  </si>
  <si>
    <t>Transport aerian</t>
  </si>
  <si>
    <t>Taxe si comisioane bancare</t>
  </si>
  <si>
    <t>Taxe de transport</t>
  </si>
  <si>
    <t>Taxe participare cursuri si evenimente</t>
  </si>
  <si>
    <t xml:space="preserve">Abonament internet mobil </t>
  </si>
  <si>
    <t xml:space="preserve">Abonament telefon mobil </t>
  </si>
  <si>
    <t>Cheltuieli de protocol</t>
  </si>
  <si>
    <t>Fluid corector</t>
  </si>
  <si>
    <t>Cutii pentru arhivare</t>
  </si>
  <si>
    <t>39263000-3 Articole de birou</t>
  </si>
  <si>
    <t>30233132-5 - Unitati de hard disk</t>
  </si>
  <si>
    <t>15860000-4 Cafea, ceai şi produse conexe</t>
  </si>
  <si>
    <t>64212000-5 Servicii de telefonie mobila</t>
  </si>
  <si>
    <t>79341400-0;Servicii de campanii de publicitate</t>
  </si>
  <si>
    <t>Multifunctionala (fax, scanner, copiator, imprimanta) (1 buc)</t>
  </si>
  <si>
    <t>39130000-2 Mobilier de birou</t>
  </si>
  <si>
    <t>38651000-3 Aparate de fotografiat</t>
  </si>
  <si>
    <t>72400000-4 Servicii de internet</t>
  </si>
  <si>
    <t>Euro</t>
  </si>
  <si>
    <t xml:space="preserve">Perforator metalic </t>
  </si>
  <si>
    <t>Perforator metalic profesional (minim 60 coli)</t>
  </si>
  <si>
    <t>Agrafe mici 25-33 mm</t>
  </si>
  <si>
    <t>Agrafe 50 mm</t>
  </si>
  <si>
    <t>Agrafe documente voluminoase 75 mm</t>
  </si>
  <si>
    <t>Tus albastru pentru stampila cu picurator</t>
  </si>
  <si>
    <t>Rezerva cerneala albastra stilou</t>
  </si>
  <si>
    <t>Coperti indosariat, spiralat</t>
  </si>
  <si>
    <t>Carton texturat</t>
  </si>
  <si>
    <t>Foarfeca de birou</t>
  </si>
  <si>
    <t>Capsator de birou profesional</t>
  </si>
  <si>
    <t>Creion lemn</t>
  </si>
  <si>
    <t>Pix albastru</t>
  </si>
  <si>
    <t>Pix rosu</t>
  </si>
  <si>
    <t>Pix cu gel</t>
  </si>
  <si>
    <t>Mapa pentru sortare cu 7 separatoare</t>
  </si>
  <si>
    <t>Set coli caiet mecanic A4, perforatii 23</t>
  </si>
  <si>
    <t xml:space="preserve">DVD-R, box 50 </t>
  </si>
  <si>
    <t>Suport carti de vizita</t>
  </si>
  <si>
    <t>Lipici solid</t>
  </si>
  <si>
    <t>Banda adeziva Scotch 2 cm,  (tip melc)</t>
  </si>
  <si>
    <t>Banda adeziva Scotch 5 cm</t>
  </si>
  <si>
    <t>Calculatoare de birou 16 digit</t>
  </si>
  <si>
    <t>Lavete microfribe pentru praf</t>
  </si>
  <si>
    <t>Servetele umede antistatice pentru birou</t>
  </si>
  <si>
    <t>Spray curatat mobila</t>
  </si>
  <si>
    <t>Odorizant electric automat</t>
  </si>
  <si>
    <t>Rezerva odorizant electric automat</t>
  </si>
  <si>
    <t>Kit pentru curatare calculator/laptop</t>
  </si>
  <si>
    <t>Ascutitoare metalica pentru creioane</t>
  </si>
  <si>
    <t>Servicii de arhivare documente</t>
  </si>
  <si>
    <t xml:space="preserve">Studii, analize, rapoarte </t>
  </si>
  <si>
    <t xml:space="preserve">DIURNA </t>
  </si>
  <si>
    <t>CAZARE</t>
  </si>
  <si>
    <t xml:space="preserve">TRANSPORT- combustibil (nu cuprinde valoare platita in baza unui contract de transport) </t>
  </si>
  <si>
    <t xml:space="preserve">TRANSPORT- Bilete tren, autobuz, taxi si transport local (nu cuprinde valoare platita in baza unui contract de transport) </t>
  </si>
  <si>
    <t>Cuptor microunde (2 buc)</t>
  </si>
  <si>
    <t>Punct acces sistem IT + Wireless LAN controller (1 buc)</t>
  </si>
  <si>
    <t>Network switch (1 buc)</t>
  </si>
  <si>
    <t>Hard disk server (1 buc)</t>
  </si>
  <si>
    <t>Servicii organizare intalniri de lucru pentru managementul programului</t>
  </si>
  <si>
    <t xml:space="preserve">Servicii dezvoltare Software pentru aplicatie financiar-contabila ETC </t>
  </si>
  <si>
    <t>Servicii consultanta externa evaluare intermediara Program</t>
  </si>
  <si>
    <t>30121410-0 Telefoane cu fax</t>
  </si>
  <si>
    <t>Hartie filipchart 100x65 cm, 50 coli/bloc</t>
  </si>
  <si>
    <t>30192133-2 Ascutitori de creioane</t>
  </si>
  <si>
    <t>30199500-5 Bibliorafturi, mape de corespondenta, clasoare si articole similare</t>
  </si>
  <si>
    <t>30197610-5 Hârtie si carton asamblate</t>
  </si>
  <si>
    <t>30192920-6 Lichid 
corector</t>
  </si>
  <si>
    <t>30192930-9 Creioane corectoare</t>
  </si>
  <si>
    <t>39830000-9 Produse de curatat</t>
  </si>
  <si>
    <t>39811100-1 Odorizante de interior</t>
  </si>
  <si>
    <t>39717200-3 Aparate de aer conditionat</t>
  </si>
  <si>
    <t>22200000-2 Ziare, reviste specializate, periodice şi reviste</t>
  </si>
  <si>
    <t>79340000-9 Servicii de publicitate şi comercializare</t>
  </si>
  <si>
    <t>39711362-4 Cuptoare cu microunde</t>
  </si>
  <si>
    <t>30230000-0 Material informatic</t>
  </si>
  <si>
    <t>30233180-6 Dispozitive de stocare cu memorie flash</t>
  </si>
  <si>
    <t>72224000-1 Servicii de consultanta privind gestionarea proiectelor</t>
  </si>
  <si>
    <t>79995100-6 Servicii de arhivare</t>
  </si>
  <si>
    <t xml:space="preserve">Hartie A4 pentru copiator si imprimanta </t>
  </si>
  <si>
    <t>Dosare plastic cu sina si perforatii</t>
  </si>
  <si>
    <t>Plicuri C4, dimensiune 229x324mm</t>
  </si>
  <si>
    <t>Plicuri C5 personalizate, dimensiune 162x229 mm</t>
  </si>
  <si>
    <t>Plicuri cu burduf, dimensiune 229x324x40mm</t>
  </si>
  <si>
    <t>Notes autoadeziv Post-it 38X51 mm</t>
  </si>
  <si>
    <t>Notes autoadeziv Post-it 75X75 mm</t>
  </si>
  <si>
    <t>Notes autoadeziv Post-it 100x75mm</t>
  </si>
  <si>
    <t>Inele plastic A4 pentru indosariere  20</t>
  </si>
  <si>
    <t>Inele plastic A4 pentru indosariere  25</t>
  </si>
  <si>
    <t>Creion mecanic 0.7 mm</t>
  </si>
  <si>
    <t>Maker universal negru permanent</t>
  </si>
  <si>
    <t>Text marker- culori fluorescente, set 4 culori (rezervor lichid)</t>
  </si>
  <si>
    <t>Rigle de plastic de 30 cm</t>
  </si>
  <si>
    <t>Registru intrare-iesire corespondenta A4</t>
  </si>
  <si>
    <t>CD Rewritable 700 Mb, carcasa Slim</t>
  </si>
  <si>
    <t>DVD -Rewritable, 4.7 Gb, cu carcasa slim</t>
  </si>
  <si>
    <t>60410000-5 Servicii de transport aerian pe baza de grafic</t>
  </si>
  <si>
    <t>Mini Notebook (1 buc)</t>
  </si>
  <si>
    <t>Calculator tip laptop (4 buc)</t>
  </si>
  <si>
    <t>Telefon birou (23 buc)</t>
  </si>
  <si>
    <t>Aparat foto digital (1 buc)</t>
  </si>
  <si>
    <t>Imprimanta (4 buc)</t>
  </si>
  <si>
    <t>contractari</t>
  </si>
  <si>
    <t>plati</t>
  </si>
  <si>
    <t>Prelungitor triplu (30 buc)</t>
  </si>
  <si>
    <t>Cos gunoi (27 buc)</t>
  </si>
  <si>
    <t>Birou cu retur</t>
  </si>
  <si>
    <t>Cub birou cu 3 sertare (rollbox)</t>
  </si>
  <si>
    <t xml:space="preserve">Dulap biblioraft fara usi </t>
  </si>
  <si>
    <t xml:space="preserve">Dulap biblioraft cu usi </t>
  </si>
  <si>
    <t>Cuier suport haine</t>
  </si>
  <si>
    <t xml:space="preserve">Dulap pentru arhivare </t>
  </si>
  <si>
    <t>Masa ovala pentru discutii</t>
  </si>
  <si>
    <t xml:space="preserve">Etajera medie </t>
  </si>
  <si>
    <t>Alonje din plastic</t>
  </si>
  <si>
    <t xml:space="preserve">Creion corector cu banda </t>
  </si>
  <si>
    <t>Clips metalic pentru hartie de 19 mm si 25 mm</t>
  </si>
  <si>
    <t>linii nou introduse</t>
  </si>
  <si>
    <t>Plicuri C6, dimensiune 114x162mm, autoadezive. 25 buc./set</t>
  </si>
  <si>
    <t>Plicuri DL fara fereastra, dimensiune 110x220mm, 25 buc/set</t>
  </si>
  <si>
    <t>Post-it index mic culori asortate de plastic  (50 indecsi/set.)</t>
  </si>
  <si>
    <t>Buretiera cu umezitor gel, pt. documente (nu irita pielea), 20-30g</t>
  </si>
  <si>
    <t xml:space="preserve">DVD -R, 4.7gb cu carcasa slim </t>
  </si>
  <si>
    <t>Mapa A4 PP 15 mm cu elastic</t>
  </si>
  <si>
    <t>Mapa A4 cu fermoar</t>
  </si>
  <si>
    <t>Mapa A4 PP 30 mm, cu elastic</t>
  </si>
  <si>
    <t>Suport cataloage/reviste</t>
  </si>
  <si>
    <t>Suport birou pentru creioane si accesorii - 4 compartimente</t>
  </si>
  <si>
    <t>Etichete autoadezive A4 105mm x 140 mm</t>
  </si>
  <si>
    <t>Etichete autoadezive A4 105mm x 40 mm</t>
  </si>
  <si>
    <t>Etichete autoadezive A4  53mm x 72 mm</t>
  </si>
  <si>
    <t>Etichete autoadezive A4 210mm x 280 mm</t>
  </si>
  <si>
    <t>Etichete autoadezive A4 190mm x 38 mm</t>
  </si>
  <si>
    <t>Recipient magnetic agrafe de birou</t>
  </si>
  <si>
    <t>Bloc notes spira  A5</t>
  </si>
  <si>
    <t>44421780-8 Cutii documente</t>
  </si>
  <si>
    <t>30192800-9 Etichete autocolante</t>
  </si>
  <si>
    <t>30197221-1 Suport de agrafe de birou</t>
  </si>
  <si>
    <t>31224810-3 Cabluri prelungitoare</t>
  </si>
  <si>
    <t>39143122-7 Comode</t>
  </si>
  <si>
    <t>39122100-4 Dulapuri</t>
  </si>
  <si>
    <t>39132100-7 Dulapuri de arhivare</t>
  </si>
  <si>
    <t>39136000-4 Umerase pentru haine</t>
  </si>
  <si>
    <t>39121200-8 Mese</t>
  </si>
  <si>
    <t>39131000-9 Etajere de birou</t>
  </si>
  <si>
    <t>32581200-1 Aparate fax</t>
  </si>
  <si>
    <t>34928480-6 Containere si pubele de deseuri</t>
  </si>
  <si>
    <t>39121100-7 Birouri</t>
  </si>
  <si>
    <t>32413100-2 Rutere de retea</t>
  </si>
  <si>
    <t>Aparate aer conditionat (5 buc)</t>
  </si>
  <si>
    <t>SUMA platita in 2013 (lei cu tva)</t>
  </si>
  <si>
    <t>Buget MDRT</t>
  </si>
  <si>
    <t>Servicii dezvoltare sistem raportare MIS ETC pentru perioada 2014-2020</t>
  </si>
  <si>
    <t>Servicii consultanta externa evaluare ex-ante şi SEA pentru perioada  2014-2020</t>
  </si>
  <si>
    <t>Servicii consultanta externa pentru pregatirea următoarei perioade de programare 2014-2020 - servicii pregatire următorul program de cooperare transfrontalieră România-Bulgaria 2014-2020</t>
  </si>
  <si>
    <t>Servicii pentru mentenanta echipamentelor IT achiziţionate</t>
  </si>
  <si>
    <t>Servicii privind analiza ajutorului de stat în contextul PCT RoBg</t>
  </si>
  <si>
    <t>Memory stick (3 buc)</t>
  </si>
  <si>
    <t>Hard disk extern (6 buc)</t>
  </si>
  <si>
    <t>Fax (1 buc)</t>
  </si>
  <si>
    <t>UPS (9 buc)</t>
  </si>
  <si>
    <t>Calculator tip laptop - tablet PC  (7 buc)</t>
  </si>
  <si>
    <t>Calculator tip desktop (5 buc)</t>
  </si>
  <si>
    <t xml:space="preserve">Ecran electric pentru video-proiector </t>
  </si>
  <si>
    <t>Masina de spiralat</t>
  </si>
  <si>
    <t>Scaunde de birou (12 buc)</t>
  </si>
  <si>
    <t>Mobilier pentru birou (mobilier pentru sala de sedinte: masa sedinta, biblioteca, dulapuri etc.)</t>
  </si>
  <si>
    <t xml:space="preserve">                     pentru anul bugetar 2013</t>
  </si>
  <si>
    <t>diferenta lei intre Buget si PAAP</t>
  </si>
  <si>
    <t xml:space="preserve">diferenta euro intre Buget si PAAP </t>
  </si>
  <si>
    <t xml:space="preserve">in PAAP 2013 lei </t>
  </si>
  <si>
    <t>euro</t>
  </si>
  <si>
    <t>Valoarea aferenta achizitie 2012 care se plateste in anul 2013 (lei cu tva)</t>
  </si>
  <si>
    <t>NOTA: Mentionam ca valoarea totala care se plateste in anul 2013 aferenta celor 3 tabele nu poate sa depaseasca valoarea creditelor bugetare din fisa 23</t>
  </si>
  <si>
    <t xml:space="preserve">Achizitie aparate aer condiţionat  </t>
  </si>
  <si>
    <t>Achizitie tonere</t>
  </si>
  <si>
    <t>Servicii productie si distributie spoturi radio si tv pentru promovare PCT Ro-Bg</t>
  </si>
  <si>
    <t>Val.totala (care se contracteaza in 2013)
estimata cu TVA - Lei
Din care:</t>
  </si>
  <si>
    <t>Valoarea care se plateste in anul 2013(lei cu tva)</t>
  </si>
  <si>
    <t>Ministerul Dezvoltării Regionale şi Administratiei Publice</t>
  </si>
  <si>
    <t>APROB,</t>
  </si>
  <si>
    <t>VICEPRIM-MINISTRU,</t>
  </si>
  <si>
    <t>MINISTRUL DEZVOLTARII REGIONALE SI ADMINISTRATIEI PUBLICE</t>
  </si>
  <si>
    <t>LIVIU NICOLAE DRAGNEA</t>
  </si>
  <si>
    <t>Personal AP</t>
  </si>
  <si>
    <t>contract subsecvent</t>
  </si>
  <si>
    <t xml:space="preserve">                                       PROGRAMUL ANUAL AL ACHIZIŢIILOR PUBLICE - SECTIUNEA IV</t>
  </si>
  <si>
    <t>Legenda</t>
  </si>
  <si>
    <t>linii cu sume diminuate</t>
  </si>
  <si>
    <t>linii cu sume suplimentate</t>
  </si>
  <si>
    <t>Serviciul
Achiziţii Publice</t>
  </si>
  <si>
    <t>Iulia HERTZOG</t>
  </si>
  <si>
    <t>Direcţia AM Programe Cooperare Teritorială Europeană</t>
  </si>
  <si>
    <t>Director</t>
  </si>
  <si>
    <t>Director general adjunct,</t>
  </si>
  <si>
    <t>Direcţia generală programe europene</t>
  </si>
  <si>
    <t>Direcția Buget, Financiar, Contabilitate</t>
  </si>
  <si>
    <t>Sef serviciu</t>
  </si>
  <si>
    <t>Melania RUSNAC</t>
  </si>
  <si>
    <r>
      <rPr>
        <b/>
        <u val="single"/>
        <sz val="10"/>
        <rFont val="Arial"/>
        <family val="2"/>
      </rPr>
      <t>PROPUN APROBAREA,</t>
    </r>
    <r>
      <rPr>
        <b/>
        <sz val="10"/>
        <rFont val="Arial"/>
        <family val="2"/>
      </rPr>
      <t xml:space="preserve">
                                                                                                   SECRETAR GENERAL,
Marian Niculescu
</t>
    </r>
  </si>
  <si>
    <t>Laura COMAN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</si>
</sst>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\-mmm\-yy"/>
    <numFmt numFmtId="173" formatCode="0.00_ ;\-0.00\ "/>
    <numFmt numFmtId="174" formatCode="#,##0.00;[Red]#,##0.00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[$€-2]\ #,##0.00_);[Red]\([$€-2]\ #,##0.00\)"/>
    <numFmt numFmtId="181" formatCode="0.00;[Red]0.00"/>
    <numFmt numFmtId="182" formatCode="#,##0.0"/>
    <numFmt numFmtId="183" formatCode="_-* #,##0.00\ _F_B_-;\-* #,##0.00\ _F_B_-;_-* &quot;-&quot;??\ _F_B_-;_-@_-"/>
    <numFmt numFmtId="184" formatCode="#,##0.00000"/>
  </numFmts>
  <fonts count="59">
    <font>
      <sz val="10"/>
      <name val="Arial"/>
      <family val="0"/>
    </font>
    <font>
      <sz val="9"/>
      <name val="Arial"/>
      <family val="2"/>
    </font>
    <font>
      <sz val="10"/>
      <name val="PragmaticaCT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sz val="9"/>
      <color indexed="11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0" xfId="0" applyNumberFormat="1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 applyProtection="1">
      <alignment horizontal="left" vertical="top"/>
      <protection/>
    </xf>
    <xf numFmtId="0" fontId="10" fillId="0" borderId="10" xfId="0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" fontId="53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vertical="center" wrapText="1"/>
    </xf>
    <xf numFmtId="4" fontId="54" fillId="0" borderId="0" xfId="0" applyNumberFormat="1" applyFont="1" applyFill="1" applyBorder="1" applyAlignment="1">
      <alignment/>
    </xf>
    <xf numFmtId="4" fontId="54" fillId="0" borderId="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" fontId="1" fillId="0" borderId="23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17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173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top" wrapText="1"/>
    </xf>
    <xf numFmtId="4" fontId="55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Fill="1" applyAlignment="1">
      <alignment/>
    </xf>
    <xf numFmtId="3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 quotePrefix="1">
      <alignment/>
    </xf>
    <xf numFmtId="4" fontId="55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horizontal="center" vertical="center"/>
    </xf>
    <xf numFmtId="182" fontId="55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" fillId="32" borderId="24" xfId="0" applyNumberFormat="1" applyFont="1" applyFill="1" applyBorder="1" applyAlignment="1" applyProtection="1">
      <alignment horizontal="center" vertical="center" wrapText="1"/>
      <protection/>
    </xf>
    <xf numFmtId="49" fontId="5" fillId="32" borderId="25" xfId="0" applyNumberFormat="1" applyFont="1" applyFill="1" applyBorder="1" applyAlignment="1" applyProtection="1">
      <alignment horizontal="center" vertical="center"/>
      <protection/>
    </xf>
    <xf numFmtId="0" fontId="5" fillId="32" borderId="26" xfId="0" applyNumberFormat="1" applyFont="1" applyFill="1" applyBorder="1" applyAlignment="1" applyProtection="1">
      <alignment horizontal="center" vertical="center"/>
      <protection/>
    </xf>
    <xf numFmtId="4" fontId="5" fillId="32" borderId="26" xfId="0" applyNumberFormat="1" applyFont="1" applyFill="1" applyBorder="1" applyAlignment="1" applyProtection="1">
      <alignment horizontal="center" vertical="center"/>
      <protection/>
    </xf>
    <xf numFmtId="0" fontId="5" fillId="32" borderId="25" xfId="0" applyFont="1" applyFill="1" applyBorder="1" applyAlignment="1">
      <alignment horizontal="center" vertical="center" wrapText="1"/>
    </xf>
    <xf numFmtId="4" fontId="5" fillId="32" borderId="26" xfId="0" applyNumberFormat="1" applyFont="1" applyFill="1" applyBorder="1" applyAlignment="1">
      <alignment horizontal="center" vertical="center" wrapText="1"/>
    </xf>
    <xf numFmtId="172" fontId="5" fillId="32" borderId="26" xfId="0" applyNumberFormat="1" applyFont="1" applyFill="1" applyBorder="1" applyAlignment="1" applyProtection="1">
      <alignment horizontal="center" vertical="center" wrapText="1"/>
      <protection/>
    </xf>
    <xf numFmtId="4" fontId="5" fillId="32" borderId="25" xfId="0" applyNumberFormat="1" applyFont="1" applyFill="1" applyBorder="1" applyAlignment="1" applyProtection="1">
      <alignment horizontal="center" vertical="center" wrapText="1"/>
      <protection/>
    </xf>
    <xf numFmtId="0" fontId="5" fillId="32" borderId="25" xfId="0" applyNumberFormat="1" applyFont="1" applyFill="1" applyBorder="1" applyAlignment="1" applyProtection="1">
      <alignment horizontal="center" vertical="center"/>
      <protection/>
    </xf>
    <xf numFmtId="0" fontId="5" fillId="3" borderId="10" xfId="0" applyFont="1" applyFill="1" applyBorder="1" applyAlignment="1">
      <alignment vertical="center"/>
    </xf>
    <xf numFmtId="0" fontId="1" fillId="17" borderId="27" xfId="0" applyNumberFormat="1" applyFont="1" applyFill="1" applyBorder="1" applyAlignment="1" applyProtection="1">
      <alignment horizontal="left" vertical="top" wrapText="1"/>
      <protection/>
    </xf>
    <xf numFmtId="0" fontId="5" fillId="33" borderId="19" xfId="0" applyFont="1" applyFill="1" applyBorder="1" applyAlignment="1">
      <alignment vertical="center"/>
    </xf>
    <xf numFmtId="49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NumberFormat="1" applyFont="1" applyFill="1" applyBorder="1" applyAlignment="1" applyProtection="1">
      <alignment horizontal="left"/>
      <protection/>
    </xf>
    <xf numFmtId="4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center" vertical="center" wrapText="1"/>
    </xf>
    <xf numFmtId="15" fontId="1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/>
    </xf>
    <xf numFmtId="3" fontId="1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horizontal="right" vertical="center"/>
    </xf>
    <xf numFmtId="0" fontId="1" fillId="32" borderId="16" xfId="0" applyFont="1" applyFill="1" applyBorder="1" applyAlignment="1">
      <alignment horizontal="center" vertical="center" wrapText="1"/>
    </xf>
    <xf numFmtId="15" fontId="1" fillId="32" borderId="10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49" fontId="5" fillId="35" borderId="30" xfId="0" applyNumberFormat="1" applyFont="1" applyFill="1" applyBorder="1" applyAlignment="1" applyProtection="1">
      <alignment horizontal="left" vertical="top" indent="6"/>
      <protection/>
    </xf>
    <xf numFmtId="49" fontId="5" fillId="35" borderId="31" xfId="0" applyNumberFormat="1" applyFont="1" applyFill="1" applyBorder="1" applyAlignment="1" applyProtection="1">
      <alignment horizontal="left" vertical="top" indent="6"/>
      <protection/>
    </xf>
    <xf numFmtId="49" fontId="5" fillId="35" borderId="32" xfId="0" applyNumberFormat="1" applyFont="1" applyFill="1" applyBorder="1" applyAlignment="1" applyProtection="1">
      <alignment horizontal="left" vertical="top" indent="6"/>
      <protection/>
    </xf>
    <xf numFmtId="49" fontId="5" fillId="0" borderId="33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220"/>
  <sheetViews>
    <sheetView tabSelected="1" view="pageBreakPreview" zoomScale="85" zoomScaleNormal="70" zoomScaleSheetLayoutView="85" zoomScalePageLayoutView="0" workbookViewId="0" topLeftCell="A1">
      <pane ySplit="3" topLeftCell="A179" activePane="bottomLeft" state="frozen"/>
      <selection pane="topLeft" activeCell="A1" sqref="A1"/>
      <selection pane="bottomLeft" activeCell="N187" sqref="N187"/>
    </sheetView>
  </sheetViews>
  <sheetFormatPr defaultColWidth="9.421875" defaultRowHeight="12.75"/>
  <cols>
    <col min="1" max="1" width="6.00390625" style="9" customWidth="1"/>
    <col min="2" max="2" width="31.00390625" style="9" customWidth="1"/>
    <col min="3" max="3" width="23.28125" style="9" customWidth="1"/>
    <col min="4" max="4" width="10.28125" style="46" customWidth="1"/>
    <col min="5" max="5" width="21.00390625" style="9" customWidth="1"/>
    <col min="6" max="6" width="12.421875" style="9" customWidth="1"/>
    <col min="7" max="7" width="12.8515625" style="9" customWidth="1"/>
    <col min="8" max="8" width="13.140625" style="9" customWidth="1"/>
    <col min="9" max="10" width="11.140625" style="9" customWidth="1"/>
    <col min="11" max="11" width="12.7109375" style="9" customWidth="1"/>
    <col min="12" max="12" width="14.00390625" style="9" customWidth="1"/>
    <col min="13" max="13" width="14.00390625" style="46" customWidth="1"/>
    <col min="14" max="14" width="16.7109375" style="9" customWidth="1"/>
    <col min="15" max="15" width="18.8515625" style="46" customWidth="1"/>
    <col min="16" max="16" width="17.7109375" style="46" customWidth="1"/>
    <col min="17" max="17" width="15.421875" style="9" customWidth="1"/>
    <col min="18" max="18" width="15.57421875" style="9" customWidth="1"/>
    <col min="19" max="16384" width="9.421875" style="9" customWidth="1"/>
  </cols>
  <sheetData>
    <row r="1" ht="2.25" customHeight="1"/>
    <row r="2" ht="12" hidden="1"/>
    <row r="3" ht="12" hidden="1"/>
    <row r="4" ht="12"/>
    <row r="5" spans="2:16" ht="12.75">
      <c r="B5" s="169" t="s">
        <v>267</v>
      </c>
      <c r="C5" s="170"/>
      <c r="D5" s="171"/>
      <c r="E5" s="172"/>
      <c r="F5" s="172"/>
      <c r="G5" s="172"/>
      <c r="H5" s="172"/>
      <c r="I5" s="172"/>
      <c r="J5" s="172"/>
      <c r="K5" s="172"/>
      <c r="L5" s="172"/>
      <c r="M5" s="171"/>
      <c r="N5" s="172"/>
      <c r="O5" s="172"/>
      <c r="P5" s="172"/>
    </row>
    <row r="6" spans="2:16" ht="12.75">
      <c r="B6" s="172"/>
      <c r="C6" s="170"/>
      <c r="D6" s="171"/>
      <c r="E6" s="172"/>
      <c r="F6" s="172"/>
      <c r="G6" s="172"/>
      <c r="H6" s="172"/>
      <c r="I6" s="172"/>
      <c r="J6" s="172"/>
      <c r="K6" s="172"/>
      <c r="L6" s="172"/>
      <c r="M6" s="218" t="s">
        <v>268</v>
      </c>
      <c r="N6" s="218"/>
      <c r="O6" s="218"/>
      <c r="P6" s="172"/>
    </row>
    <row r="7" spans="2:16" ht="12.75">
      <c r="B7" s="172"/>
      <c r="C7" s="170"/>
      <c r="D7" s="171"/>
      <c r="E7" s="172"/>
      <c r="F7" s="172"/>
      <c r="G7" s="172"/>
      <c r="H7" s="172"/>
      <c r="I7" s="172"/>
      <c r="J7" s="172"/>
      <c r="K7" s="172"/>
      <c r="L7" s="172"/>
      <c r="M7" s="173"/>
      <c r="N7" s="173"/>
      <c r="O7" s="173"/>
      <c r="P7" s="172"/>
    </row>
    <row r="8" spans="2:16" ht="12.75" customHeight="1">
      <c r="B8" s="221" t="s">
        <v>287</v>
      </c>
      <c r="C8" s="221"/>
      <c r="D8" s="171"/>
      <c r="E8" s="172"/>
      <c r="F8" s="172"/>
      <c r="G8" s="172"/>
      <c r="H8" s="172"/>
      <c r="I8" s="172"/>
      <c r="J8" s="172"/>
      <c r="K8" s="172"/>
      <c r="L8" s="172"/>
      <c r="M8" s="219" t="s">
        <v>269</v>
      </c>
      <c r="N8" s="219"/>
      <c r="O8" s="219"/>
      <c r="P8" s="172"/>
    </row>
    <row r="9" spans="2:16" ht="12.75" customHeight="1">
      <c r="B9" s="221"/>
      <c r="C9" s="221"/>
      <c r="D9" s="171"/>
      <c r="E9" s="172"/>
      <c r="F9" s="172"/>
      <c r="G9" s="172"/>
      <c r="H9" s="172"/>
      <c r="I9" s="172"/>
      <c r="J9" s="172"/>
      <c r="K9" s="172"/>
      <c r="L9" s="220" t="s">
        <v>270</v>
      </c>
      <c r="M9" s="220"/>
      <c r="N9" s="220"/>
      <c r="O9" s="220"/>
      <c r="P9" s="220"/>
    </row>
    <row r="10" spans="2:16" ht="12.75" customHeight="1">
      <c r="B10" s="221"/>
      <c r="C10" s="221"/>
      <c r="D10" s="171"/>
      <c r="E10" s="172"/>
      <c r="F10" s="172"/>
      <c r="G10" s="172"/>
      <c r="H10" s="172"/>
      <c r="I10" s="172"/>
      <c r="J10" s="172"/>
      <c r="K10" s="172"/>
      <c r="L10" s="172"/>
      <c r="M10" s="220" t="s">
        <v>271</v>
      </c>
      <c r="N10" s="220"/>
      <c r="O10" s="220"/>
      <c r="P10" s="172"/>
    </row>
    <row r="11" spans="2:3" ht="12" customHeight="1">
      <c r="B11" s="221"/>
      <c r="C11" s="221"/>
    </row>
    <row r="12" spans="2:3" ht="12" customHeight="1">
      <c r="B12" s="221"/>
      <c r="C12" s="221"/>
    </row>
    <row r="13" spans="2:3" ht="12">
      <c r="B13" s="221"/>
      <c r="C13" s="221"/>
    </row>
    <row r="14" spans="1:17" ht="12">
      <c r="A14" s="205" t="s">
        <v>274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1:17" ht="18.75" customHeight="1">
      <c r="A15" s="206" t="s">
        <v>74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7" ht="15.75" customHeight="1" thickBot="1">
      <c r="A16" s="207" t="s">
        <v>255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18" ht="103.5" customHeight="1" thickBot="1">
      <c r="A17" s="157" t="s">
        <v>0</v>
      </c>
      <c r="B17" s="158" t="s">
        <v>1</v>
      </c>
      <c r="C17" s="159" t="s">
        <v>2</v>
      </c>
      <c r="D17" s="160" t="s">
        <v>106</v>
      </c>
      <c r="E17" s="164" t="s">
        <v>3</v>
      </c>
      <c r="F17" s="164" t="s">
        <v>4</v>
      </c>
      <c r="G17" s="164" t="s">
        <v>5</v>
      </c>
      <c r="H17" s="164" t="s">
        <v>6</v>
      </c>
      <c r="I17" s="174" t="s">
        <v>7</v>
      </c>
      <c r="J17" s="164" t="s">
        <v>8</v>
      </c>
      <c r="K17" s="174" t="s">
        <v>9</v>
      </c>
      <c r="L17" s="161" t="s">
        <v>265</v>
      </c>
      <c r="M17" s="162" t="s">
        <v>266</v>
      </c>
      <c r="N17" s="163" t="s">
        <v>10</v>
      </c>
      <c r="O17" s="164" t="s">
        <v>11</v>
      </c>
      <c r="P17" s="164" t="s">
        <v>12</v>
      </c>
      <c r="Q17" s="165" t="s">
        <v>13</v>
      </c>
      <c r="R17" s="45"/>
    </row>
    <row r="18" spans="1:17" ht="21.75" customHeight="1">
      <c r="A18" s="167"/>
      <c r="B18" s="208" t="s">
        <v>14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10"/>
      <c r="Q18" s="47"/>
    </row>
    <row r="19" spans="1:17" ht="15.75" customHeight="1">
      <c r="A19" s="3"/>
      <c r="B19" s="211" t="s">
        <v>15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3"/>
    </row>
    <row r="20" spans="2:12" s="166" customFormat="1" ht="16.5" customHeight="1">
      <c r="B20" s="166" t="s">
        <v>16</v>
      </c>
      <c r="K20" s="166">
        <v>1.24</v>
      </c>
      <c r="L20" s="166">
        <v>4.37</v>
      </c>
    </row>
    <row r="21" spans="1:256" ht="16.5" customHeight="1">
      <c r="A21" s="214" t="s">
        <v>17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6"/>
      <c r="R21" s="214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6"/>
      <c r="AI21" s="214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/>
      <c r="AZ21" s="214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6"/>
      <c r="BQ21" s="214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6"/>
      <c r="CH21" s="214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6"/>
      <c r="CY21" s="214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6"/>
      <c r="DP21" s="214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6"/>
      <c r="EG21" s="214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  <c r="EW21" s="216"/>
      <c r="EX21" s="214"/>
      <c r="EY21" s="215"/>
      <c r="EZ21" s="215"/>
      <c r="FA21" s="215"/>
      <c r="FB21" s="215"/>
      <c r="FC21" s="215"/>
      <c r="FD21" s="215"/>
      <c r="FE21" s="215"/>
      <c r="FF21" s="215"/>
      <c r="FG21" s="215"/>
      <c r="FH21" s="215"/>
      <c r="FI21" s="215"/>
      <c r="FJ21" s="215"/>
      <c r="FK21" s="215"/>
      <c r="FL21" s="215"/>
      <c r="FM21" s="215"/>
      <c r="FN21" s="216"/>
      <c r="FO21" s="214"/>
      <c r="FP21" s="215"/>
      <c r="FQ21" s="215"/>
      <c r="FR21" s="215"/>
      <c r="FS21" s="215"/>
      <c r="FT21" s="215"/>
      <c r="FU21" s="215"/>
      <c r="FV21" s="215"/>
      <c r="FW21" s="215"/>
      <c r="FX21" s="215"/>
      <c r="FY21" s="215"/>
      <c r="FZ21" s="215"/>
      <c r="GA21" s="215"/>
      <c r="GB21" s="215"/>
      <c r="GC21" s="215"/>
      <c r="GD21" s="215"/>
      <c r="GE21" s="216"/>
      <c r="GF21" s="214"/>
      <c r="GG21" s="215"/>
      <c r="GH21" s="215"/>
      <c r="GI21" s="215"/>
      <c r="GJ21" s="215"/>
      <c r="GK21" s="215"/>
      <c r="GL21" s="215"/>
      <c r="GM21" s="215"/>
      <c r="GN21" s="215"/>
      <c r="GO21" s="215"/>
      <c r="GP21" s="215"/>
      <c r="GQ21" s="215"/>
      <c r="GR21" s="215"/>
      <c r="GS21" s="215"/>
      <c r="GT21" s="215"/>
      <c r="GU21" s="215"/>
      <c r="GV21" s="216"/>
      <c r="GW21" s="214"/>
      <c r="GX21" s="215"/>
      <c r="GY21" s="215"/>
      <c r="GZ21" s="215"/>
      <c r="HA21" s="215"/>
      <c r="HB21" s="215"/>
      <c r="HC21" s="215"/>
      <c r="HD21" s="215"/>
      <c r="HE21" s="215"/>
      <c r="HF21" s="215"/>
      <c r="HG21" s="215"/>
      <c r="HH21" s="215"/>
      <c r="HI21" s="215"/>
      <c r="HJ21" s="215"/>
      <c r="HK21" s="215"/>
      <c r="HL21" s="215"/>
      <c r="HM21" s="216"/>
      <c r="HN21" s="214"/>
      <c r="HO21" s="215"/>
      <c r="HP21" s="215"/>
      <c r="HQ21" s="215"/>
      <c r="HR21" s="215"/>
      <c r="HS21" s="215"/>
      <c r="HT21" s="215"/>
      <c r="HU21" s="215"/>
      <c r="HV21" s="215"/>
      <c r="HW21" s="215"/>
      <c r="HX21" s="215"/>
      <c r="HY21" s="215"/>
      <c r="HZ21" s="215"/>
      <c r="IA21" s="215"/>
      <c r="IB21" s="215"/>
      <c r="IC21" s="215"/>
      <c r="ID21" s="216"/>
      <c r="IE21" s="214"/>
      <c r="IF21" s="215"/>
      <c r="IG21" s="215"/>
      <c r="IH21" s="215"/>
      <c r="II21" s="215"/>
      <c r="IJ21" s="215"/>
      <c r="IK21" s="215"/>
      <c r="IL21" s="215"/>
      <c r="IM21" s="215"/>
      <c r="IN21" s="215"/>
      <c r="IO21" s="215"/>
      <c r="IP21" s="215"/>
      <c r="IQ21" s="215"/>
      <c r="IR21" s="215"/>
      <c r="IS21" s="215"/>
      <c r="IT21" s="215"/>
      <c r="IU21" s="216"/>
      <c r="IV21" s="168"/>
    </row>
    <row r="22" spans="1:17" ht="16.5" customHeight="1">
      <c r="A22" s="49"/>
      <c r="B22" s="50"/>
      <c r="C22" s="50"/>
      <c r="D22" s="78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78"/>
      <c r="P22" s="78"/>
      <c r="Q22" s="51"/>
    </row>
    <row r="23" spans="1:18" ht="28.5" customHeight="1">
      <c r="A23" s="7">
        <v>1</v>
      </c>
      <c r="B23" s="100" t="s">
        <v>38</v>
      </c>
      <c r="C23" s="2" t="s">
        <v>39</v>
      </c>
      <c r="D23" s="74">
        <v>27000</v>
      </c>
      <c r="E23" s="52">
        <f>D23/1.24</f>
        <v>21774.1935483871</v>
      </c>
      <c r="F23" s="41">
        <f>E23*0.65</f>
        <v>14153.225806451614</v>
      </c>
      <c r="G23" s="41">
        <f>H23*0.65</f>
        <v>61849.59677419355</v>
      </c>
      <c r="H23" s="4">
        <f>E23*$L$20</f>
        <v>95153.22580645162</v>
      </c>
      <c r="I23" s="4">
        <f>E23*0.35</f>
        <v>7620.967741935484</v>
      </c>
      <c r="J23" s="4">
        <f>H23*0.35</f>
        <v>33303.62903225807</v>
      </c>
      <c r="K23" s="4">
        <f>L23-H23</f>
        <v>22836.774193548394</v>
      </c>
      <c r="L23" s="4">
        <f>H23*$K$20</f>
        <v>117990.00000000001</v>
      </c>
      <c r="M23" s="4">
        <f>L23</f>
        <v>117990.00000000001</v>
      </c>
      <c r="N23" s="175" t="str">
        <f aca="true" t="shared" si="0" ref="N23:N86">IF(E23&gt;130000,"Licitatie deschisa",IF(E23&gt;15000,"Cerere de oferte","Cumparare directa"))</f>
        <v>Cerere de oferte</v>
      </c>
      <c r="O23" s="176">
        <v>41275</v>
      </c>
      <c r="P23" s="176">
        <v>41639</v>
      </c>
      <c r="Q23" s="5" t="s">
        <v>272</v>
      </c>
      <c r="R23" s="53"/>
    </row>
    <row r="24" spans="1:18" ht="27.75" customHeight="1">
      <c r="A24" s="7">
        <v>2</v>
      </c>
      <c r="B24" s="2" t="s">
        <v>49</v>
      </c>
      <c r="C24" s="2" t="s">
        <v>53</v>
      </c>
      <c r="D24" s="74">
        <v>500</v>
      </c>
      <c r="E24" s="52">
        <f>D24/1.24</f>
        <v>403.2258064516129</v>
      </c>
      <c r="F24" s="41">
        <f aca="true" t="shared" si="1" ref="F24:F144">E24*0.65</f>
        <v>262.0967741935484</v>
      </c>
      <c r="G24" s="41">
        <f aca="true" t="shared" si="2" ref="G24:G144">H24*0.65</f>
        <v>1145.3629032258066</v>
      </c>
      <c r="H24" s="4">
        <f aca="true" t="shared" si="3" ref="H24:H144">E24*$L$20</f>
        <v>1762.0967741935485</v>
      </c>
      <c r="I24" s="4">
        <f aca="true" t="shared" si="4" ref="I24:I144">E24*0.35</f>
        <v>141.1290322580645</v>
      </c>
      <c r="J24" s="4">
        <f aca="true" t="shared" si="5" ref="J24:J144">H24*0.35</f>
        <v>616.733870967742</v>
      </c>
      <c r="K24" s="4">
        <f aca="true" t="shared" si="6" ref="K24:K144">L24-H24</f>
        <v>422.9032258064515</v>
      </c>
      <c r="L24" s="4">
        <f aca="true" t="shared" si="7" ref="L24:L144">H24*$K$20</f>
        <v>2185</v>
      </c>
      <c r="M24" s="4">
        <f aca="true" t="shared" si="8" ref="M24:M144">L24</f>
        <v>2185</v>
      </c>
      <c r="N24" s="175" t="str">
        <f t="shared" si="0"/>
        <v>Cumparare directa</v>
      </c>
      <c r="O24" s="176">
        <v>41275</v>
      </c>
      <c r="P24" s="176">
        <v>41639</v>
      </c>
      <c r="Q24" s="5" t="s">
        <v>272</v>
      </c>
      <c r="R24" s="53"/>
    </row>
    <row r="25" spans="1:18" ht="27.75" customHeight="1">
      <c r="A25" s="7">
        <v>3</v>
      </c>
      <c r="B25" s="2" t="s">
        <v>50</v>
      </c>
      <c r="C25" s="2" t="s">
        <v>53</v>
      </c>
      <c r="D25" s="74">
        <v>200</v>
      </c>
      <c r="E25" s="52">
        <f>D25/1.24</f>
        <v>161.29032258064515</v>
      </c>
      <c r="F25" s="41">
        <f t="shared" si="1"/>
        <v>104.83870967741936</v>
      </c>
      <c r="G25" s="41">
        <f t="shared" si="2"/>
        <v>458.1451612903226</v>
      </c>
      <c r="H25" s="4">
        <f t="shared" si="3"/>
        <v>704.8387096774194</v>
      </c>
      <c r="I25" s="4">
        <f t="shared" si="4"/>
        <v>56.4516129032258</v>
      </c>
      <c r="J25" s="4">
        <f t="shared" si="5"/>
        <v>246.69354838709677</v>
      </c>
      <c r="K25" s="4">
        <f t="shared" si="6"/>
        <v>169.1612903225806</v>
      </c>
      <c r="L25" s="4">
        <f t="shared" si="7"/>
        <v>874</v>
      </c>
      <c r="M25" s="4">
        <f t="shared" si="8"/>
        <v>874</v>
      </c>
      <c r="N25" s="175" t="str">
        <f t="shared" si="0"/>
        <v>Cumparare directa</v>
      </c>
      <c r="O25" s="176">
        <v>41275</v>
      </c>
      <c r="P25" s="176">
        <v>41639</v>
      </c>
      <c r="Q25" s="5" t="s">
        <v>272</v>
      </c>
      <c r="R25" s="53"/>
    </row>
    <row r="26" spans="1:18" ht="27.75" customHeight="1" hidden="1">
      <c r="A26" s="7">
        <v>4</v>
      </c>
      <c r="B26" s="2" t="s">
        <v>24</v>
      </c>
      <c r="C26" s="2" t="s">
        <v>47</v>
      </c>
      <c r="D26" s="74">
        <v>0</v>
      </c>
      <c r="E26" s="41">
        <f>D26/1.24</f>
        <v>0</v>
      </c>
      <c r="F26" s="41">
        <f t="shared" si="1"/>
        <v>0</v>
      </c>
      <c r="G26" s="41">
        <f t="shared" si="2"/>
        <v>0</v>
      </c>
      <c r="H26" s="4">
        <f t="shared" si="3"/>
        <v>0</v>
      </c>
      <c r="I26" s="4">
        <f t="shared" si="4"/>
        <v>0</v>
      </c>
      <c r="J26" s="4">
        <f t="shared" si="5"/>
        <v>0</v>
      </c>
      <c r="K26" s="4">
        <f t="shared" si="6"/>
        <v>0</v>
      </c>
      <c r="L26" s="4">
        <f t="shared" si="7"/>
        <v>0</v>
      </c>
      <c r="M26" s="4">
        <f t="shared" si="8"/>
        <v>0</v>
      </c>
      <c r="N26" s="175" t="str">
        <f t="shared" si="0"/>
        <v>Cumparare directa</v>
      </c>
      <c r="O26" s="176">
        <v>41275</v>
      </c>
      <c r="P26" s="176">
        <v>41639</v>
      </c>
      <c r="Q26" s="5" t="s">
        <v>272</v>
      </c>
      <c r="R26" s="53"/>
    </row>
    <row r="27" spans="1:18" s="55" customFormat="1" ht="27.75" customHeight="1" hidden="1">
      <c r="A27" s="7">
        <v>5</v>
      </c>
      <c r="B27" s="2" t="s">
        <v>107</v>
      </c>
      <c r="C27" s="2" t="s">
        <v>54</v>
      </c>
      <c r="D27" s="74">
        <v>0</v>
      </c>
      <c r="E27" s="41">
        <f aca="true" t="shared" si="9" ref="E27:E96">D27/1.24</f>
        <v>0</v>
      </c>
      <c r="F27" s="41">
        <f>E27*0.65</f>
        <v>0</v>
      </c>
      <c r="G27" s="41">
        <f>H27*0.65</f>
        <v>0</v>
      </c>
      <c r="H27" s="4">
        <f>E27*$L$20</f>
        <v>0</v>
      </c>
      <c r="I27" s="4">
        <f>E27*0.35</f>
        <v>0</v>
      </c>
      <c r="J27" s="4">
        <f>H27*0.35</f>
        <v>0</v>
      </c>
      <c r="K27" s="4">
        <f>L27-H27</f>
        <v>0</v>
      </c>
      <c r="L27" s="4">
        <f>H27*$K$20</f>
        <v>0</v>
      </c>
      <c r="M27" s="4">
        <f>L27</f>
        <v>0</v>
      </c>
      <c r="N27" s="175" t="str">
        <f t="shared" si="0"/>
        <v>Cumparare directa</v>
      </c>
      <c r="O27" s="176">
        <v>41275</v>
      </c>
      <c r="P27" s="176">
        <v>41639</v>
      </c>
      <c r="Q27" s="5" t="s">
        <v>272</v>
      </c>
      <c r="R27" s="54"/>
    </row>
    <row r="28" spans="1:18" ht="27.75" customHeight="1" hidden="1">
      <c r="A28" s="7">
        <v>6</v>
      </c>
      <c r="B28" s="2" t="s">
        <v>108</v>
      </c>
      <c r="C28" s="2" t="s">
        <v>54</v>
      </c>
      <c r="D28" s="74">
        <v>0</v>
      </c>
      <c r="E28" s="41">
        <f>D28/1.24</f>
        <v>0</v>
      </c>
      <c r="F28" s="41">
        <f t="shared" si="1"/>
        <v>0</v>
      </c>
      <c r="G28" s="41">
        <f t="shared" si="2"/>
        <v>0</v>
      </c>
      <c r="H28" s="4">
        <f t="shared" si="3"/>
        <v>0</v>
      </c>
      <c r="I28" s="4">
        <f t="shared" si="4"/>
        <v>0</v>
      </c>
      <c r="J28" s="4">
        <f t="shared" si="5"/>
        <v>0</v>
      </c>
      <c r="K28" s="4">
        <f t="shared" si="6"/>
        <v>0</v>
      </c>
      <c r="L28" s="4">
        <f t="shared" si="7"/>
        <v>0</v>
      </c>
      <c r="M28" s="4">
        <f t="shared" si="8"/>
        <v>0</v>
      </c>
      <c r="N28" s="175" t="str">
        <f t="shared" si="0"/>
        <v>Cumparare directa</v>
      </c>
      <c r="O28" s="176">
        <v>41275</v>
      </c>
      <c r="P28" s="176">
        <v>41639</v>
      </c>
      <c r="Q28" s="5" t="s">
        <v>272</v>
      </c>
      <c r="R28" s="53"/>
    </row>
    <row r="29" spans="1:18" ht="27.75" customHeight="1">
      <c r="A29" s="7">
        <v>7</v>
      </c>
      <c r="B29" s="2" t="s">
        <v>82</v>
      </c>
      <c r="C29" s="2" t="s">
        <v>55</v>
      </c>
      <c r="D29" s="74">
        <v>100</v>
      </c>
      <c r="E29" s="41">
        <f t="shared" si="9"/>
        <v>80.64516129032258</v>
      </c>
      <c r="F29" s="41">
        <f t="shared" si="1"/>
        <v>52.41935483870968</v>
      </c>
      <c r="G29" s="41">
        <f t="shared" si="2"/>
        <v>229.0725806451613</v>
      </c>
      <c r="H29" s="4">
        <f t="shared" si="3"/>
        <v>352.4193548387097</v>
      </c>
      <c r="I29" s="4">
        <f t="shared" si="4"/>
        <v>28.2258064516129</v>
      </c>
      <c r="J29" s="4">
        <f t="shared" si="5"/>
        <v>123.34677419354838</v>
      </c>
      <c r="K29" s="4">
        <f t="shared" si="6"/>
        <v>84.5806451612903</v>
      </c>
      <c r="L29" s="4">
        <f t="shared" si="7"/>
        <v>437</v>
      </c>
      <c r="M29" s="4">
        <f t="shared" si="8"/>
        <v>437</v>
      </c>
      <c r="N29" s="175" t="str">
        <f t="shared" si="0"/>
        <v>Cumparare directa</v>
      </c>
      <c r="O29" s="176">
        <v>41275</v>
      </c>
      <c r="P29" s="176">
        <v>41639</v>
      </c>
      <c r="Q29" s="5" t="s">
        <v>272</v>
      </c>
      <c r="R29" s="53"/>
    </row>
    <row r="30" spans="1:18" ht="27.75" customHeight="1">
      <c r="A30" s="7">
        <v>8</v>
      </c>
      <c r="B30" s="2" t="s">
        <v>167</v>
      </c>
      <c r="C30" s="6" t="s">
        <v>56</v>
      </c>
      <c r="D30" s="74">
        <v>2000</v>
      </c>
      <c r="E30" s="41">
        <f t="shared" si="9"/>
        <v>1612.9032258064517</v>
      </c>
      <c r="F30" s="41">
        <f t="shared" si="1"/>
        <v>1048.3870967741937</v>
      </c>
      <c r="G30" s="41">
        <f t="shared" si="2"/>
        <v>4581.451612903226</v>
      </c>
      <c r="H30" s="4">
        <f t="shared" si="3"/>
        <v>7048.387096774194</v>
      </c>
      <c r="I30" s="4">
        <f t="shared" si="4"/>
        <v>564.516129032258</v>
      </c>
      <c r="J30" s="4">
        <f t="shared" si="5"/>
        <v>2466.935483870968</v>
      </c>
      <c r="K30" s="4">
        <f t="shared" si="6"/>
        <v>1691.612903225806</v>
      </c>
      <c r="L30" s="4">
        <f t="shared" si="7"/>
        <v>8740</v>
      </c>
      <c r="M30" s="4">
        <f t="shared" si="8"/>
        <v>8740</v>
      </c>
      <c r="N30" s="175" t="str">
        <f t="shared" si="0"/>
        <v>Cumparare directa</v>
      </c>
      <c r="O30" s="176">
        <v>41275</v>
      </c>
      <c r="P30" s="176">
        <v>41639</v>
      </c>
      <c r="Q30" s="5" t="s">
        <v>272</v>
      </c>
      <c r="R30" s="53"/>
    </row>
    <row r="31" spans="1:18" ht="27.75" customHeight="1">
      <c r="A31" s="7">
        <v>9</v>
      </c>
      <c r="B31" s="2" t="s">
        <v>25</v>
      </c>
      <c r="C31" s="6" t="s">
        <v>56</v>
      </c>
      <c r="D31" s="74">
        <v>35</v>
      </c>
      <c r="E31" s="41">
        <f t="shared" si="9"/>
        <v>28.225806451612904</v>
      </c>
      <c r="F31" s="41">
        <f t="shared" si="1"/>
        <v>18.346774193548388</v>
      </c>
      <c r="G31" s="41">
        <f t="shared" si="2"/>
        <v>80.17540322580646</v>
      </c>
      <c r="H31" s="4">
        <f t="shared" si="3"/>
        <v>123.3467741935484</v>
      </c>
      <c r="I31" s="4">
        <f t="shared" si="4"/>
        <v>9.879032258064516</v>
      </c>
      <c r="J31" s="4">
        <f t="shared" si="5"/>
        <v>43.171370967741936</v>
      </c>
      <c r="K31" s="4">
        <f t="shared" si="6"/>
        <v>29.60322580645162</v>
      </c>
      <c r="L31" s="4">
        <f t="shared" si="7"/>
        <v>152.95000000000002</v>
      </c>
      <c r="M31" s="4">
        <f t="shared" si="8"/>
        <v>152.95000000000002</v>
      </c>
      <c r="N31" s="175" t="str">
        <f t="shared" si="0"/>
        <v>Cumparare directa</v>
      </c>
      <c r="O31" s="176">
        <v>41275</v>
      </c>
      <c r="P31" s="176">
        <v>41639</v>
      </c>
      <c r="Q31" s="5" t="s">
        <v>272</v>
      </c>
      <c r="R31" s="53"/>
    </row>
    <row r="32" spans="1:18" ht="27.75" customHeight="1">
      <c r="A32" s="7">
        <v>10</v>
      </c>
      <c r="B32" s="2" t="s">
        <v>75</v>
      </c>
      <c r="C32" s="6" t="s">
        <v>56</v>
      </c>
      <c r="D32" s="74">
        <v>20</v>
      </c>
      <c r="E32" s="41">
        <f t="shared" si="9"/>
        <v>16.129032258064516</v>
      </c>
      <c r="F32" s="41">
        <f t="shared" si="1"/>
        <v>10.483870967741936</v>
      </c>
      <c r="G32" s="41">
        <f t="shared" si="2"/>
        <v>45.81451612903226</v>
      </c>
      <c r="H32" s="4">
        <f t="shared" si="3"/>
        <v>70.48387096774194</v>
      </c>
      <c r="I32" s="4">
        <f t="shared" si="4"/>
        <v>5.64516129032258</v>
      </c>
      <c r="J32" s="4">
        <f t="shared" si="5"/>
        <v>24.669354838709676</v>
      </c>
      <c r="K32" s="4">
        <f t="shared" si="6"/>
        <v>16.91612903225807</v>
      </c>
      <c r="L32" s="4">
        <f t="shared" si="7"/>
        <v>87.4</v>
      </c>
      <c r="M32" s="4">
        <f t="shared" si="8"/>
        <v>87.4</v>
      </c>
      <c r="N32" s="175" t="str">
        <f t="shared" si="0"/>
        <v>Cumparare directa</v>
      </c>
      <c r="O32" s="176">
        <v>41275</v>
      </c>
      <c r="P32" s="176">
        <v>41639</v>
      </c>
      <c r="Q32" s="5" t="s">
        <v>272</v>
      </c>
      <c r="R32" s="53"/>
    </row>
    <row r="33" spans="1:18" ht="27.75" customHeight="1" hidden="1">
      <c r="A33" s="7">
        <v>11</v>
      </c>
      <c r="B33" s="2" t="s">
        <v>151</v>
      </c>
      <c r="C33" s="6" t="s">
        <v>57</v>
      </c>
      <c r="D33" s="74">
        <v>0</v>
      </c>
      <c r="E33" s="41">
        <f t="shared" si="9"/>
        <v>0</v>
      </c>
      <c r="F33" s="41">
        <f t="shared" si="1"/>
        <v>0</v>
      </c>
      <c r="G33" s="41">
        <f t="shared" si="2"/>
        <v>0</v>
      </c>
      <c r="H33" s="4">
        <f t="shared" si="3"/>
        <v>0</v>
      </c>
      <c r="I33" s="4">
        <f t="shared" si="4"/>
        <v>0</v>
      </c>
      <c r="J33" s="4">
        <f t="shared" si="5"/>
        <v>0</v>
      </c>
      <c r="K33" s="4">
        <f t="shared" si="6"/>
        <v>0</v>
      </c>
      <c r="L33" s="4">
        <f t="shared" si="7"/>
        <v>0</v>
      </c>
      <c r="M33" s="4">
        <f t="shared" si="8"/>
        <v>0</v>
      </c>
      <c r="N33" s="175" t="str">
        <f t="shared" si="0"/>
        <v>Cumparare directa</v>
      </c>
      <c r="O33" s="176">
        <v>41275</v>
      </c>
      <c r="P33" s="176">
        <v>41639</v>
      </c>
      <c r="Q33" s="5" t="s">
        <v>272</v>
      </c>
      <c r="R33" s="53"/>
    </row>
    <row r="34" spans="1:18" ht="27.75" customHeight="1">
      <c r="A34" s="7">
        <v>12</v>
      </c>
      <c r="B34" s="2" t="s">
        <v>168</v>
      </c>
      <c r="C34" s="6" t="s">
        <v>46</v>
      </c>
      <c r="D34" s="74">
        <v>300</v>
      </c>
      <c r="E34" s="41">
        <f t="shared" si="9"/>
        <v>241.93548387096774</v>
      </c>
      <c r="F34" s="41">
        <f t="shared" si="1"/>
        <v>157.25806451612902</v>
      </c>
      <c r="G34" s="41">
        <f t="shared" si="2"/>
        <v>687.2177419354839</v>
      </c>
      <c r="H34" s="4">
        <f t="shared" si="3"/>
        <v>1057.258064516129</v>
      </c>
      <c r="I34" s="4">
        <f t="shared" si="4"/>
        <v>84.6774193548387</v>
      </c>
      <c r="J34" s="4">
        <f t="shared" si="5"/>
        <v>370.0403225806451</v>
      </c>
      <c r="K34" s="4">
        <f t="shared" si="6"/>
        <v>253.74193548387098</v>
      </c>
      <c r="L34" s="4">
        <f t="shared" si="7"/>
        <v>1311</v>
      </c>
      <c r="M34" s="4">
        <f t="shared" si="8"/>
        <v>1311</v>
      </c>
      <c r="N34" s="175" t="str">
        <f t="shared" si="0"/>
        <v>Cumparare directa</v>
      </c>
      <c r="O34" s="176">
        <v>41275</v>
      </c>
      <c r="P34" s="176">
        <v>41639</v>
      </c>
      <c r="Q34" s="5" t="s">
        <v>272</v>
      </c>
      <c r="R34" s="53"/>
    </row>
    <row r="35" spans="1:18" ht="27.75" customHeight="1">
      <c r="A35" s="7">
        <v>13</v>
      </c>
      <c r="B35" s="2" t="s">
        <v>202</v>
      </c>
      <c r="C35" s="6" t="s">
        <v>55</v>
      </c>
      <c r="D35" s="74">
        <v>30</v>
      </c>
      <c r="E35" s="41">
        <f>D35/1.24</f>
        <v>24.193548387096776</v>
      </c>
      <c r="F35" s="41">
        <f>E35*0.65</f>
        <v>15.725806451612906</v>
      </c>
      <c r="G35" s="41">
        <f>H35*0.65</f>
        <v>68.7217741935484</v>
      </c>
      <c r="H35" s="4">
        <f>E35*$L$20</f>
        <v>105.72580645161291</v>
      </c>
      <c r="I35" s="4">
        <f>E35*0.35</f>
        <v>8.46774193548387</v>
      </c>
      <c r="J35" s="4">
        <f>H35*0.35</f>
        <v>37.00403225806452</v>
      </c>
      <c r="K35" s="4">
        <f>L35-H35</f>
        <v>25.37419354838711</v>
      </c>
      <c r="L35" s="4">
        <f>H35*$K$20</f>
        <v>131.10000000000002</v>
      </c>
      <c r="M35" s="4">
        <f>L35</f>
        <v>131.10000000000002</v>
      </c>
      <c r="N35" s="175" t="str">
        <f t="shared" si="0"/>
        <v>Cumparare directa</v>
      </c>
      <c r="O35" s="176">
        <v>41275</v>
      </c>
      <c r="P35" s="176">
        <v>41639</v>
      </c>
      <c r="Q35" s="5" t="s">
        <v>272</v>
      </c>
      <c r="R35" s="53"/>
    </row>
    <row r="36" spans="1:18" ht="27.75" customHeight="1">
      <c r="A36" s="7">
        <v>14</v>
      </c>
      <c r="B36" s="2" t="s">
        <v>169</v>
      </c>
      <c r="C36" s="6" t="s">
        <v>58</v>
      </c>
      <c r="D36" s="74">
        <v>12</v>
      </c>
      <c r="E36" s="41">
        <f t="shared" si="9"/>
        <v>9.67741935483871</v>
      </c>
      <c r="F36" s="41">
        <f t="shared" si="1"/>
        <v>6.290322580645162</v>
      </c>
      <c r="G36" s="41">
        <f t="shared" si="2"/>
        <v>27.488709677419354</v>
      </c>
      <c r="H36" s="4">
        <f t="shared" si="3"/>
        <v>42.29032258064516</v>
      </c>
      <c r="I36" s="4">
        <f t="shared" si="4"/>
        <v>3.3870967741935485</v>
      </c>
      <c r="J36" s="4">
        <f t="shared" si="5"/>
        <v>14.801612903225806</v>
      </c>
      <c r="K36" s="4">
        <f t="shared" si="6"/>
        <v>10.149677419354838</v>
      </c>
      <c r="L36" s="4">
        <f t="shared" si="7"/>
        <v>52.44</v>
      </c>
      <c r="M36" s="4">
        <f t="shared" si="8"/>
        <v>52.44</v>
      </c>
      <c r="N36" s="175" t="str">
        <f t="shared" si="0"/>
        <v>Cumparare directa</v>
      </c>
      <c r="O36" s="176">
        <v>41275</v>
      </c>
      <c r="P36" s="176">
        <v>41639</v>
      </c>
      <c r="Q36" s="5" t="s">
        <v>272</v>
      </c>
      <c r="R36" s="53"/>
    </row>
    <row r="37" spans="1:18" ht="27.75" customHeight="1">
      <c r="A37" s="7">
        <v>15</v>
      </c>
      <c r="B37" s="2" t="s">
        <v>170</v>
      </c>
      <c r="C37" s="6" t="s">
        <v>58</v>
      </c>
      <c r="D37" s="74">
        <v>10</v>
      </c>
      <c r="E37" s="41">
        <f t="shared" si="9"/>
        <v>8.064516129032258</v>
      </c>
      <c r="F37" s="41">
        <f t="shared" si="1"/>
        <v>5.241935483870968</v>
      </c>
      <c r="G37" s="41">
        <f t="shared" si="2"/>
        <v>22.90725806451613</v>
      </c>
      <c r="H37" s="4">
        <f t="shared" si="3"/>
        <v>35.24193548387097</v>
      </c>
      <c r="I37" s="4">
        <f t="shared" si="4"/>
        <v>2.82258064516129</v>
      </c>
      <c r="J37" s="4">
        <f t="shared" si="5"/>
        <v>12.334677419354838</v>
      </c>
      <c r="K37" s="4">
        <f t="shared" si="6"/>
        <v>8.458064516129035</v>
      </c>
      <c r="L37" s="4">
        <f t="shared" si="7"/>
        <v>43.7</v>
      </c>
      <c r="M37" s="4">
        <f t="shared" si="8"/>
        <v>43.7</v>
      </c>
      <c r="N37" s="175" t="str">
        <f t="shared" si="0"/>
        <v>Cumparare directa</v>
      </c>
      <c r="O37" s="176">
        <v>41275</v>
      </c>
      <c r="P37" s="176">
        <v>41639</v>
      </c>
      <c r="Q37" s="5" t="s">
        <v>272</v>
      </c>
      <c r="R37" s="53"/>
    </row>
    <row r="38" spans="1:18" ht="36">
      <c r="A38" s="7">
        <v>16</v>
      </c>
      <c r="B38" s="2" t="s">
        <v>206</v>
      </c>
      <c r="C38" s="6" t="s">
        <v>58</v>
      </c>
      <c r="D38" s="74">
        <v>30</v>
      </c>
      <c r="E38" s="41">
        <f>D38/1.24</f>
        <v>24.193548387096776</v>
      </c>
      <c r="F38" s="41">
        <f>E38*0.65</f>
        <v>15.725806451612906</v>
      </c>
      <c r="G38" s="41">
        <f>H38*0.65</f>
        <v>68.7217741935484</v>
      </c>
      <c r="H38" s="4">
        <f>E38*$L$20</f>
        <v>105.72580645161291</v>
      </c>
      <c r="I38" s="4">
        <f>E38*0.35</f>
        <v>8.46774193548387</v>
      </c>
      <c r="J38" s="4">
        <f>H38*0.35</f>
        <v>37.00403225806452</v>
      </c>
      <c r="K38" s="4">
        <f>L38-H38</f>
        <v>25.37419354838711</v>
      </c>
      <c r="L38" s="4">
        <f>H38*$K$20</f>
        <v>131.10000000000002</v>
      </c>
      <c r="M38" s="4">
        <f>L38</f>
        <v>131.10000000000002</v>
      </c>
      <c r="N38" s="175" t="str">
        <f t="shared" si="0"/>
        <v>Cumparare directa</v>
      </c>
      <c r="O38" s="176">
        <v>41275</v>
      </c>
      <c r="P38" s="176">
        <v>41639</v>
      </c>
      <c r="Q38" s="5" t="s">
        <v>272</v>
      </c>
      <c r="R38" s="53"/>
    </row>
    <row r="39" spans="1:18" ht="27.75" customHeight="1">
      <c r="A39" s="7">
        <v>17</v>
      </c>
      <c r="B39" s="2" t="s">
        <v>171</v>
      </c>
      <c r="C39" s="6" t="s">
        <v>58</v>
      </c>
      <c r="D39" s="74">
        <v>80</v>
      </c>
      <c r="E39" s="41">
        <f t="shared" si="9"/>
        <v>64.51612903225806</v>
      </c>
      <c r="F39" s="41">
        <f t="shared" si="1"/>
        <v>41.935483870967744</v>
      </c>
      <c r="G39" s="41">
        <f t="shared" si="2"/>
        <v>183.25806451612905</v>
      </c>
      <c r="H39" s="4">
        <f t="shared" si="3"/>
        <v>281.93548387096774</v>
      </c>
      <c r="I39" s="4">
        <f t="shared" si="4"/>
        <v>22.58064516129032</v>
      </c>
      <c r="J39" s="4">
        <f t="shared" si="5"/>
        <v>98.6774193548387</v>
      </c>
      <c r="K39" s="4">
        <f t="shared" si="6"/>
        <v>67.66451612903228</v>
      </c>
      <c r="L39" s="4">
        <f t="shared" si="7"/>
        <v>349.6</v>
      </c>
      <c r="M39" s="4">
        <f t="shared" si="8"/>
        <v>349.6</v>
      </c>
      <c r="N39" s="175" t="str">
        <f t="shared" si="0"/>
        <v>Cumparare directa</v>
      </c>
      <c r="O39" s="176">
        <v>41275</v>
      </c>
      <c r="P39" s="176">
        <v>41639</v>
      </c>
      <c r="Q39" s="5" t="s">
        <v>272</v>
      </c>
      <c r="R39" s="53"/>
    </row>
    <row r="40" spans="1:18" ht="36">
      <c r="A40" s="7">
        <v>18</v>
      </c>
      <c r="B40" s="2" t="s">
        <v>207</v>
      </c>
      <c r="C40" s="6" t="s">
        <v>58</v>
      </c>
      <c r="D40" s="74">
        <v>80</v>
      </c>
      <c r="E40" s="41">
        <f>D40/1.24</f>
        <v>64.51612903225806</v>
      </c>
      <c r="F40" s="41">
        <f>E40*0.65</f>
        <v>41.935483870967744</v>
      </c>
      <c r="G40" s="41">
        <f>H40*0.65</f>
        <v>183.25806451612905</v>
      </c>
      <c r="H40" s="4">
        <f>E40*$L$20</f>
        <v>281.93548387096774</v>
      </c>
      <c r="I40" s="4">
        <f>E40*0.35</f>
        <v>22.58064516129032</v>
      </c>
      <c r="J40" s="4">
        <f>H40*0.35</f>
        <v>98.6774193548387</v>
      </c>
      <c r="K40" s="4">
        <f>L40-H40</f>
        <v>67.66451612903228</v>
      </c>
      <c r="L40" s="4">
        <f>H40*$K$20</f>
        <v>349.6</v>
      </c>
      <c r="M40" s="4">
        <f>L40</f>
        <v>349.6</v>
      </c>
      <c r="N40" s="175" t="str">
        <f t="shared" si="0"/>
        <v>Cumparare directa</v>
      </c>
      <c r="O40" s="176">
        <v>41275</v>
      </c>
      <c r="P40" s="176">
        <v>41639</v>
      </c>
      <c r="Q40" s="5" t="s">
        <v>272</v>
      </c>
      <c r="R40" s="53"/>
    </row>
    <row r="41" spans="1:18" ht="27.75" customHeight="1" hidden="1">
      <c r="A41" s="7">
        <v>19</v>
      </c>
      <c r="B41" s="2" t="s">
        <v>76</v>
      </c>
      <c r="C41" s="6" t="s">
        <v>42</v>
      </c>
      <c r="D41" s="74">
        <v>0</v>
      </c>
      <c r="E41" s="41">
        <f t="shared" si="9"/>
        <v>0</v>
      </c>
      <c r="F41" s="41">
        <f t="shared" si="1"/>
        <v>0</v>
      </c>
      <c r="G41" s="41">
        <f t="shared" si="2"/>
        <v>0</v>
      </c>
      <c r="H41" s="4">
        <f t="shared" si="3"/>
        <v>0</v>
      </c>
      <c r="I41" s="4">
        <f t="shared" si="4"/>
        <v>0</v>
      </c>
      <c r="J41" s="4">
        <f t="shared" si="5"/>
        <v>0</v>
      </c>
      <c r="K41" s="4">
        <f t="shared" si="6"/>
        <v>0</v>
      </c>
      <c r="L41" s="4">
        <f t="shared" si="7"/>
        <v>0</v>
      </c>
      <c r="M41" s="4">
        <f t="shared" si="8"/>
        <v>0</v>
      </c>
      <c r="N41" s="175" t="str">
        <f t="shared" si="0"/>
        <v>Cumparare directa</v>
      </c>
      <c r="O41" s="176">
        <v>41275</v>
      </c>
      <c r="P41" s="176">
        <v>41639</v>
      </c>
      <c r="Q41" s="5" t="s">
        <v>272</v>
      </c>
      <c r="R41" s="53"/>
    </row>
    <row r="42" spans="1:18" ht="27.75" customHeight="1">
      <c r="A42" s="7">
        <v>20</v>
      </c>
      <c r="B42" s="2" t="s">
        <v>172</v>
      </c>
      <c r="C42" s="6" t="s">
        <v>59</v>
      </c>
      <c r="D42" s="74">
        <v>30</v>
      </c>
      <c r="E42" s="41">
        <f t="shared" si="9"/>
        <v>24.193548387096776</v>
      </c>
      <c r="F42" s="41">
        <f t="shared" si="1"/>
        <v>15.725806451612906</v>
      </c>
      <c r="G42" s="41">
        <f t="shared" si="2"/>
        <v>68.7217741935484</v>
      </c>
      <c r="H42" s="4">
        <f t="shared" si="3"/>
        <v>105.72580645161291</v>
      </c>
      <c r="I42" s="4">
        <f t="shared" si="4"/>
        <v>8.46774193548387</v>
      </c>
      <c r="J42" s="4">
        <f t="shared" si="5"/>
        <v>37.00403225806452</v>
      </c>
      <c r="K42" s="4">
        <f t="shared" si="6"/>
        <v>25.37419354838711</v>
      </c>
      <c r="L42" s="4">
        <f t="shared" si="7"/>
        <v>131.10000000000002</v>
      </c>
      <c r="M42" s="4">
        <f t="shared" si="8"/>
        <v>131.10000000000002</v>
      </c>
      <c r="N42" s="175" t="str">
        <f t="shared" si="0"/>
        <v>Cumparare directa</v>
      </c>
      <c r="O42" s="176">
        <v>41275</v>
      </c>
      <c r="P42" s="176">
        <v>41639</v>
      </c>
      <c r="Q42" s="5" t="s">
        <v>272</v>
      </c>
      <c r="R42" s="53"/>
    </row>
    <row r="43" spans="1:18" ht="27.75" customHeight="1">
      <c r="A43" s="7">
        <v>21</v>
      </c>
      <c r="B43" s="2" t="s">
        <v>173</v>
      </c>
      <c r="C43" s="6" t="s">
        <v>59</v>
      </c>
      <c r="D43" s="74">
        <v>40</v>
      </c>
      <c r="E43" s="41">
        <f t="shared" si="9"/>
        <v>32.25806451612903</v>
      </c>
      <c r="F43" s="41">
        <f t="shared" si="1"/>
        <v>20.967741935483872</v>
      </c>
      <c r="G43" s="41">
        <f t="shared" si="2"/>
        <v>91.62903225806453</v>
      </c>
      <c r="H43" s="4">
        <f t="shared" si="3"/>
        <v>140.96774193548387</v>
      </c>
      <c r="I43" s="4">
        <f t="shared" si="4"/>
        <v>11.29032258064516</v>
      </c>
      <c r="J43" s="4">
        <f t="shared" si="5"/>
        <v>49.33870967741935</v>
      </c>
      <c r="K43" s="4">
        <f t="shared" si="6"/>
        <v>33.83225806451614</v>
      </c>
      <c r="L43" s="4">
        <f t="shared" si="7"/>
        <v>174.8</v>
      </c>
      <c r="M43" s="4">
        <f t="shared" si="8"/>
        <v>174.8</v>
      </c>
      <c r="N43" s="175" t="str">
        <f t="shared" si="0"/>
        <v>Cumparare directa</v>
      </c>
      <c r="O43" s="176">
        <v>41275</v>
      </c>
      <c r="P43" s="176">
        <v>41639</v>
      </c>
      <c r="Q43" s="5" t="s">
        <v>272</v>
      </c>
      <c r="R43" s="53"/>
    </row>
    <row r="44" spans="1:18" ht="27.75" customHeight="1">
      <c r="A44" s="7">
        <v>22</v>
      </c>
      <c r="B44" s="2" t="s">
        <v>174</v>
      </c>
      <c r="C44" s="6" t="s">
        <v>59</v>
      </c>
      <c r="D44" s="74">
        <v>40</v>
      </c>
      <c r="E44" s="41">
        <f t="shared" si="9"/>
        <v>32.25806451612903</v>
      </c>
      <c r="F44" s="41">
        <f t="shared" si="1"/>
        <v>20.967741935483872</v>
      </c>
      <c r="G44" s="41">
        <f t="shared" si="2"/>
        <v>91.62903225806453</v>
      </c>
      <c r="H44" s="4">
        <f t="shared" si="3"/>
        <v>140.96774193548387</v>
      </c>
      <c r="I44" s="4">
        <f t="shared" si="4"/>
        <v>11.29032258064516</v>
      </c>
      <c r="J44" s="4">
        <f t="shared" si="5"/>
        <v>49.33870967741935</v>
      </c>
      <c r="K44" s="4">
        <f t="shared" si="6"/>
        <v>33.83225806451614</v>
      </c>
      <c r="L44" s="4">
        <f t="shared" si="7"/>
        <v>174.8</v>
      </c>
      <c r="M44" s="4">
        <f t="shared" si="8"/>
        <v>174.8</v>
      </c>
      <c r="N44" s="175" t="str">
        <f t="shared" si="0"/>
        <v>Cumparare directa</v>
      </c>
      <c r="O44" s="176">
        <v>41275</v>
      </c>
      <c r="P44" s="176">
        <v>41639</v>
      </c>
      <c r="Q44" s="5" t="s">
        <v>272</v>
      </c>
      <c r="R44" s="53"/>
    </row>
    <row r="45" spans="1:18" ht="27.75" customHeight="1">
      <c r="A45" s="7">
        <v>23</v>
      </c>
      <c r="B45" s="2" t="s">
        <v>208</v>
      </c>
      <c r="C45" s="6" t="s">
        <v>59</v>
      </c>
      <c r="D45" s="74">
        <v>40</v>
      </c>
      <c r="E45" s="41">
        <f t="shared" si="9"/>
        <v>32.25806451612903</v>
      </c>
      <c r="F45" s="41">
        <f t="shared" si="1"/>
        <v>20.967741935483872</v>
      </c>
      <c r="G45" s="41">
        <f t="shared" si="2"/>
        <v>91.62903225806453</v>
      </c>
      <c r="H45" s="4">
        <f t="shared" si="3"/>
        <v>140.96774193548387</v>
      </c>
      <c r="I45" s="4">
        <f t="shared" si="4"/>
        <v>11.29032258064516</v>
      </c>
      <c r="J45" s="4">
        <f t="shared" si="5"/>
        <v>49.33870967741935</v>
      </c>
      <c r="K45" s="4">
        <f t="shared" si="6"/>
        <v>33.83225806451614</v>
      </c>
      <c r="L45" s="4">
        <f t="shared" si="7"/>
        <v>174.8</v>
      </c>
      <c r="M45" s="4">
        <f t="shared" si="8"/>
        <v>174.8</v>
      </c>
      <c r="N45" s="175" t="str">
        <f t="shared" si="0"/>
        <v>Cumparare directa</v>
      </c>
      <c r="O45" s="176">
        <v>41275</v>
      </c>
      <c r="P45" s="176">
        <v>41639</v>
      </c>
      <c r="Q45" s="5" t="s">
        <v>272</v>
      </c>
      <c r="R45" s="53"/>
    </row>
    <row r="46" spans="1:18" s="55" customFormat="1" ht="27.75" customHeight="1">
      <c r="A46" s="7">
        <v>24</v>
      </c>
      <c r="B46" s="2" t="s">
        <v>109</v>
      </c>
      <c r="C46" s="10" t="s">
        <v>43</v>
      </c>
      <c r="D46" s="74">
        <v>30</v>
      </c>
      <c r="E46" s="41">
        <f t="shared" si="9"/>
        <v>24.193548387096776</v>
      </c>
      <c r="F46" s="41">
        <f t="shared" si="1"/>
        <v>15.725806451612906</v>
      </c>
      <c r="G46" s="41">
        <f t="shared" si="2"/>
        <v>68.7217741935484</v>
      </c>
      <c r="H46" s="41">
        <f t="shared" si="3"/>
        <v>105.72580645161291</v>
      </c>
      <c r="I46" s="4">
        <f t="shared" si="4"/>
        <v>8.46774193548387</v>
      </c>
      <c r="J46" s="4">
        <f t="shared" si="5"/>
        <v>37.00403225806452</v>
      </c>
      <c r="K46" s="4">
        <f t="shared" si="6"/>
        <v>25.37419354838711</v>
      </c>
      <c r="L46" s="4">
        <f t="shared" si="7"/>
        <v>131.10000000000002</v>
      </c>
      <c r="M46" s="4">
        <f t="shared" si="8"/>
        <v>131.10000000000002</v>
      </c>
      <c r="N46" s="175" t="str">
        <f t="shared" si="0"/>
        <v>Cumparare directa</v>
      </c>
      <c r="O46" s="176">
        <v>41275</v>
      </c>
      <c r="P46" s="176">
        <v>41639</v>
      </c>
      <c r="Q46" s="5" t="s">
        <v>272</v>
      </c>
      <c r="R46" s="54"/>
    </row>
    <row r="47" spans="1:18" s="55" customFormat="1" ht="27.75" customHeight="1">
      <c r="A47" s="7">
        <v>25</v>
      </c>
      <c r="B47" s="2" t="s">
        <v>110</v>
      </c>
      <c r="C47" s="10" t="s">
        <v>43</v>
      </c>
      <c r="D47" s="74">
        <v>50</v>
      </c>
      <c r="E47" s="41">
        <f t="shared" si="9"/>
        <v>40.32258064516129</v>
      </c>
      <c r="F47" s="41">
        <f t="shared" si="1"/>
        <v>26.20967741935484</v>
      </c>
      <c r="G47" s="41">
        <f t="shared" si="2"/>
        <v>114.53629032258065</v>
      </c>
      <c r="H47" s="41">
        <f t="shared" si="3"/>
        <v>176.20967741935485</v>
      </c>
      <c r="I47" s="4">
        <f t="shared" si="4"/>
        <v>14.11290322580645</v>
      </c>
      <c r="J47" s="4">
        <f t="shared" si="5"/>
        <v>61.67338709677419</v>
      </c>
      <c r="K47" s="4">
        <f t="shared" si="6"/>
        <v>42.29032258064515</v>
      </c>
      <c r="L47" s="4">
        <f t="shared" si="7"/>
        <v>218.5</v>
      </c>
      <c r="M47" s="4">
        <f t="shared" si="8"/>
        <v>218.5</v>
      </c>
      <c r="N47" s="175" t="str">
        <f t="shared" si="0"/>
        <v>Cumparare directa</v>
      </c>
      <c r="O47" s="176">
        <v>41275</v>
      </c>
      <c r="P47" s="176">
        <v>41639</v>
      </c>
      <c r="Q47" s="5" t="s">
        <v>272</v>
      </c>
      <c r="R47" s="54"/>
    </row>
    <row r="48" spans="1:18" s="55" customFormat="1" ht="27.75" customHeight="1">
      <c r="A48" s="7">
        <v>26</v>
      </c>
      <c r="B48" s="2" t="s">
        <v>111</v>
      </c>
      <c r="C48" s="10" t="s">
        <v>43</v>
      </c>
      <c r="D48" s="74">
        <v>30</v>
      </c>
      <c r="E48" s="41">
        <f t="shared" si="9"/>
        <v>24.193548387096776</v>
      </c>
      <c r="F48" s="41">
        <f t="shared" si="1"/>
        <v>15.725806451612906</v>
      </c>
      <c r="G48" s="41">
        <f t="shared" si="2"/>
        <v>68.7217741935484</v>
      </c>
      <c r="H48" s="41">
        <f t="shared" si="3"/>
        <v>105.72580645161291</v>
      </c>
      <c r="I48" s="4">
        <f t="shared" si="4"/>
        <v>8.46774193548387</v>
      </c>
      <c r="J48" s="4">
        <f t="shared" si="5"/>
        <v>37.00403225806452</v>
      </c>
      <c r="K48" s="4">
        <f t="shared" si="6"/>
        <v>25.37419354838711</v>
      </c>
      <c r="L48" s="4">
        <f t="shared" si="7"/>
        <v>131.10000000000002</v>
      </c>
      <c r="M48" s="4">
        <f t="shared" si="8"/>
        <v>131.10000000000002</v>
      </c>
      <c r="N48" s="175" t="str">
        <f t="shared" si="0"/>
        <v>Cumparare directa</v>
      </c>
      <c r="O48" s="176">
        <v>41275</v>
      </c>
      <c r="P48" s="176">
        <v>41639</v>
      </c>
      <c r="Q48" s="5" t="s">
        <v>272</v>
      </c>
      <c r="R48" s="54"/>
    </row>
    <row r="49" spans="1:18" s="55" customFormat="1" ht="27.75" customHeight="1">
      <c r="A49" s="7">
        <v>27</v>
      </c>
      <c r="B49" s="2" t="s">
        <v>204</v>
      </c>
      <c r="C49" s="10" t="s">
        <v>43</v>
      </c>
      <c r="D49" s="74">
        <v>40</v>
      </c>
      <c r="E49" s="41">
        <f t="shared" si="9"/>
        <v>32.25806451612903</v>
      </c>
      <c r="F49" s="41">
        <f t="shared" si="1"/>
        <v>20.967741935483872</v>
      </c>
      <c r="G49" s="41">
        <f t="shared" si="2"/>
        <v>91.62903225806453</v>
      </c>
      <c r="H49" s="41">
        <f t="shared" si="3"/>
        <v>140.96774193548387</v>
      </c>
      <c r="I49" s="4">
        <f t="shared" si="4"/>
        <v>11.29032258064516</v>
      </c>
      <c r="J49" s="4">
        <f t="shared" si="5"/>
        <v>49.33870967741935</v>
      </c>
      <c r="K49" s="4">
        <f t="shared" si="6"/>
        <v>33.83225806451614</v>
      </c>
      <c r="L49" s="4">
        <f t="shared" si="7"/>
        <v>174.8</v>
      </c>
      <c r="M49" s="4">
        <f t="shared" si="8"/>
        <v>174.8</v>
      </c>
      <c r="N49" s="175" t="str">
        <f t="shared" si="0"/>
        <v>Cumparare directa</v>
      </c>
      <c r="O49" s="176">
        <v>41275</v>
      </c>
      <c r="P49" s="176">
        <v>41639</v>
      </c>
      <c r="Q49" s="5" t="s">
        <v>272</v>
      </c>
      <c r="R49" s="54"/>
    </row>
    <row r="50" spans="1:18" s="55" customFormat="1" ht="27.75" customHeight="1">
      <c r="A50" s="7">
        <v>28</v>
      </c>
      <c r="B50" s="2" t="s">
        <v>112</v>
      </c>
      <c r="C50" s="8" t="s">
        <v>26</v>
      </c>
      <c r="D50" s="74">
        <v>8</v>
      </c>
      <c r="E50" s="41">
        <f t="shared" si="9"/>
        <v>6.451612903225807</v>
      </c>
      <c r="F50" s="41">
        <f t="shared" si="1"/>
        <v>4.193548387096775</v>
      </c>
      <c r="G50" s="41">
        <f t="shared" si="2"/>
        <v>18.325806451612905</v>
      </c>
      <c r="H50" s="41">
        <f t="shared" si="3"/>
        <v>28.193548387096776</v>
      </c>
      <c r="I50" s="4">
        <f t="shared" si="4"/>
        <v>2.2580645161290325</v>
      </c>
      <c r="J50" s="4">
        <f t="shared" si="5"/>
        <v>9.86774193548387</v>
      </c>
      <c r="K50" s="4">
        <f t="shared" si="6"/>
        <v>6.766451612903225</v>
      </c>
      <c r="L50" s="4">
        <f t="shared" si="7"/>
        <v>34.96</v>
      </c>
      <c r="M50" s="4">
        <f t="shared" si="8"/>
        <v>34.96</v>
      </c>
      <c r="N50" s="175" t="str">
        <f t="shared" si="0"/>
        <v>Cumparare directa</v>
      </c>
      <c r="O50" s="176">
        <v>41275</v>
      </c>
      <c r="P50" s="176">
        <v>41639</v>
      </c>
      <c r="Q50" s="5" t="s">
        <v>272</v>
      </c>
      <c r="R50" s="54"/>
    </row>
    <row r="51" spans="1:18" s="55" customFormat="1" ht="27.75" customHeight="1" hidden="1">
      <c r="A51" s="7">
        <v>29</v>
      </c>
      <c r="B51" s="2" t="s">
        <v>113</v>
      </c>
      <c r="C51" s="8" t="s">
        <v>26</v>
      </c>
      <c r="D51" s="74">
        <v>0</v>
      </c>
      <c r="E51" s="41">
        <f t="shared" si="9"/>
        <v>0</v>
      </c>
      <c r="F51" s="41">
        <f t="shared" si="1"/>
        <v>0</v>
      </c>
      <c r="G51" s="41">
        <f t="shared" si="2"/>
        <v>0</v>
      </c>
      <c r="H51" s="41">
        <f t="shared" si="3"/>
        <v>0</v>
      </c>
      <c r="I51" s="4">
        <f t="shared" si="4"/>
        <v>0</v>
      </c>
      <c r="J51" s="4">
        <f t="shared" si="5"/>
        <v>0</v>
      </c>
      <c r="K51" s="4">
        <f t="shared" si="6"/>
        <v>0</v>
      </c>
      <c r="L51" s="4">
        <f t="shared" si="7"/>
        <v>0</v>
      </c>
      <c r="M51" s="4">
        <f t="shared" si="8"/>
        <v>0</v>
      </c>
      <c r="N51" s="175" t="str">
        <f t="shared" si="0"/>
        <v>Cumparare directa</v>
      </c>
      <c r="O51" s="176">
        <v>41275</v>
      </c>
      <c r="P51" s="176">
        <v>41639</v>
      </c>
      <c r="Q51" s="5" t="s">
        <v>272</v>
      </c>
      <c r="R51" s="54"/>
    </row>
    <row r="52" spans="1:18" s="55" customFormat="1" ht="36">
      <c r="A52" s="7">
        <v>30</v>
      </c>
      <c r="B52" s="2" t="s">
        <v>209</v>
      </c>
      <c r="C52" s="8" t="s">
        <v>26</v>
      </c>
      <c r="D52" s="74">
        <v>10</v>
      </c>
      <c r="E52" s="41">
        <f>D52/1.24</f>
        <v>8.064516129032258</v>
      </c>
      <c r="F52" s="41">
        <f>E52*0.65</f>
        <v>5.241935483870968</v>
      </c>
      <c r="G52" s="41">
        <f>H52*0.65</f>
        <v>22.90725806451613</v>
      </c>
      <c r="H52" s="41">
        <f>E52*$L$20</f>
        <v>35.24193548387097</v>
      </c>
      <c r="I52" s="4">
        <f>E52*0.35</f>
        <v>2.82258064516129</v>
      </c>
      <c r="J52" s="4">
        <f>H52*0.35</f>
        <v>12.334677419354838</v>
      </c>
      <c r="K52" s="4">
        <f>L52-H52</f>
        <v>8.458064516129035</v>
      </c>
      <c r="L52" s="4">
        <f>H52*$K$20</f>
        <v>43.7</v>
      </c>
      <c r="M52" s="4">
        <f>L52</f>
        <v>43.7</v>
      </c>
      <c r="N52" s="175" t="str">
        <f t="shared" si="0"/>
        <v>Cumparare directa</v>
      </c>
      <c r="O52" s="176">
        <v>41275</v>
      </c>
      <c r="P52" s="176">
        <v>41639</v>
      </c>
      <c r="Q52" s="5" t="s">
        <v>272</v>
      </c>
      <c r="R52" s="54"/>
    </row>
    <row r="53" spans="1:18" ht="27.75" customHeight="1" hidden="1">
      <c r="A53" s="7">
        <v>31</v>
      </c>
      <c r="B53" s="2" t="s">
        <v>175</v>
      </c>
      <c r="C53" s="8" t="s">
        <v>26</v>
      </c>
      <c r="D53" s="74">
        <v>0</v>
      </c>
      <c r="E53" s="41">
        <f t="shared" si="9"/>
        <v>0</v>
      </c>
      <c r="F53" s="41">
        <f t="shared" si="1"/>
        <v>0</v>
      </c>
      <c r="G53" s="41">
        <f t="shared" si="2"/>
        <v>0</v>
      </c>
      <c r="H53" s="4">
        <f t="shared" si="3"/>
        <v>0</v>
      </c>
      <c r="I53" s="4">
        <f t="shared" si="4"/>
        <v>0</v>
      </c>
      <c r="J53" s="4">
        <f t="shared" si="5"/>
        <v>0</v>
      </c>
      <c r="K53" s="4">
        <f t="shared" si="6"/>
        <v>0</v>
      </c>
      <c r="L53" s="4">
        <f t="shared" si="7"/>
        <v>0</v>
      </c>
      <c r="M53" s="4">
        <f t="shared" si="8"/>
        <v>0</v>
      </c>
      <c r="N53" s="175" t="str">
        <f t="shared" si="0"/>
        <v>Cumparare directa</v>
      </c>
      <c r="O53" s="176">
        <v>41275</v>
      </c>
      <c r="P53" s="176">
        <v>41639</v>
      </c>
      <c r="Q53" s="5" t="s">
        <v>272</v>
      </c>
      <c r="R53" s="53"/>
    </row>
    <row r="54" spans="1:18" ht="27.75" customHeight="1" hidden="1">
      <c r="A54" s="7">
        <v>32</v>
      </c>
      <c r="B54" s="2" t="s">
        <v>176</v>
      </c>
      <c r="C54" s="8" t="s">
        <v>26</v>
      </c>
      <c r="D54" s="74">
        <v>0</v>
      </c>
      <c r="E54" s="41">
        <f t="shared" si="9"/>
        <v>0</v>
      </c>
      <c r="F54" s="41">
        <f t="shared" si="1"/>
        <v>0</v>
      </c>
      <c r="G54" s="41">
        <f t="shared" si="2"/>
        <v>0</v>
      </c>
      <c r="H54" s="4">
        <f t="shared" si="3"/>
        <v>0</v>
      </c>
      <c r="I54" s="4">
        <f t="shared" si="4"/>
        <v>0</v>
      </c>
      <c r="J54" s="4">
        <f t="shared" si="5"/>
        <v>0</v>
      </c>
      <c r="K54" s="4">
        <f t="shared" si="6"/>
        <v>0</v>
      </c>
      <c r="L54" s="4">
        <f t="shared" si="7"/>
        <v>0</v>
      </c>
      <c r="M54" s="4">
        <f t="shared" si="8"/>
        <v>0</v>
      </c>
      <c r="N54" s="175" t="str">
        <f t="shared" si="0"/>
        <v>Cumparare directa</v>
      </c>
      <c r="O54" s="176">
        <v>41275</v>
      </c>
      <c r="P54" s="176">
        <v>41639</v>
      </c>
      <c r="Q54" s="5" t="s">
        <v>272</v>
      </c>
      <c r="R54" s="53"/>
    </row>
    <row r="55" spans="1:18" s="55" customFormat="1" ht="27.75" customHeight="1" hidden="1">
      <c r="A55" s="7">
        <v>33</v>
      </c>
      <c r="B55" s="2" t="s">
        <v>114</v>
      </c>
      <c r="C55" s="8" t="s">
        <v>26</v>
      </c>
      <c r="D55" s="74">
        <v>0</v>
      </c>
      <c r="E55" s="41">
        <f t="shared" si="9"/>
        <v>0</v>
      </c>
      <c r="F55" s="41">
        <f>E55*0.65</f>
        <v>0</v>
      </c>
      <c r="G55" s="41">
        <f>H55*0.65</f>
        <v>0</v>
      </c>
      <c r="H55" s="41">
        <f>E55*$L$20</f>
        <v>0</v>
      </c>
      <c r="I55" s="4">
        <f>E55*0.35</f>
        <v>0</v>
      </c>
      <c r="J55" s="4">
        <f>H55*0.35</f>
        <v>0</v>
      </c>
      <c r="K55" s="4">
        <f>L55-H55</f>
        <v>0</v>
      </c>
      <c r="L55" s="4">
        <f>H55*$K$20</f>
        <v>0</v>
      </c>
      <c r="M55" s="4">
        <f>L55</f>
        <v>0</v>
      </c>
      <c r="N55" s="175" t="str">
        <f t="shared" si="0"/>
        <v>Cumparare directa</v>
      </c>
      <c r="O55" s="176">
        <v>41275</v>
      </c>
      <c r="P55" s="176">
        <v>41639</v>
      </c>
      <c r="Q55" s="5" t="s">
        <v>272</v>
      </c>
      <c r="R55" s="54"/>
    </row>
    <row r="56" spans="1:18" s="55" customFormat="1" ht="27.75" customHeight="1" hidden="1">
      <c r="A56" s="7">
        <v>34</v>
      </c>
      <c r="B56" s="2" t="s">
        <v>115</v>
      </c>
      <c r="C56" s="8" t="s">
        <v>26</v>
      </c>
      <c r="D56" s="74">
        <v>0</v>
      </c>
      <c r="E56" s="41">
        <f t="shared" si="9"/>
        <v>0</v>
      </c>
      <c r="F56" s="41">
        <f>E56*0.65</f>
        <v>0</v>
      </c>
      <c r="G56" s="41">
        <f>H56*0.65</f>
        <v>0</v>
      </c>
      <c r="H56" s="41">
        <f>E56*$L$20</f>
        <v>0</v>
      </c>
      <c r="I56" s="4">
        <f>E56*0.35</f>
        <v>0</v>
      </c>
      <c r="J56" s="4">
        <f>H56*0.35</f>
        <v>0</v>
      </c>
      <c r="K56" s="4">
        <f>L56-H56</f>
        <v>0</v>
      </c>
      <c r="L56" s="4">
        <f>H56*$K$20</f>
        <v>0</v>
      </c>
      <c r="M56" s="4">
        <f>L56</f>
        <v>0</v>
      </c>
      <c r="N56" s="175" t="str">
        <f t="shared" si="0"/>
        <v>Cumparare directa</v>
      </c>
      <c r="O56" s="176">
        <v>41275</v>
      </c>
      <c r="P56" s="176">
        <v>41639</v>
      </c>
      <c r="Q56" s="5" t="s">
        <v>272</v>
      </c>
      <c r="R56" s="54"/>
    </row>
    <row r="57" spans="1:18" ht="27.75" customHeight="1" hidden="1">
      <c r="A57" s="7">
        <v>35</v>
      </c>
      <c r="B57" s="2" t="s">
        <v>27</v>
      </c>
      <c r="C57" s="8" t="s">
        <v>68</v>
      </c>
      <c r="D57" s="74">
        <v>0</v>
      </c>
      <c r="E57" s="41">
        <f t="shared" si="9"/>
        <v>0</v>
      </c>
      <c r="F57" s="41">
        <f t="shared" si="1"/>
        <v>0</v>
      </c>
      <c r="G57" s="41">
        <f t="shared" si="2"/>
        <v>0</v>
      </c>
      <c r="H57" s="41">
        <f t="shared" si="3"/>
        <v>0</v>
      </c>
      <c r="I57" s="4">
        <f t="shared" si="4"/>
        <v>0</v>
      </c>
      <c r="J57" s="4">
        <f t="shared" si="5"/>
        <v>0</v>
      </c>
      <c r="K57" s="4">
        <f t="shared" si="6"/>
        <v>0</v>
      </c>
      <c r="L57" s="4">
        <f t="shared" si="7"/>
        <v>0</v>
      </c>
      <c r="M57" s="4">
        <f t="shared" si="8"/>
        <v>0</v>
      </c>
      <c r="N57" s="175" t="str">
        <f t="shared" si="0"/>
        <v>Cumparare directa</v>
      </c>
      <c r="O57" s="176">
        <v>41275</v>
      </c>
      <c r="P57" s="176">
        <v>41639</v>
      </c>
      <c r="Q57" s="5" t="s">
        <v>272</v>
      </c>
      <c r="R57" s="53"/>
    </row>
    <row r="58" spans="1:18" s="55" customFormat="1" ht="27.75" customHeight="1" hidden="1">
      <c r="A58" s="7">
        <v>36</v>
      </c>
      <c r="B58" s="2" t="s">
        <v>116</v>
      </c>
      <c r="C58" s="8" t="s">
        <v>68</v>
      </c>
      <c r="D58" s="74">
        <v>0</v>
      </c>
      <c r="E58" s="41">
        <f t="shared" si="9"/>
        <v>0</v>
      </c>
      <c r="F58" s="41">
        <f>E58*0.65</f>
        <v>0</v>
      </c>
      <c r="G58" s="41">
        <f>H58*0.65</f>
        <v>0</v>
      </c>
      <c r="H58" s="41">
        <f>E58*$L$20</f>
        <v>0</v>
      </c>
      <c r="I58" s="4">
        <f>E58*0.35</f>
        <v>0</v>
      </c>
      <c r="J58" s="4">
        <f>H58*0.35</f>
        <v>0</v>
      </c>
      <c r="K58" s="4">
        <f>L58-H58</f>
        <v>0</v>
      </c>
      <c r="L58" s="4">
        <f>H58*$K$20</f>
        <v>0</v>
      </c>
      <c r="M58" s="4">
        <f>L58</f>
        <v>0</v>
      </c>
      <c r="N58" s="175" t="str">
        <f t="shared" si="0"/>
        <v>Cumparare directa</v>
      </c>
      <c r="O58" s="176">
        <v>41275</v>
      </c>
      <c r="P58" s="176">
        <v>41639</v>
      </c>
      <c r="Q58" s="5" t="s">
        <v>272</v>
      </c>
      <c r="R58" s="54"/>
    </row>
    <row r="59" spans="1:18" ht="27.75" customHeight="1" hidden="1">
      <c r="A59" s="7">
        <v>37</v>
      </c>
      <c r="B59" s="2" t="s">
        <v>28</v>
      </c>
      <c r="C59" s="10" t="s">
        <v>60</v>
      </c>
      <c r="D59" s="74">
        <v>0</v>
      </c>
      <c r="E59" s="41">
        <f t="shared" si="9"/>
        <v>0</v>
      </c>
      <c r="F59" s="41">
        <f t="shared" si="1"/>
        <v>0</v>
      </c>
      <c r="G59" s="41">
        <f t="shared" si="2"/>
        <v>0</v>
      </c>
      <c r="H59" s="41">
        <f t="shared" si="3"/>
        <v>0</v>
      </c>
      <c r="I59" s="4">
        <f t="shared" si="4"/>
        <v>0</v>
      </c>
      <c r="J59" s="4">
        <f t="shared" si="5"/>
        <v>0</v>
      </c>
      <c r="K59" s="4">
        <f t="shared" si="6"/>
        <v>0</v>
      </c>
      <c r="L59" s="4">
        <f t="shared" si="7"/>
        <v>0</v>
      </c>
      <c r="M59" s="4">
        <f t="shared" si="8"/>
        <v>0</v>
      </c>
      <c r="N59" s="175" t="str">
        <f t="shared" si="0"/>
        <v>Cumparare directa</v>
      </c>
      <c r="O59" s="176">
        <v>41275</v>
      </c>
      <c r="P59" s="176">
        <v>41639</v>
      </c>
      <c r="Q59" s="5" t="s">
        <v>272</v>
      </c>
      <c r="R59" s="53"/>
    </row>
    <row r="60" spans="1:18" s="55" customFormat="1" ht="27.75" customHeight="1">
      <c r="A60" s="7">
        <v>38</v>
      </c>
      <c r="B60" s="2" t="s">
        <v>117</v>
      </c>
      <c r="C60" s="10" t="s">
        <v>60</v>
      </c>
      <c r="D60" s="74">
        <v>100</v>
      </c>
      <c r="E60" s="41">
        <f t="shared" si="9"/>
        <v>80.64516129032258</v>
      </c>
      <c r="F60" s="41">
        <f>E60*0.65</f>
        <v>52.41935483870968</v>
      </c>
      <c r="G60" s="41">
        <f>H60*0.65</f>
        <v>229.0725806451613</v>
      </c>
      <c r="H60" s="41">
        <f>E60*$L$20</f>
        <v>352.4193548387097</v>
      </c>
      <c r="I60" s="4">
        <f>E60*0.35</f>
        <v>28.2258064516129</v>
      </c>
      <c r="J60" s="4">
        <f>H60*0.35</f>
        <v>123.34677419354838</v>
      </c>
      <c r="K60" s="4">
        <f>L60-H60</f>
        <v>84.5806451612903</v>
      </c>
      <c r="L60" s="4">
        <f>H60*$K$20</f>
        <v>437</v>
      </c>
      <c r="M60" s="4">
        <f>L60</f>
        <v>437</v>
      </c>
      <c r="N60" s="175" t="str">
        <f t="shared" si="0"/>
        <v>Cumparare directa</v>
      </c>
      <c r="O60" s="176">
        <v>41275</v>
      </c>
      <c r="P60" s="176">
        <v>41639</v>
      </c>
      <c r="Q60" s="5" t="s">
        <v>272</v>
      </c>
      <c r="R60" s="54"/>
    </row>
    <row r="61" spans="1:18" ht="27.75" customHeight="1">
      <c r="A61" s="7">
        <v>39</v>
      </c>
      <c r="B61" s="2" t="s">
        <v>29</v>
      </c>
      <c r="C61" s="10" t="s">
        <v>43</v>
      </c>
      <c r="D61" s="74">
        <v>45</v>
      </c>
      <c r="E61" s="41">
        <f t="shared" si="9"/>
        <v>36.29032258064516</v>
      </c>
      <c r="F61" s="41">
        <f t="shared" si="1"/>
        <v>23.588709677419356</v>
      </c>
      <c r="G61" s="41">
        <f t="shared" si="2"/>
        <v>103.08266129032259</v>
      </c>
      <c r="H61" s="41">
        <f t="shared" si="3"/>
        <v>158.58870967741936</v>
      </c>
      <c r="I61" s="4">
        <f t="shared" si="4"/>
        <v>12.701612903225806</v>
      </c>
      <c r="J61" s="4">
        <f t="shared" si="5"/>
        <v>55.506048387096776</v>
      </c>
      <c r="K61" s="4">
        <f t="shared" si="6"/>
        <v>38.061290322580646</v>
      </c>
      <c r="L61" s="4">
        <f t="shared" si="7"/>
        <v>196.65</v>
      </c>
      <c r="M61" s="4">
        <f t="shared" si="8"/>
        <v>196.65</v>
      </c>
      <c r="N61" s="175" t="str">
        <f t="shared" si="0"/>
        <v>Cumparare directa</v>
      </c>
      <c r="O61" s="176">
        <v>41275</v>
      </c>
      <c r="P61" s="176">
        <v>41639</v>
      </c>
      <c r="Q61" s="5" t="s">
        <v>272</v>
      </c>
      <c r="R61" s="53"/>
    </row>
    <row r="62" spans="1:18" ht="27.75" customHeight="1">
      <c r="A62" s="7">
        <v>40</v>
      </c>
      <c r="B62" s="2" t="s">
        <v>30</v>
      </c>
      <c r="C62" s="10" t="s">
        <v>43</v>
      </c>
      <c r="D62" s="74">
        <v>15</v>
      </c>
      <c r="E62" s="41">
        <f t="shared" si="9"/>
        <v>12.096774193548388</v>
      </c>
      <c r="F62" s="41">
        <f t="shared" si="1"/>
        <v>7.862903225806453</v>
      </c>
      <c r="G62" s="41">
        <f t="shared" si="2"/>
        <v>34.3608870967742</v>
      </c>
      <c r="H62" s="4">
        <f t="shared" si="3"/>
        <v>52.862903225806456</v>
      </c>
      <c r="I62" s="4">
        <f t="shared" si="4"/>
        <v>4.233870967741935</v>
      </c>
      <c r="J62" s="4">
        <f t="shared" si="5"/>
        <v>18.50201612903226</v>
      </c>
      <c r="K62" s="4">
        <f t="shared" si="6"/>
        <v>12.687096774193556</v>
      </c>
      <c r="L62" s="4">
        <f t="shared" si="7"/>
        <v>65.55000000000001</v>
      </c>
      <c r="M62" s="4">
        <f t="shared" si="8"/>
        <v>65.55000000000001</v>
      </c>
      <c r="N62" s="175" t="str">
        <f t="shared" si="0"/>
        <v>Cumparare directa</v>
      </c>
      <c r="O62" s="176">
        <v>41275</v>
      </c>
      <c r="P62" s="176">
        <v>41639</v>
      </c>
      <c r="Q62" s="5" t="s">
        <v>272</v>
      </c>
      <c r="R62" s="53"/>
    </row>
    <row r="63" spans="1:18" s="55" customFormat="1" ht="27.75" customHeight="1">
      <c r="A63" s="7">
        <v>41</v>
      </c>
      <c r="B63" s="2" t="s">
        <v>118</v>
      </c>
      <c r="C63" s="10" t="s">
        <v>44</v>
      </c>
      <c r="D63" s="74">
        <v>10</v>
      </c>
      <c r="E63" s="41">
        <f t="shared" si="9"/>
        <v>8.064516129032258</v>
      </c>
      <c r="F63" s="41">
        <f>E63*0.65</f>
        <v>5.241935483870968</v>
      </c>
      <c r="G63" s="41">
        <f>H63*0.65</f>
        <v>22.90725806451613</v>
      </c>
      <c r="H63" s="41">
        <f>E63*$L$20</f>
        <v>35.24193548387097</v>
      </c>
      <c r="I63" s="4">
        <f>E63*0.35</f>
        <v>2.82258064516129</v>
      </c>
      <c r="J63" s="4">
        <f>H63*0.35</f>
        <v>12.334677419354838</v>
      </c>
      <c r="K63" s="4">
        <f>L63-H63</f>
        <v>8.458064516129035</v>
      </c>
      <c r="L63" s="4">
        <f>H63*$K$20</f>
        <v>43.7</v>
      </c>
      <c r="M63" s="4">
        <f>L63</f>
        <v>43.7</v>
      </c>
      <c r="N63" s="175" t="str">
        <f t="shared" si="0"/>
        <v>Cumparare directa</v>
      </c>
      <c r="O63" s="176">
        <v>41275</v>
      </c>
      <c r="P63" s="176">
        <v>41639</v>
      </c>
      <c r="Q63" s="5" t="s">
        <v>272</v>
      </c>
      <c r="R63" s="54"/>
    </row>
    <row r="64" spans="1:18" ht="27.75" customHeight="1" hidden="1">
      <c r="A64" s="7">
        <v>42</v>
      </c>
      <c r="B64" s="2" t="s">
        <v>177</v>
      </c>
      <c r="C64" s="10" t="s">
        <v>44</v>
      </c>
      <c r="D64" s="74">
        <v>0</v>
      </c>
      <c r="E64" s="41">
        <f t="shared" si="9"/>
        <v>0</v>
      </c>
      <c r="F64" s="41">
        <f t="shared" si="1"/>
        <v>0</v>
      </c>
      <c r="G64" s="41">
        <f t="shared" si="2"/>
        <v>0</v>
      </c>
      <c r="H64" s="41">
        <f t="shared" si="3"/>
        <v>0</v>
      </c>
      <c r="I64" s="4">
        <f t="shared" si="4"/>
        <v>0</v>
      </c>
      <c r="J64" s="4">
        <f t="shared" si="5"/>
        <v>0</v>
      </c>
      <c r="K64" s="4">
        <f t="shared" si="6"/>
        <v>0</v>
      </c>
      <c r="L64" s="4">
        <f t="shared" si="7"/>
        <v>0</v>
      </c>
      <c r="M64" s="4">
        <f t="shared" si="8"/>
        <v>0</v>
      </c>
      <c r="N64" s="175" t="str">
        <f t="shared" si="0"/>
        <v>Cumparare directa</v>
      </c>
      <c r="O64" s="176">
        <v>41275</v>
      </c>
      <c r="P64" s="176">
        <v>41639</v>
      </c>
      <c r="Q64" s="5" t="s">
        <v>272</v>
      </c>
      <c r="R64" s="53"/>
    </row>
    <row r="65" spans="1:18" ht="27.75" customHeight="1" hidden="1">
      <c r="A65" s="7">
        <v>43</v>
      </c>
      <c r="B65" s="2" t="s">
        <v>31</v>
      </c>
      <c r="C65" s="10" t="s">
        <v>44</v>
      </c>
      <c r="D65" s="74">
        <v>0</v>
      </c>
      <c r="E65" s="41">
        <f t="shared" si="9"/>
        <v>0</v>
      </c>
      <c r="F65" s="41">
        <f t="shared" si="1"/>
        <v>0</v>
      </c>
      <c r="G65" s="41">
        <f t="shared" si="2"/>
        <v>0</v>
      </c>
      <c r="H65" s="41">
        <f t="shared" si="3"/>
        <v>0</v>
      </c>
      <c r="I65" s="4">
        <f t="shared" si="4"/>
        <v>0</v>
      </c>
      <c r="J65" s="4">
        <f t="shared" si="5"/>
        <v>0</v>
      </c>
      <c r="K65" s="4">
        <f t="shared" si="6"/>
        <v>0</v>
      </c>
      <c r="L65" s="4">
        <f t="shared" si="7"/>
        <v>0</v>
      </c>
      <c r="M65" s="4">
        <f t="shared" si="8"/>
        <v>0</v>
      </c>
      <c r="N65" s="175" t="str">
        <f t="shared" si="0"/>
        <v>Cumparare directa</v>
      </c>
      <c r="O65" s="176">
        <v>41275</v>
      </c>
      <c r="P65" s="176">
        <v>41639</v>
      </c>
      <c r="Q65" s="5" t="s">
        <v>272</v>
      </c>
      <c r="R65" s="53"/>
    </row>
    <row r="66" spans="1:18" ht="27.75" customHeight="1" hidden="1">
      <c r="A66" s="7">
        <v>44</v>
      </c>
      <c r="B66" s="2" t="s">
        <v>32</v>
      </c>
      <c r="C66" s="10" t="s">
        <v>45</v>
      </c>
      <c r="D66" s="74">
        <v>0</v>
      </c>
      <c r="E66" s="41">
        <f t="shared" si="9"/>
        <v>0</v>
      </c>
      <c r="F66" s="41">
        <f t="shared" si="1"/>
        <v>0</v>
      </c>
      <c r="G66" s="41">
        <f t="shared" si="2"/>
        <v>0</v>
      </c>
      <c r="H66" s="41">
        <f t="shared" si="3"/>
        <v>0</v>
      </c>
      <c r="I66" s="4">
        <f t="shared" si="4"/>
        <v>0</v>
      </c>
      <c r="J66" s="4">
        <f t="shared" si="5"/>
        <v>0</v>
      </c>
      <c r="K66" s="4">
        <f t="shared" si="6"/>
        <v>0</v>
      </c>
      <c r="L66" s="4">
        <f t="shared" si="7"/>
        <v>0</v>
      </c>
      <c r="M66" s="4">
        <f t="shared" si="8"/>
        <v>0</v>
      </c>
      <c r="N66" s="175" t="str">
        <f t="shared" si="0"/>
        <v>Cumparare directa</v>
      </c>
      <c r="O66" s="176">
        <v>41275</v>
      </c>
      <c r="P66" s="176">
        <v>41639</v>
      </c>
      <c r="Q66" s="5" t="s">
        <v>272</v>
      </c>
      <c r="R66" s="53"/>
    </row>
    <row r="67" spans="1:18" ht="27.75" customHeight="1">
      <c r="A67" s="7">
        <v>45</v>
      </c>
      <c r="B67" s="2" t="s">
        <v>119</v>
      </c>
      <c r="C67" s="8" t="s">
        <v>97</v>
      </c>
      <c r="D67" s="74">
        <v>20</v>
      </c>
      <c r="E67" s="41">
        <f t="shared" si="9"/>
        <v>16.129032258064516</v>
      </c>
      <c r="F67" s="41">
        <f t="shared" si="1"/>
        <v>10.483870967741936</v>
      </c>
      <c r="G67" s="41">
        <f t="shared" si="2"/>
        <v>45.81451612903226</v>
      </c>
      <c r="H67" s="41">
        <f t="shared" si="3"/>
        <v>70.48387096774194</v>
      </c>
      <c r="I67" s="4">
        <f t="shared" si="4"/>
        <v>5.64516129032258</v>
      </c>
      <c r="J67" s="4">
        <f t="shared" si="5"/>
        <v>24.669354838709676</v>
      </c>
      <c r="K67" s="4">
        <f t="shared" si="6"/>
        <v>16.91612903225807</v>
      </c>
      <c r="L67" s="4">
        <f t="shared" si="7"/>
        <v>87.4</v>
      </c>
      <c r="M67" s="4">
        <f t="shared" si="8"/>
        <v>87.4</v>
      </c>
      <c r="N67" s="175" t="str">
        <f t="shared" si="0"/>
        <v>Cumparare directa</v>
      </c>
      <c r="O67" s="176">
        <v>41275</v>
      </c>
      <c r="P67" s="176">
        <v>41639</v>
      </c>
      <c r="Q67" s="5" t="s">
        <v>272</v>
      </c>
      <c r="R67" s="53"/>
    </row>
    <row r="68" spans="1:18" s="55" customFormat="1" ht="27.75" customHeight="1">
      <c r="A68" s="7">
        <v>46</v>
      </c>
      <c r="B68" s="2" t="s">
        <v>120</v>
      </c>
      <c r="C68" s="8" t="s">
        <v>97</v>
      </c>
      <c r="D68" s="74">
        <v>15</v>
      </c>
      <c r="E68" s="41">
        <f t="shared" si="9"/>
        <v>12.096774193548388</v>
      </c>
      <c r="F68" s="41">
        <f>E68*0.65</f>
        <v>7.862903225806453</v>
      </c>
      <c r="G68" s="41">
        <f>H68*0.65</f>
        <v>34.3608870967742</v>
      </c>
      <c r="H68" s="41">
        <f>E68*$L$20</f>
        <v>52.862903225806456</v>
      </c>
      <c r="I68" s="4">
        <f>E68*0.35</f>
        <v>4.233870967741935</v>
      </c>
      <c r="J68" s="4">
        <f>H68*0.35</f>
        <v>18.50201612903226</v>
      </c>
      <c r="K68" s="4">
        <f>L68-H68</f>
        <v>12.687096774193556</v>
      </c>
      <c r="L68" s="4">
        <f>H68*$K$20</f>
        <v>65.55000000000001</v>
      </c>
      <c r="M68" s="4">
        <f>L68</f>
        <v>65.55000000000001</v>
      </c>
      <c r="N68" s="175" t="str">
        <f t="shared" si="0"/>
        <v>Cumparare directa</v>
      </c>
      <c r="O68" s="176">
        <v>41275</v>
      </c>
      <c r="P68" s="176">
        <v>41639</v>
      </c>
      <c r="Q68" s="5" t="s">
        <v>272</v>
      </c>
      <c r="R68" s="54"/>
    </row>
    <row r="69" spans="1:18" s="55" customFormat="1" ht="27.75" customHeight="1">
      <c r="A69" s="7">
        <v>47</v>
      </c>
      <c r="B69" s="2" t="s">
        <v>121</v>
      </c>
      <c r="C69" s="8" t="s">
        <v>97</v>
      </c>
      <c r="D69" s="74">
        <v>35</v>
      </c>
      <c r="E69" s="41">
        <f t="shared" si="9"/>
        <v>28.225806451612904</v>
      </c>
      <c r="F69" s="41">
        <f>E69*0.65</f>
        <v>18.346774193548388</v>
      </c>
      <c r="G69" s="41">
        <f>H69*0.65</f>
        <v>80.17540322580646</v>
      </c>
      <c r="H69" s="41">
        <f>E69*$L$20</f>
        <v>123.3467741935484</v>
      </c>
      <c r="I69" s="4">
        <f>E69*0.35</f>
        <v>9.879032258064516</v>
      </c>
      <c r="J69" s="4">
        <f>H69*0.35</f>
        <v>43.171370967741936</v>
      </c>
      <c r="K69" s="4">
        <f>L69-H69</f>
        <v>29.60322580645162</v>
      </c>
      <c r="L69" s="4">
        <f>H69*$K$20</f>
        <v>152.95000000000002</v>
      </c>
      <c r="M69" s="4">
        <f>L69</f>
        <v>152.95000000000002</v>
      </c>
      <c r="N69" s="175" t="str">
        <f t="shared" si="0"/>
        <v>Cumparare directa</v>
      </c>
      <c r="O69" s="176">
        <v>41275</v>
      </c>
      <c r="P69" s="176">
        <v>41639</v>
      </c>
      <c r="Q69" s="5" t="s">
        <v>272</v>
      </c>
      <c r="R69" s="54"/>
    </row>
    <row r="70" spans="1:18" ht="27.75" customHeight="1">
      <c r="A70" s="7">
        <v>48</v>
      </c>
      <c r="B70" s="2" t="s">
        <v>33</v>
      </c>
      <c r="C70" s="10" t="s">
        <v>61</v>
      </c>
      <c r="D70" s="74">
        <v>30</v>
      </c>
      <c r="E70" s="41">
        <f t="shared" si="9"/>
        <v>24.193548387096776</v>
      </c>
      <c r="F70" s="41">
        <f t="shared" si="1"/>
        <v>15.725806451612906</v>
      </c>
      <c r="G70" s="41">
        <f t="shared" si="2"/>
        <v>68.7217741935484</v>
      </c>
      <c r="H70" s="41">
        <f t="shared" si="3"/>
        <v>105.72580645161291</v>
      </c>
      <c r="I70" s="4">
        <f t="shared" si="4"/>
        <v>8.46774193548387</v>
      </c>
      <c r="J70" s="4">
        <f t="shared" si="5"/>
        <v>37.00403225806452</v>
      </c>
      <c r="K70" s="4">
        <f t="shared" si="6"/>
        <v>25.37419354838711</v>
      </c>
      <c r="L70" s="4">
        <f t="shared" si="7"/>
        <v>131.10000000000002</v>
      </c>
      <c r="M70" s="4">
        <f t="shared" si="8"/>
        <v>131.10000000000002</v>
      </c>
      <c r="N70" s="175" t="str">
        <f t="shared" si="0"/>
        <v>Cumparare directa</v>
      </c>
      <c r="O70" s="176">
        <v>41275</v>
      </c>
      <c r="P70" s="176">
        <v>41639</v>
      </c>
      <c r="Q70" s="5" t="s">
        <v>272</v>
      </c>
      <c r="R70" s="53"/>
    </row>
    <row r="71" spans="1:18" s="55" customFormat="1" ht="27.75" customHeight="1">
      <c r="A71" s="7">
        <v>49</v>
      </c>
      <c r="B71" s="2" t="s">
        <v>77</v>
      </c>
      <c r="C71" s="6" t="s">
        <v>62</v>
      </c>
      <c r="D71" s="74">
        <v>15</v>
      </c>
      <c r="E71" s="41">
        <f t="shared" si="9"/>
        <v>12.096774193548388</v>
      </c>
      <c r="F71" s="41">
        <f>E71*0.65</f>
        <v>7.862903225806453</v>
      </c>
      <c r="G71" s="41">
        <f>H71*0.65</f>
        <v>34.3608870967742</v>
      </c>
      <c r="H71" s="41">
        <f>E71*$L$20</f>
        <v>52.862903225806456</v>
      </c>
      <c r="I71" s="4">
        <f>E71*0.35</f>
        <v>4.233870967741935</v>
      </c>
      <c r="J71" s="4">
        <f>H71*0.35</f>
        <v>18.50201612903226</v>
      </c>
      <c r="K71" s="4">
        <f>L71-H71</f>
        <v>12.687096774193556</v>
      </c>
      <c r="L71" s="4">
        <f>H71*$K$20</f>
        <v>65.55000000000001</v>
      </c>
      <c r="M71" s="4">
        <f>L71</f>
        <v>65.55000000000001</v>
      </c>
      <c r="N71" s="175" t="str">
        <f t="shared" si="0"/>
        <v>Cumparare directa</v>
      </c>
      <c r="O71" s="176">
        <v>41275</v>
      </c>
      <c r="P71" s="176">
        <v>41639</v>
      </c>
      <c r="Q71" s="5" t="s">
        <v>272</v>
      </c>
      <c r="R71" s="54"/>
    </row>
    <row r="72" spans="1:18" ht="27.75" customHeight="1">
      <c r="A72" s="7">
        <v>50</v>
      </c>
      <c r="B72" s="2" t="s">
        <v>78</v>
      </c>
      <c r="C72" s="6" t="s">
        <v>62</v>
      </c>
      <c r="D72" s="74">
        <v>10</v>
      </c>
      <c r="E72" s="41">
        <f t="shared" si="9"/>
        <v>8.064516129032258</v>
      </c>
      <c r="F72" s="41">
        <f t="shared" si="1"/>
        <v>5.241935483870968</v>
      </c>
      <c r="G72" s="41">
        <f t="shared" si="2"/>
        <v>22.90725806451613</v>
      </c>
      <c r="H72" s="41">
        <f t="shared" si="3"/>
        <v>35.24193548387097</v>
      </c>
      <c r="I72" s="4">
        <f t="shared" si="4"/>
        <v>2.82258064516129</v>
      </c>
      <c r="J72" s="4">
        <f t="shared" si="5"/>
        <v>12.334677419354838</v>
      </c>
      <c r="K72" s="4">
        <f t="shared" si="6"/>
        <v>8.458064516129035</v>
      </c>
      <c r="L72" s="4">
        <f t="shared" si="7"/>
        <v>43.7</v>
      </c>
      <c r="M72" s="4">
        <f t="shared" si="8"/>
        <v>43.7</v>
      </c>
      <c r="N72" s="175" t="str">
        <f t="shared" si="0"/>
        <v>Cumparare directa</v>
      </c>
      <c r="O72" s="176">
        <v>41275</v>
      </c>
      <c r="P72" s="176">
        <v>41639</v>
      </c>
      <c r="Q72" s="5" t="s">
        <v>272</v>
      </c>
      <c r="R72" s="53"/>
    </row>
    <row r="73" spans="1:18" ht="27.75" customHeight="1">
      <c r="A73" s="7">
        <v>51</v>
      </c>
      <c r="B73" s="2" t="s">
        <v>178</v>
      </c>
      <c r="C73" s="6" t="s">
        <v>62</v>
      </c>
      <c r="D73" s="74">
        <v>10</v>
      </c>
      <c r="E73" s="41">
        <f t="shared" si="9"/>
        <v>8.064516129032258</v>
      </c>
      <c r="F73" s="41">
        <f t="shared" si="1"/>
        <v>5.241935483870968</v>
      </c>
      <c r="G73" s="41">
        <f t="shared" si="2"/>
        <v>22.90725806451613</v>
      </c>
      <c r="H73" s="41">
        <f t="shared" si="3"/>
        <v>35.24193548387097</v>
      </c>
      <c r="I73" s="4">
        <f t="shared" si="4"/>
        <v>2.82258064516129</v>
      </c>
      <c r="J73" s="4">
        <f t="shared" si="5"/>
        <v>12.334677419354838</v>
      </c>
      <c r="K73" s="4">
        <f t="shared" si="6"/>
        <v>8.458064516129035</v>
      </c>
      <c r="L73" s="4">
        <f t="shared" si="7"/>
        <v>43.7</v>
      </c>
      <c r="M73" s="4">
        <f t="shared" si="8"/>
        <v>43.7</v>
      </c>
      <c r="N73" s="175" t="str">
        <f t="shared" si="0"/>
        <v>Cumparare directa</v>
      </c>
      <c r="O73" s="176">
        <v>41275</v>
      </c>
      <c r="P73" s="176">
        <v>41639</v>
      </c>
      <c r="Q73" s="5" t="s">
        <v>272</v>
      </c>
      <c r="R73" s="53"/>
    </row>
    <row r="74" spans="1:18" ht="27.75" customHeight="1">
      <c r="A74" s="7">
        <v>52</v>
      </c>
      <c r="B74" s="2" t="s">
        <v>179</v>
      </c>
      <c r="C74" s="6" t="s">
        <v>62</v>
      </c>
      <c r="D74" s="74">
        <v>80</v>
      </c>
      <c r="E74" s="41">
        <f t="shared" si="9"/>
        <v>64.51612903225806</v>
      </c>
      <c r="F74" s="41">
        <f t="shared" si="1"/>
        <v>41.935483870967744</v>
      </c>
      <c r="G74" s="41">
        <f t="shared" si="2"/>
        <v>183.25806451612905</v>
      </c>
      <c r="H74" s="41">
        <f t="shared" si="3"/>
        <v>281.93548387096774</v>
      </c>
      <c r="I74" s="4">
        <f t="shared" si="4"/>
        <v>22.58064516129032</v>
      </c>
      <c r="J74" s="4">
        <f t="shared" si="5"/>
        <v>98.6774193548387</v>
      </c>
      <c r="K74" s="4">
        <f t="shared" si="6"/>
        <v>67.66451612903228</v>
      </c>
      <c r="L74" s="4">
        <f t="shared" si="7"/>
        <v>349.6</v>
      </c>
      <c r="M74" s="4">
        <f t="shared" si="8"/>
        <v>349.6</v>
      </c>
      <c r="N74" s="175" t="str">
        <f t="shared" si="0"/>
        <v>Cumparare directa</v>
      </c>
      <c r="O74" s="176">
        <v>41275</v>
      </c>
      <c r="P74" s="176">
        <v>41639</v>
      </c>
      <c r="Q74" s="5" t="s">
        <v>272</v>
      </c>
      <c r="R74" s="53"/>
    </row>
    <row r="75" spans="1:18" ht="27.75" customHeight="1">
      <c r="A75" s="7">
        <v>53</v>
      </c>
      <c r="B75" s="2" t="s">
        <v>79</v>
      </c>
      <c r="C75" s="6" t="s">
        <v>63</v>
      </c>
      <c r="D75" s="74">
        <v>3</v>
      </c>
      <c r="E75" s="41">
        <f t="shared" si="9"/>
        <v>2.4193548387096775</v>
      </c>
      <c r="F75" s="41">
        <f t="shared" si="1"/>
        <v>1.5725806451612905</v>
      </c>
      <c r="G75" s="41">
        <f t="shared" si="2"/>
        <v>6.872177419354839</v>
      </c>
      <c r="H75" s="41">
        <f t="shared" si="3"/>
        <v>10.57258064516129</v>
      </c>
      <c r="I75" s="4">
        <f t="shared" si="4"/>
        <v>0.8467741935483871</v>
      </c>
      <c r="J75" s="4">
        <f t="shared" si="5"/>
        <v>3.7004032258064514</v>
      </c>
      <c r="K75" s="4">
        <f t="shared" si="6"/>
        <v>2.5374193548387094</v>
      </c>
      <c r="L75" s="4">
        <f t="shared" si="7"/>
        <v>13.11</v>
      </c>
      <c r="M75" s="4">
        <f t="shared" si="8"/>
        <v>13.11</v>
      </c>
      <c r="N75" s="175" t="str">
        <f t="shared" si="0"/>
        <v>Cumparare directa</v>
      </c>
      <c r="O75" s="176">
        <v>41275</v>
      </c>
      <c r="P75" s="176">
        <v>41639</v>
      </c>
      <c r="Q75" s="5" t="s">
        <v>272</v>
      </c>
      <c r="R75" s="53"/>
    </row>
    <row r="76" spans="1:18" ht="27.75" customHeight="1" hidden="1">
      <c r="A76" s="7">
        <v>54</v>
      </c>
      <c r="B76" s="2" t="s">
        <v>136</v>
      </c>
      <c r="C76" s="6" t="s">
        <v>152</v>
      </c>
      <c r="D76" s="74">
        <v>0</v>
      </c>
      <c r="E76" s="41">
        <f t="shared" si="9"/>
        <v>0</v>
      </c>
      <c r="F76" s="41">
        <f t="shared" si="1"/>
        <v>0</v>
      </c>
      <c r="G76" s="41">
        <f t="shared" si="2"/>
        <v>0</v>
      </c>
      <c r="H76" s="41">
        <f t="shared" si="3"/>
        <v>0</v>
      </c>
      <c r="I76" s="4">
        <f t="shared" si="4"/>
        <v>0</v>
      </c>
      <c r="J76" s="4">
        <f t="shared" si="5"/>
        <v>0</v>
      </c>
      <c r="K76" s="4">
        <f t="shared" si="6"/>
        <v>0</v>
      </c>
      <c r="L76" s="4">
        <f t="shared" si="7"/>
        <v>0</v>
      </c>
      <c r="M76" s="4">
        <f t="shared" si="8"/>
        <v>0</v>
      </c>
      <c r="N76" s="175" t="str">
        <f t="shared" si="0"/>
        <v>Cumparare directa</v>
      </c>
      <c r="O76" s="176">
        <v>41275</v>
      </c>
      <c r="P76" s="176">
        <v>41639</v>
      </c>
      <c r="Q76" s="5" t="s">
        <v>272</v>
      </c>
      <c r="R76" s="53"/>
    </row>
    <row r="77" spans="1:18" ht="27.75" customHeight="1" hidden="1">
      <c r="A77" s="7">
        <v>55</v>
      </c>
      <c r="B77" s="2" t="s">
        <v>180</v>
      </c>
      <c r="C77" s="6" t="s">
        <v>64</v>
      </c>
      <c r="D77" s="74">
        <v>0</v>
      </c>
      <c r="E77" s="41">
        <f t="shared" si="9"/>
        <v>0</v>
      </c>
      <c r="F77" s="41">
        <f t="shared" si="1"/>
        <v>0</v>
      </c>
      <c r="G77" s="41">
        <f t="shared" si="2"/>
        <v>0</v>
      </c>
      <c r="H77" s="41">
        <f t="shared" si="3"/>
        <v>0</v>
      </c>
      <c r="I77" s="4">
        <f t="shared" si="4"/>
        <v>0</v>
      </c>
      <c r="J77" s="4">
        <f t="shared" si="5"/>
        <v>0</v>
      </c>
      <c r="K77" s="4">
        <f t="shared" si="6"/>
        <v>0</v>
      </c>
      <c r="L77" s="4">
        <f t="shared" si="7"/>
        <v>0</v>
      </c>
      <c r="M77" s="4">
        <f t="shared" si="8"/>
        <v>0</v>
      </c>
      <c r="N77" s="175" t="str">
        <f t="shared" si="0"/>
        <v>Cumparare directa</v>
      </c>
      <c r="O77" s="176">
        <v>41275</v>
      </c>
      <c r="P77" s="176">
        <v>41639</v>
      </c>
      <c r="Q77" s="5" t="s">
        <v>272</v>
      </c>
      <c r="R77" s="53"/>
    </row>
    <row r="78" spans="1:18" ht="36" hidden="1">
      <c r="A78" s="7">
        <v>56</v>
      </c>
      <c r="B78" s="2" t="s">
        <v>122</v>
      </c>
      <c r="C78" s="6" t="s">
        <v>153</v>
      </c>
      <c r="D78" s="74">
        <v>0</v>
      </c>
      <c r="E78" s="41">
        <f t="shared" si="9"/>
        <v>0</v>
      </c>
      <c r="F78" s="41">
        <f>E78*0.65</f>
        <v>0</v>
      </c>
      <c r="G78" s="41">
        <f>H78*0.65</f>
        <v>0</v>
      </c>
      <c r="H78" s="41">
        <f>E78*$L$20</f>
        <v>0</v>
      </c>
      <c r="I78" s="4">
        <f>E78*0.35</f>
        <v>0</v>
      </c>
      <c r="J78" s="4">
        <f>H78*0.35</f>
        <v>0</v>
      </c>
      <c r="K78" s="4">
        <f>L78-H78</f>
        <v>0</v>
      </c>
      <c r="L78" s="4">
        <f>H78*$K$20</f>
        <v>0</v>
      </c>
      <c r="M78" s="4">
        <f>L78</f>
        <v>0</v>
      </c>
      <c r="N78" s="175" t="str">
        <f t="shared" si="0"/>
        <v>Cumparare directa</v>
      </c>
      <c r="O78" s="176">
        <v>41275</v>
      </c>
      <c r="P78" s="176">
        <v>41639</v>
      </c>
      <c r="Q78" s="5" t="s">
        <v>272</v>
      </c>
      <c r="R78" s="53"/>
    </row>
    <row r="79" spans="1:18" ht="27.75" customHeight="1" hidden="1">
      <c r="A79" s="7">
        <v>57</v>
      </c>
      <c r="B79" s="2" t="s">
        <v>123</v>
      </c>
      <c r="C79" s="6" t="s">
        <v>154</v>
      </c>
      <c r="D79" s="74">
        <v>0</v>
      </c>
      <c r="E79" s="41">
        <f t="shared" si="9"/>
        <v>0</v>
      </c>
      <c r="F79" s="41">
        <f>E79*0.65</f>
        <v>0</v>
      </c>
      <c r="G79" s="41">
        <f>H79*0.65</f>
        <v>0</v>
      </c>
      <c r="H79" s="41">
        <f>E79*$L$20</f>
        <v>0</v>
      </c>
      <c r="I79" s="4">
        <f>E79*0.35</f>
        <v>0</v>
      </c>
      <c r="J79" s="4">
        <f>H79*0.35</f>
        <v>0</v>
      </c>
      <c r="K79" s="4">
        <f>L79-H79</f>
        <v>0</v>
      </c>
      <c r="L79" s="4">
        <f>H79*$K$20</f>
        <v>0</v>
      </c>
      <c r="M79" s="4">
        <f>L79</f>
        <v>0</v>
      </c>
      <c r="N79" s="175" t="str">
        <f t="shared" si="0"/>
        <v>Cumparare directa</v>
      </c>
      <c r="O79" s="176">
        <v>41275</v>
      </c>
      <c r="P79" s="176">
        <v>41639</v>
      </c>
      <c r="Q79" s="5" t="s">
        <v>272</v>
      </c>
      <c r="R79" s="53"/>
    </row>
    <row r="80" spans="1:18" ht="27.75" customHeight="1" hidden="1">
      <c r="A80" s="7">
        <v>58</v>
      </c>
      <c r="B80" s="2" t="s">
        <v>80</v>
      </c>
      <c r="C80" s="6" t="s">
        <v>44</v>
      </c>
      <c r="D80" s="74">
        <v>0</v>
      </c>
      <c r="E80" s="41">
        <f t="shared" si="9"/>
        <v>0</v>
      </c>
      <c r="F80" s="41">
        <f t="shared" si="1"/>
        <v>0</v>
      </c>
      <c r="G80" s="41">
        <f t="shared" si="2"/>
        <v>0</v>
      </c>
      <c r="H80" s="41">
        <f t="shared" si="3"/>
        <v>0</v>
      </c>
      <c r="I80" s="4">
        <f t="shared" si="4"/>
        <v>0</v>
      </c>
      <c r="J80" s="4">
        <f t="shared" si="5"/>
        <v>0</v>
      </c>
      <c r="K80" s="4">
        <f t="shared" si="6"/>
        <v>0</v>
      </c>
      <c r="L80" s="4">
        <f t="shared" si="7"/>
        <v>0</v>
      </c>
      <c r="M80" s="4">
        <f t="shared" si="8"/>
        <v>0</v>
      </c>
      <c r="N80" s="175" t="str">
        <f t="shared" si="0"/>
        <v>Cumparare directa</v>
      </c>
      <c r="O80" s="176">
        <v>41275</v>
      </c>
      <c r="P80" s="176">
        <v>41639</v>
      </c>
      <c r="Q80" s="5" t="s">
        <v>272</v>
      </c>
      <c r="R80" s="53"/>
    </row>
    <row r="81" spans="1:18" ht="27.75" customHeight="1" hidden="1">
      <c r="A81" s="7">
        <v>59</v>
      </c>
      <c r="B81" s="2" t="s">
        <v>181</v>
      </c>
      <c r="C81" s="6" t="s">
        <v>65</v>
      </c>
      <c r="D81" s="74">
        <v>0</v>
      </c>
      <c r="E81" s="41">
        <f t="shared" si="9"/>
        <v>0</v>
      </c>
      <c r="F81" s="41">
        <f t="shared" si="1"/>
        <v>0</v>
      </c>
      <c r="G81" s="41">
        <f t="shared" si="2"/>
        <v>0</v>
      </c>
      <c r="H81" s="41">
        <f t="shared" si="3"/>
        <v>0</v>
      </c>
      <c r="I81" s="4">
        <f t="shared" si="4"/>
        <v>0</v>
      </c>
      <c r="J81" s="4">
        <f t="shared" si="5"/>
        <v>0</v>
      </c>
      <c r="K81" s="4">
        <f t="shared" si="6"/>
        <v>0</v>
      </c>
      <c r="L81" s="4">
        <f t="shared" si="7"/>
        <v>0</v>
      </c>
      <c r="M81" s="4">
        <f t="shared" si="8"/>
        <v>0</v>
      </c>
      <c r="N81" s="175" t="str">
        <f t="shared" si="0"/>
        <v>Cumparare directa</v>
      </c>
      <c r="O81" s="176">
        <v>41275</v>
      </c>
      <c r="P81" s="176">
        <v>41639</v>
      </c>
      <c r="Q81" s="5" t="s">
        <v>272</v>
      </c>
      <c r="R81" s="53"/>
    </row>
    <row r="82" spans="1:18" ht="27.75" customHeight="1">
      <c r="A82" s="7">
        <v>60</v>
      </c>
      <c r="B82" s="2" t="s">
        <v>182</v>
      </c>
      <c r="C82" s="8" t="s">
        <v>34</v>
      </c>
      <c r="D82" s="74">
        <v>15</v>
      </c>
      <c r="E82" s="41">
        <f t="shared" si="9"/>
        <v>12.096774193548388</v>
      </c>
      <c r="F82" s="41">
        <f t="shared" si="1"/>
        <v>7.862903225806453</v>
      </c>
      <c r="G82" s="41">
        <f t="shared" si="2"/>
        <v>34.3608870967742</v>
      </c>
      <c r="H82" s="41">
        <f t="shared" si="3"/>
        <v>52.862903225806456</v>
      </c>
      <c r="I82" s="4">
        <f t="shared" si="4"/>
        <v>4.233870967741935</v>
      </c>
      <c r="J82" s="4">
        <f t="shared" si="5"/>
        <v>18.50201612903226</v>
      </c>
      <c r="K82" s="4">
        <f t="shared" si="6"/>
        <v>12.687096774193556</v>
      </c>
      <c r="L82" s="4">
        <f t="shared" si="7"/>
        <v>65.55000000000001</v>
      </c>
      <c r="M82" s="4">
        <f t="shared" si="8"/>
        <v>65.55000000000001</v>
      </c>
      <c r="N82" s="175" t="str">
        <f t="shared" si="0"/>
        <v>Cumparare directa</v>
      </c>
      <c r="O82" s="176">
        <v>41275</v>
      </c>
      <c r="P82" s="176">
        <v>41639</v>
      </c>
      <c r="Q82" s="5" t="s">
        <v>272</v>
      </c>
      <c r="R82" s="53"/>
    </row>
    <row r="83" spans="1:18" ht="27.75" customHeight="1">
      <c r="A83" s="7">
        <v>61</v>
      </c>
      <c r="B83" s="2" t="s">
        <v>183</v>
      </c>
      <c r="C83" s="8" t="s">
        <v>34</v>
      </c>
      <c r="D83" s="74">
        <v>45</v>
      </c>
      <c r="E83" s="41">
        <f t="shared" si="9"/>
        <v>36.29032258064516</v>
      </c>
      <c r="F83" s="41">
        <f t="shared" si="1"/>
        <v>23.588709677419356</v>
      </c>
      <c r="G83" s="41">
        <f t="shared" si="2"/>
        <v>103.08266129032259</v>
      </c>
      <c r="H83" s="41">
        <f t="shared" si="3"/>
        <v>158.58870967741936</v>
      </c>
      <c r="I83" s="4">
        <f t="shared" si="4"/>
        <v>12.701612903225806</v>
      </c>
      <c r="J83" s="4">
        <f t="shared" si="5"/>
        <v>55.506048387096776</v>
      </c>
      <c r="K83" s="4">
        <f t="shared" si="6"/>
        <v>38.061290322580646</v>
      </c>
      <c r="L83" s="4">
        <f t="shared" si="7"/>
        <v>196.65</v>
      </c>
      <c r="M83" s="4">
        <f t="shared" si="8"/>
        <v>196.65</v>
      </c>
      <c r="N83" s="175" t="str">
        <f t="shared" si="0"/>
        <v>Cumparare directa</v>
      </c>
      <c r="O83" s="176">
        <v>41275</v>
      </c>
      <c r="P83" s="176">
        <v>41639</v>
      </c>
      <c r="Q83" s="5" t="s">
        <v>272</v>
      </c>
      <c r="R83" s="53"/>
    </row>
    <row r="84" spans="1:18" ht="27.75" customHeight="1">
      <c r="A84" s="7">
        <v>62</v>
      </c>
      <c r="B84" s="2" t="s">
        <v>210</v>
      </c>
      <c r="C84" s="8" t="s">
        <v>34</v>
      </c>
      <c r="D84" s="74">
        <v>50</v>
      </c>
      <c r="E84" s="41">
        <f>D84/1.24</f>
        <v>40.32258064516129</v>
      </c>
      <c r="F84" s="41">
        <f>E84*0.65</f>
        <v>26.20967741935484</v>
      </c>
      <c r="G84" s="41">
        <f>H84*0.65</f>
        <v>114.53629032258065</v>
      </c>
      <c r="H84" s="41">
        <f>E84*$L$20</f>
        <v>176.20967741935485</v>
      </c>
      <c r="I84" s="4">
        <f>E84*0.35</f>
        <v>14.11290322580645</v>
      </c>
      <c r="J84" s="4">
        <f>H84*0.35</f>
        <v>61.67338709677419</v>
      </c>
      <c r="K84" s="4">
        <f>L84-H84</f>
        <v>42.29032258064515</v>
      </c>
      <c r="L84" s="4">
        <f>H84*$K$20</f>
        <v>218.5</v>
      </c>
      <c r="M84" s="4">
        <f>L84</f>
        <v>218.5</v>
      </c>
      <c r="N84" s="175" t="str">
        <f t="shared" si="0"/>
        <v>Cumparare directa</v>
      </c>
      <c r="O84" s="176">
        <v>41275</v>
      </c>
      <c r="P84" s="176">
        <v>41639</v>
      </c>
      <c r="Q84" s="5" t="s">
        <v>272</v>
      </c>
      <c r="R84" s="53"/>
    </row>
    <row r="85" spans="1:18" ht="27.75" customHeight="1">
      <c r="A85" s="7">
        <v>63</v>
      </c>
      <c r="B85" s="2" t="s">
        <v>124</v>
      </c>
      <c r="C85" s="8" t="s">
        <v>34</v>
      </c>
      <c r="D85" s="74">
        <v>80</v>
      </c>
      <c r="E85" s="41">
        <f t="shared" si="9"/>
        <v>64.51612903225806</v>
      </c>
      <c r="F85" s="41">
        <f t="shared" si="1"/>
        <v>41.935483870967744</v>
      </c>
      <c r="G85" s="41">
        <f t="shared" si="2"/>
        <v>183.25806451612905</v>
      </c>
      <c r="H85" s="41">
        <f t="shared" si="3"/>
        <v>281.93548387096774</v>
      </c>
      <c r="I85" s="4">
        <f t="shared" si="4"/>
        <v>22.58064516129032</v>
      </c>
      <c r="J85" s="4">
        <f t="shared" si="5"/>
        <v>98.6774193548387</v>
      </c>
      <c r="K85" s="4">
        <f t="shared" si="6"/>
        <v>67.66451612903228</v>
      </c>
      <c r="L85" s="4">
        <f t="shared" si="7"/>
        <v>349.6</v>
      </c>
      <c r="M85" s="4">
        <f t="shared" si="8"/>
        <v>349.6</v>
      </c>
      <c r="N85" s="175" t="str">
        <f t="shared" si="0"/>
        <v>Cumparare directa</v>
      </c>
      <c r="O85" s="176">
        <v>41275</v>
      </c>
      <c r="P85" s="176">
        <v>41639</v>
      </c>
      <c r="Q85" s="5" t="s">
        <v>272</v>
      </c>
      <c r="R85" s="53"/>
    </row>
    <row r="86" spans="1:18" ht="27.75" customHeight="1">
      <c r="A86" s="7">
        <v>64</v>
      </c>
      <c r="B86" s="2" t="s">
        <v>81</v>
      </c>
      <c r="C86" s="6" t="s">
        <v>66</v>
      </c>
      <c r="D86" s="74">
        <v>20</v>
      </c>
      <c r="E86" s="41">
        <f t="shared" si="9"/>
        <v>16.129032258064516</v>
      </c>
      <c r="F86" s="41">
        <f t="shared" si="1"/>
        <v>10.483870967741936</v>
      </c>
      <c r="G86" s="41">
        <f t="shared" si="2"/>
        <v>45.81451612903226</v>
      </c>
      <c r="H86" s="41">
        <f t="shared" si="3"/>
        <v>70.48387096774194</v>
      </c>
      <c r="I86" s="4">
        <f t="shared" si="4"/>
        <v>5.64516129032258</v>
      </c>
      <c r="J86" s="4">
        <f t="shared" si="5"/>
        <v>24.669354838709676</v>
      </c>
      <c r="K86" s="4">
        <f t="shared" si="6"/>
        <v>16.91612903225807</v>
      </c>
      <c r="L86" s="4">
        <f t="shared" si="7"/>
        <v>87.4</v>
      </c>
      <c r="M86" s="4">
        <f t="shared" si="8"/>
        <v>87.4</v>
      </c>
      <c r="N86" s="175" t="str">
        <f t="shared" si="0"/>
        <v>Cumparare directa</v>
      </c>
      <c r="O86" s="176">
        <v>41275</v>
      </c>
      <c r="P86" s="176">
        <v>41639</v>
      </c>
      <c r="Q86" s="5" t="s">
        <v>272</v>
      </c>
      <c r="R86" s="53"/>
    </row>
    <row r="87" spans="1:18" ht="27.75" customHeight="1" hidden="1">
      <c r="A87" s="7">
        <v>65</v>
      </c>
      <c r="B87" s="2" t="s">
        <v>125</v>
      </c>
      <c r="C87" s="6" t="s">
        <v>55</v>
      </c>
      <c r="D87" s="74">
        <v>0</v>
      </c>
      <c r="E87" s="41">
        <f t="shared" si="9"/>
        <v>0</v>
      </c>
      <c r="F87" s="41">
        <f>E87*0.65</f>
        <v>0</v>
      </c>
      <c r="G87" s="41">
        <f>H87*0.65</f>
        <v>0</v>
      </c>
      <c r="H87" s="41">
        <f>E87*$L$20</f>
        <v>0</v>
      </c>
      <c r="I87" s="4">
        <f>E87*0.35</f>
        <v>0</v>
      </c>
      <c r="J87" s="4">
        <f>H87*0.35</f>
        <v>0</v>
      </c>
      <c r="K87" s="4">
        <f>L87-H87</f>
        <v>0</v>
      </c>
      <c r="L87" s="4">
        <f>H87*$K$20</f>
        <v>0</v>
      </c>
      <c r="M87" s="4">
        <f>L87</f>
        <v>0</v>
      </c>
      <c r="N87" s="175" t="str">
        <f aca="true" t="shared" si="10" ref="N87:N150">IF(E87&gt;130000,"Licitatie deschisa",IF(E87&gt;15000,"Cerere de oferte","Cumparare directa"))</f>
        <v>Cumparare directa</v>
      </c>
      <c r="O87" s="176">
        <v>41275</v>
      </c>
      <c r="P87" s="176">
        <v>41639</v>
      </c>
      <c r="Q87" s="5" t="s">
        <v>272</v>
      </c>
      <c r="R87" s="53"/>
    </row>
    <row r="88" spans="1:18" ht="27.75" customHeight="1">
      <c r="A88" s="7">
        <v>66</v>
      </c>
      <c r="B88" s="2" t="s">
        <v>95</v>
      </c>
      <c r="C88" s="6" t="s">
        <v>155</v>
      </c>
      <c r="D88" s="74">
        <v>30</v>
      </c>
      <c r="E88" s="41">
        <f t="shared" si="9"/>
        <v>24.193548387096776</v>
      </c>
      <c r="F88" s="41">
        <f>E88*0.65</f>
        <v>15.725806451612906</v>
      </c>
      <c r="G88" s="41">
        <f>H88*0.65</f>
        <v>68.7217741935484</v>
      </c>
      <c r="H88" s="41">
        <f>E88*$L$20</f>
        <v>105.72580645161291</v>
      </c>
      <c r="I88" s="4">
        <f>E88*0.35</f>
        <v>8.46774193548387</v>
      </c>
      <c r="J88" s="4">
        <f>H88*0.35</f>
        <v>37.00403225806452</v>
      </c>
      <c r="K88" s="4">
        <f>L88-H88</f>
        <v>25.37419354838711</v>
      </c>
      <c r="L88" s="4">
        <f>H88*$K$20</f>
        <v>131.10000000000002</v>
      </c>
      <c r="M88" s="4">
        <f>L88</f>
        <v>131.10000000000002</v>
      </c>
      <c r="N88" s="175" t="str">
        <f t="shared" si="10"/>
        <v>Cumparare directa</v>
      </c>
      <c r="O88" s="176">
        <v>41275</v>
      </c>
      <c r="P88" s="176">
        <v>41639</v>
      </c>
      <c r="Q88" s="5" t="s">
        <v>272</v>
      </c>
      <c r="R88" s="53"/>
    </row>
    <row r="89" spans="1:18" ht="27.75" customHeight="1" hidden="1">
      <c r="A89" s="7">
        <v>67</v>
      </c>
      <c r="B89" s="2" t="s">
        <v>203</v>
      </c>
      <c r="C89" s="6" t="s">
        <v>156</v>
      </c>
      <c r="D89" s="74">
        <v>0</v>
      </c>
      <c r="E89" s="41">
        <f t="shared" si="9"/>
        <v>0</v>
      </c>
      <c r="F89" s="41">
        <f>E89*0.65</f>
        <v>0</v>
      </c>
      <c r="G89" s="41">
        <f>H89*0.65</f>
        <v>0</v>
      </c>
      <c r="H89" s="41">
        <f>E89*$L$20</f>
        <v>0</v>
      </c>
      <c r="I89" s="4">
        <f>E89*0.35</f>
        <v>0</v>
      </c>
      <c r="J89" s="4">
        <f>H89*0.35</f>
        <v>0</v>
      </c>
      <c r="K89" s="4">
        <f>L89-H89</f>
        <v>0</v>
      </c>
      <c r="L89" s="4">
        <f>H89*$K$20</f>
        <v>0</v>
      </c>
      <c r="M89" s="4">
        <f>L89</f>
        <v>0</v>
      </c>
      <c r="N89" s="175" t="str">
        <f t="shared" si="10"/>
        <v>Cumparare directa</v>
      </c>
      <c r="O89" s="176">
        <v>41275</v>
      </c>
      <c r="P89" s="176">
        <v>41639</v>
      </c>
      <c r="Q89" s="5" t="s">
        <v>272</v>
      </c>
      <c r="R89" s="53"/>
    </row>
    <row r="90" spans="1:18" ht="27.75" customHeight="1">
      <c r="A90" s="7">
        <v>68</v>
      </c>
      <c r="B90" s="2" t="s">
        <v>126</v>
      </c>
      <c r="C90" s="6" t="s">
        <v>67</v>
      </c>
      <c r="D90" s="74">
        <v>5</v>
      </c>
      <c r="E90" s="41">
        <f t="shared" si="9"/>
        <v>4.032258064516129</v>
      </c>
      <c r="F90" s="41">
        <f t="shared" si="1"/>
        <v>2.620967741935484</v>
      </c>
      <c r="G90" s="41">
        <f t="shared" si="2"/>
        <v>11.453629032258066</v>
      </c>
      <c r="H90" s="41">
        <f t="shared" si="3"/>
        <v>17.620967741935484</v>
      </c>
      <c r="I90" s="4">
        <f t="shared" si="4"/>
        <v>1.411290322580645</v>
      </c>
      <c r="J90" s="4">
        <f t="shared" si="5"/>
        <v>6.167338709677419</v>
      </c>
      <c r="K90" s="4">
        <f t="shared" si="6"/>
        <v>4.229032258064517</v>
      </c>
      <c r="L90" s="4">
        <f t="shared" si="7"/>
        <v>21.85</v>
      </c>
      <c r="M90" s="4">
        <f t="shared" si="8"/>
        <v>21.85</v>
      </c>
      <c r="N90" s="175" t="str">
        <f t="shared" si="10"/>
        <v>Cumparare directa</v>
      </c>
      <c r="O90" s="176">
        <v>41275</v>
      </c>
      <c r="P90" s="176">
        <v>41639</v>
      </c>
      <c r="Q90" s="5" t="s">
        <v>272</v>
      </c>
      <c r="R90" s="53"/>
    </row>
    <row r="91" spans="1:18" ht="27.75" customHeight="1">
      <c r="A91" s="7">
        <v>69</v>
      </c>
      <c r="B91" s="2" t="s">
        <v>127</v>
      </c>
      <c r="C91" s="8" t="s">
        <v>97</v>
      </c>
      <c r="D91" s="74">
        <v>50</v>
      </c>
      <c r="E91" s="41">
        <f t="shared" si="9"/>
        <v>40.32258064516129</v>
      </c>
      <c r="F91" s="41">
        <f t="shared" si="1"/>
        <v>26.20967741935484</v>
      </c>
      <c r="G91" s="41">
        <f t="shared" si="2"/>
        <v>114.53629032258065</v>
      </c>
      <c r="H91" s="41">
        <f t="shared" si="3"/>
        <v>176.20967741935485</v>
      </c>
      <c r="I91" s="4">
        <f t="shared" si="4"/>
        <v>14.11290322580645</v>
      </c>
      <c r="J91" s="4">
        <f t="shared" si="5"/>
        <v>61.67338709677419</v>
      </c>
      <c r="K91" s="4">
        <f t="shared" si="6"/>
        <v>42.29032258064515</v>
      </c>
      <c r="L91" s="4">
        <f t="shared" si="7"/>
        <v>218.5</v>
      </c>
      <c r="M91" s="4">
        <f t="shared" si="8"/>
        <v>218.5</v>
      </c>
      <c r="N91" s="175" t="str">
        <f t="shared" si="10"/>
        <v>Cumparare directa</v>
      </c>
      <c r="O91" s="176">
        <v>41275</v>
      </c>
      <c r="P91" s="176">
        <v>41639</v>
      </c>
      <c r="Q91" s="5" t="s">
        <v>272</v>
      </c>
      <c r="R91" s="53"/>
    </row>
    <row r="92" spans="1:18" ht="27.75" customHeight="1">
      <c r="A92" s="7">
        <v>70</v>
      </c>
      <c r="B92" s="2" t="s">
        <v>128</v>
      </c>
      <c r="C92" s="8" t="s">
        <v>97</v>
      </c>
      <c r="D92" s="74">
        <v>90</v>
      </c>
      <c r="E92" s="41">
        <f t="shared" si="9"/>
        <v>72.58064516129032</v>
      </c>
      <c r="F92" s="41">
        <f t="shared" si="1"/>
        <v>47.17741935483871</v>
      </c>
      <c r="G92" s="41">
        <f t="shared" si="2"/>
        <v>206.16532258064518</v>
      </c>
      <c r="H92" s="4">
        <f t="shared" si="3"/>
        <v>317.1774193548387</v>
      </c>
      <c r="I92" s="4">
        <f t="shared" si="4"/>
        <v>25.403225806451612</v>
      </c>
      <c r="J92" s="4">
        <f t="shared" si="5"/>
        <v>111.01209677419355</v>
      </c>
      <c r="K92" s="4">
        <f t="shared" si="6"/>
        <v>76.12258064516129</v>
      </c>
      <c r="L92" s="4">
        <f t="shared" si="7"/>
        <v>393.3</v>
      </c>
      <c r="M92" s="4">
        <f t="shared" si="8"/>
        <v>393.3</v>
      </c>
      <c r="N92" s="175" t="str">
        <f t="shared" si="10"/>
        <v>Cumparare directa</v>
      </c>
      <c r="O92" s="176">
        <v>41275</v>
      </c>
      <c r="P92" s="176">
        <v>41639</v>
      </c>
      <c r="Q92" s="5" t="s">
        <v>272</v>
      </c>
      <c r="R92" s="53"/>
    </row>
    <row r="93" spans="1:18" ht="27.75" customHeight="1" hidden="1">
      <c r="A93" s="7">
        <v>71</v>
      </c>
      <c r="B93" s="2" t="s">
        <v>129</v>
      </c>
      <c r="C93" s="6" t="s">
        <v>35</v>
      </c>
      <c r="D93" s="74">
        <v>0</v>
      </c>
      <c r="E93" s="41">
        <f t="shared" si="9"/>
        <v>0</v>
      </c>
      <c r="F93" s="41">
        <f t="shared" si="1"/>
        <v>0</v>
      </c>
      <c r="G93" s="41">
        <f t="shared" si="2"/>
        <v>0</v>
      </c>
      <c r="H93" s="4">
        <f t="shared" si="3"/>
        <v>0</v>
      </c>
      <c r="I93" s="4">
        <f t="shared" si="4"/>
        <v>0</v>
      </c>
      <c r="J93" s="4">
        <f t="shared" si="5"/>
        <v>0</v>
      </c>
      <c r="K93" s="4">
        <f t="shared" si="6"/>
        <v>0</v>
      </c>
      <c r="L93" s="4">
        <f t="shared" si="7"/>
        <v>0</v>
      </c>
      <c r="M93" s="4">
        <f t="shared" si="8"/>
        <v>0</v>
      </c>
      <c r="N93" s="175" t="str">
        <f t="shared" si="10"/>
        <v>Cumparare directa</v>
      </c>
      <c r="O93" s="176">
        <v>41275</v>
      </c>
      <c r="P93" s="176">
        <v>41639</v>
      </c>
      <c r="Q93" s="5" t="s">
        <v>272</v>
      </c>
      <c r="R93" s="53"/>
    </row>
    <row r="94" spans="1:26" ht="27.75" customHeight="1">
      <c r="A94" s="7">
        <v>72</v>
      </c>
      <c r="B94" s="2" t="s">
        <v>130</v>
      </c>
      <c r="C94" s="2" t="s">
        <v>157</v>
      </c>
      <c r="D94" s="74">
        <v>100</v>
      </c>
      <c r="E94" s="41">
        <f t="shared" si="9"/>
        <v>80.64516129032258</v>
      </c>
      <c r="F94" s="41">
        <f t="shared" si="1"/>
        <v>52.41935483870968</v>
      </c>
      <c r="G94" s="41">
        <f t="shared" si="2"/>
        <v>229.0725806451613</v>
      </c>
      <c r="H94" s="41">
        <f t="shared" si="3"/>
        <v>352.4193548387097</v>
      </c>
      <c r="I94" s="4">
        <f t="shared" si="4"/>
        <v>28.2258064516129</v>
      </c>
      <c r="J94" s="4">
        <f t="shared" si="5"/>
        <v>123.34677419354838</v>
      </c>
      <c r="K94" s="4">
        <f t="shared" si="6"/>
        <v>84.5806451612903</v>
      </c>
      <c r="L94" s="4">
        <f t="shared" si="7"/>
        <v>437</v>
      </c>
      <c r="M94" s="4">
        <f t="shared" si="8"/>
        <v>437</v>
      </c>
      <c r="N94" s="175" t="str">
        <f t="shared" si="10"/>
        <v>Cumparare directa</v>
      </c>
      <c r="O94" s="176">
        <v>41275</v>
      </c>
      <c r="P94" s="176">
        <v>41639</v>
      </c>
      <c r="Q94" s="5" t="s">
        <v>272</v>
      </c>
      <c r="R94" s="53"/>
      <c r="V94" s="24"/>
      <c r="W94" s="44"/>
      <c r="X94" s="37"/>
      <c r="Y94" s="44"/>
      <c r="Z94" s="15"/>
    </row>
    <row r="95" spans="1:18" ht="27.75" customHeight="1">
      <c r="A95" s="7">
        <v>73</v>
      </c>
      <c r="B95" s="2" t="s">
        <v>131</v>
      </c>
      <c r="C95" s="2" t="s">
        <v>157</v>
      </c>
      <c r="D95" s="74">
        <v>80</v>
      </c>
      <c r="E95" s="41">
        <f t="shared" si="9"/>
        <v>64.51612903225806</v>
      </c>
      <c r="F95" s="41">
        <f t="shared" si="1"/>
        <v>41.935483870967744</v>
      </c>
      <c r="G95" s="41">
        <f t="shared" si="2"/>
        <v>183.25806451612905</v>
      </c>
      <c r="H95" s="41">
        <f t="shared" si="3"/>
        <v>281.93548387096774</v>
      </c>
      <c r="I95" s="4">
        <f t="shared" si="4"/>
        <v>22.58064516129032</v>
      </c>
      <c r="J95" s="4">
        <f t="shared" si="5"/>
        <v>98.6774193548387</v>
      </c>
      <c r="K95" s="4">
        <f t="shared" si="6"/>
        <v>67.66451612903228</v>
      </c>
      <c r="L95" s="4">
        <f t="shared" si="7"/>
        <v>349.6</v>
      </c>
      <c r="M95" s="4">
        <f t="shared" si="8"/>
        <v>349.6</v>
      </c>
      <c r="N95" s="175" t="str">
        <f t="shared" si="10"/>
        <v>Cumparare directa</v>
      </c>
      <c r="O95" s="176">
        <v>41275</v>
      </c>
      <c r="P95" s="176">
        <v>41639</v>
      </c>
      <c r="Q95" s="5" t="s">
        <v>272</v>
      </c>
      <c r="R95" s="53"/>
    </row>
    <row r="96" spans="1:18" ht="27.75" customHeight="1">
      <c r="A96" s="7">
        <v>74</v>
      </c>
      <c r="B96" s="2" t="s">
        <v>132</v>
      </c>
      <c r="C96" s="2" t="s">
        <v>157</v>
      </c>
      <c r="D96" s="74">
        <v>80</v>
      </c>
      <c r="E96" s="41">
        <f t="shared" si="9"/>
        <v>64.51612903225806</v>
      </c>
      <c r="F96" s="41">
        <f t="shared" si="1"/>
        <v>41.935483870967744</v>
      </c>
      <c r="G96" s="41">
        <f t="shared" si="2"/>
        <v>183.25806451612905</v>
      </c>
      <c r="H96" s="41">
        <f t="shared" si="3"/>
        <v>281.93548387096774</v>
      </c>
      <c r="I96" s="4">
        <f t="shared" si="4"/>
        <v>22.58064516129032</v>
      </c>
      <c r="J96" s="4">
        <f t="shared" si="5"/>
        <v>98.6774193548387</v>
      </c>
      <c r="K96" s="4">
        <f t="shared" si="6"/>
        <v>67.66451612903228</v>
      </c>
      <c r="L96" s="4">
        <f t="shared" si="7"/>
        <v>349.6</v>
      </c>
      <c r="M96" s="4">
        <f t="shared" si="8"/>
        <v>349.6</v>
      </c>
      <c r="N96" s="175" t="str">
        <f t="shared" si="10"/>
        <v>Cumparare directa</v>
      </c>
      <c r="O96" s="176">
        <v>41275</v>
      </c>
      <c r="P96" s="176">
        <v>41639</v>
      </c>
      <c r="Q96" s="5" t="s">
        <v>272</v>
      </c>
      <c r="R96" s="53"/>
    </row>
    <row r="97" spans="1:18" ht="27.75" customHeight="1">
      <c r="A97" s="7">
        <v>75</v>
      </c>
      <c r="B97" s="2" t="s">
        <v>133</v>
      </c>
      <c r="C97" s="2" t="s">
        <v>158</v>
      </c>
      <c r="D97" s="74">
        <v>50</v>
      </c>
      <c r="E97" s="41">
        <f>D97/1.24</f>
        <v>40.32258064516129</v>
      </c>
      <c r="F97" s="41">
        <f t="shared" si="1"/>
        <v>26.20967741935484</v>
      </c>
      <c r="G97" s="41">
        <f t="shared" si="2"/>
        <v>114.53629032258065</v>
      </c>
      <c r="H97" s="41">
        <f t="shared" si="3"/>
        <v>176.20967741935485</v>
      </c>
      <c r="I97" s="4">
        <f t="shared" si="4"/>
        <v>14.11290322580645</v>
      </c>
      <c r="J97" s="4">
        <f t="shared" si="5"/>
        <v>61.67338709677419</v>
      </c>
      <c r="K97" s="4">
        <f t="shared" si="6"/>
        <v>42.29032258064515</v>
      </c>
      <c r="L97" s="4">
        <f t="shared" si="7"/>
        <v>218.5</v>
      </c>
      <c r="M97" s="4">
        <f t="shared" si="8"/>
        <v>218.5</v>
      </c>
      <c r="N97" s="175" t="str">
        <f t="shared" si="10"/>
        <v>Cumparare directa</v>
      </c>
      <c r="O97" s="176">
        <v>41275</v>
      </c>
      <c r="P97" s="176">
        <v>41639</v>
      </c>
      <c r="Q97" s="5" t="s">
        <v>272</v>
      </c>
      <c r="R97" s="53"/>
    </row>
    <row r="98" spans="1:18" ht="27.75" customHeight="1">
      <c r="A98" s="7">
        <v>76</v>
      </c>
      <c r="B98" s="2" t="s">
        <v>134</v>
      </c>
      <c r="C98" s="2" t="s">
        <v>158</v>
      </c>
      <c r="D98" s="74">
        <v>90</v>
      </c>
      <c r="E98" s="41">
        <f>D98/1.24</f>
        <v>72.58064516129032</v>
      </c>
      <c r="F98" s="41">
        <f t="shared" si="1"/>
        <v>47.17741935483871</v>
      </c>
      <c r="G98" s="41">
        <f t="shared" si="2"/>
        <v>206.16532258064518</v>
      </c>
      <c r="H98" s="41">
        <f t="shared" si="3"/>
        <v>317.1774193548387</v>
      </c>
      <c r="I98" s="4">
        <f t="shared" si="4"/>
        <v>25.403225806451612</v>
      </c>
      <c r="J98" s="4">
        <f t="shared" si="5"/>
        <v>111.01209677419355</v>
      </c>
      <c r="K98" s="4">
        <f t="shared" si="6"/>
        <v>76.12258064516129</v>
      </c>
      <c r="L98" s="4">
        <f t="shared" si="7"/>
        <v>393.3</v>
      </c>
      <c r="M98" s="4">
        <f t="shared" si="8"/>
        <v>393.3</v>
      </c>
      <c r="N98" s="175" t="str">
        <f t="shared" si="10"/>
        <v>Cumparare directa</v>
      </c>
      <c r="O98" s="176">
        <v>41275</v>
      </c>
      <c r="P98" s="176">
        <v>41639</v>
      </c>
      <c r="Q98" s="5" t="s">
        <v>272</v>
      </c>
      <c r="R98" s="53"/>
    </row>
    <row r="99" spans="1:18" ht="27.75" customHeight="1">
      <c r="A99" s="7">
        <v>77</v>
      </c>
      <c r="B99" s="2" t="s">
        <v>135</v>
      </c>
      <c r="C99" s="2" t="s">
        <v>157</v>
      </c>
      <c r="D99" s="74">
        <v>150</v>
      </c>
      <c r="E99" s="41">
        <f>D99/1.24</f>
        <v>120.96774193548387</v>
      </c>
      <c r="F99" s="41">
        <f t="shared" si="1"/>
        <v>78.62903225806451</v>
      </c>
      <c r="G99" s="41">
        <f t="shared" si="2"/>
        <v>343.60887096774195</v>
      </c>
      <c r="H99" s="41">
        <f t="shared" si="3"/>
        <v>528.6290322580645</v>
      </c>
      <c r="I99" s="4">
        <f t="shared" si="4"/>
        <v>42.33870967741935</v>
      </c>
      <c r="J99" s="4">
        <f t="shared" si="5"/>
        <v>185.02016129032256</v>
      </c>
      <c r="K99" s="4">
        <f t="shared" si="6"/>
        <v>126.87096774193549</v>
      </c>
      <c r="L99" s="4">
        <f t="shared" si="7"/>
        <v>655.5</v>
      </c>
      <c r="M99" s="4">
        <f t="shared" si="8"/>
        <v>655.5</v>
      </c>
      <c r="N99" s="175" t="str">
        <f t="shared" si="10"/>
        <v>Cumparare directa</v>
      </c>
      <c r="O99" s="176">
        <v>41275</v>
      </c>
      <c r="P99" s="176">
        <v>41639</v>
      </c>
      <c r="Q99" s="5" t="s">
        <v>272</v>
      </c>
      <c r="R99" s="53"/>
    </row>
    <row r="100" spans="1:18" ht="27.75" customHeight="1" hidden="1">
      <c r="A100" s="7">
        <v>78</v>
      </c>
      <c r="B100" s="2" t="s">
        <v>96</v>
      </c>
      <c r="C100" s="2" t="s">
        <v>223</v>
      </c>
      <c r="D100" s="74">
        <v>0</v>
      </c>
      <c r="E100" s="41">
        <f aca="true" t="shared" si="11" ref="E100:E112">D100/1.24</f>
        <v>0</v>
      </c>
      <c r="F100" s="41">
        <f aca="true" t="shared" si="12" ref="F100:F112">E100*0.65</f>
        <v>0</v>
      </c>
      <c r="G100" s="41">
        <f aca="true" t="shared" si="13" ref="G100:G112">H100*0.65</f>
        <v>0</v>
      </c>
      <c r="H100" s="41">
        <f aca="true" t="shared" si="14" ref="H100:H112">E100*$L$20</f>
        <v>0</v>
      </c>
      <c r="I100" s="4">
        <f aca="true" t="shared" si="15" ref="I100:I112">E100*0.35</f>
        <v>0</v>
      </c>
      <c r="J100" s="4">
        <f aca="true" t="shared" si="16" ref="J100:J112">H100*0.35</f>
        <v>0</v>
      </c>
      <c r="K100" s="4">
        <f aca="true" t="shared" si="17" ref="K100:K112">L100-H100</f>
        <v>0</v>
      </c>
      <c r="L100" s="4">
        <f aca="true" t="shared" si="18" ref="L100:L112">H100*$K$20</f>
        <v>0</v>
      </c>
      <c r="M100" s="4">
        <f aca="true" t="shared" si="19" ref="M100:M112">L100</f>
        <v>0</v>
      </c>
      <c r="N100" s="175" t="str">
        <f t="shared" si="10"/>
        <v>Cumparare directa</v>
      </c>
      <c r="O100" s="176">
        <v>41275</v>
      </c>
      <c r="P100" s="176">
        <v>41639</v>
      </c>
      <c r="Q100" s="5" t="s">
        <v>272</v>
      </c>
      <c r="R100" s="53"/>
    </row>
    <row r="101" spans="1:18" ht="36" hidden="1">
      <c r="A101" s="7">
        <v>79</v>
      </c>
      <c r="B101" s="2" t="s">
        <v>211</v>
      </c>
      <c r="C101" s="2" t="s">
        <v>153</v>
      </c>
      <c r="D101" s="74">
        <v>0</v>
      </c>
      <c r="E101" s="41">
        <f t="shared" si="11"/>
        <v>0</v>
      </c>
      <c r="F101" s="41">
        <f t="shared" si="12"/>
        <v>0</v>
      </c>
      <c r="G101" s="41">
        <f t="shared" si="13"/>
        <v>0</v>
      </c>
      <c r="H101" s="41">
        <f t="shared" si="14"/>
        <v>0</v>
      </c>
      <c r="I101" s="4">
        <f t="shared" si="15"/>
        <v>0</v>
      </c>
      <c r="J101" s="4">
        <f t="shared" si="16"/>
        <v>0</v>
      </c>
      <c r="K101" s="4">
        <f t="shared" si="17"/>
        <v>0</v>
      </c>
      <c r="L101" s="4">
        <f t="shared" si="18"/>
        <v>0</v>
      </c>
      <c r="M101" s="4">
        <f t="shared" si="19"/>
        <v>0</v>
      </c>
      <c r="N101" s="175" t="str">
        <f t="shared" si="10"/>
        <v>Cumparare directa</v>
      </c>
      <c r="O101" s="176">
        <v>41275</v>
      </c>
      <c r="P101" s="176">
        <v>41639</v>
      </c>
      <c r="Q101" s="5" t="s">
        <v>272</v>
      </c>
      <c r="R101" s="53"/>
    </row>
    <row r="102" spans="1:18" ht="36" hidden="1">
      <c r="A102" s="7">
        <v>80</v>
      </c>
      <c r="B102" s="2" t="s">
        <v>212</v>
      </c>
      <c r="C102" s="2" t="s">
        <v>153</v>
      </c>
      <c r="D102" s="74">
        <v>0</v>
      </c>
      <c r="E102" s="41">
        <f t="shared" si="11"/>
        <v>0</v>
      </c>
      <c r="F102" s="41">
        <f t="shared" si="12"/>
        <v>0</v>
      </c>
      <c r="G102" s="41">
        <f t="shared" si="13"/>
        <v>0</v>
      </c>
      <c r="H102" s="41">
        <f t="shared" si="14"/>
        <v>0</v>
      </c>
      <c r="I102" s="4">
        <f t="shared" si="15"/>
        <v>0</v>
      </c>
      <c r="J102" s="4">
        <f t="shared" si="16"/>
        <v>0</v>
      </c>
      <c r="K102" s="4">
        <f t="shared" si="17"/>
        <v>0</v>
      </c>
      <c r="L102" s="4">
        <f t="shared" si="18"/>
        <v>0</v>
      </c>
      <c r="M102" s="4">
        <f t="shared" si="19"/>
        <v>0</v>
      </c>
      <c r="N102" s="175" t="str">
        <f t="shared" si="10"/>
        <v>Cumparare directa</v>
      </c>
      <c r="O102" s="176">
        <v>41275</v>
      </c>
      <c r="P102" s="176">
        <v>41639</v>
      </c>
      <c r="Q102" s="5" t="s">
        <v>272</v>
      </c>
      <c r="R102" s="53"/>
    </row>
    <row r="103" spans="1:18" ht="36" hidden="1">
      <c r="A103" s="7">
        <v>81</v>
      </c>
      <c r="B103" s="2" t="s">
        <v>213</v>
      </c>
      <c r="C103" s="2" t="s">
        <v>153</v>
      </c>
      <c r="D103" s="74">
        <v>0</v>
      </c>
      <c r="E103" s="41">
        <f t="shared" si="11"/>
        <v>0</v>
      </c>
      <c r="F103" s="41">
        <f t="shared" si="12"/>
        <v>0</v>
      </c>
      <c r="G103" s="41">
        <f t="shared" si="13"/>
        <v>0</v>
      </c>
      <c r="H103" s="41">
        <f t="shared" si="14"/>
        <v>0</v>
      </c>
      <c r="I103" s="4">
        <f t="shared" si="15"/>
        <v>0</v>
      </c>
      <c r="J103" s="4">
        <f t="shared" si="16"/>
        <v>0</v>
      </c>
      <c r="K103" s="4">
        <f t="shared" si="17"/>
        <v>0</v>
      </c>
      <c r="L103" s="4">
        <f t="shared" si="18"/>
        <v>0</v>
      </c>
      <c r="M103" s="4">
        <f t="shared" si="19"/>
        <v>0</v>
      </c>
      <c r="N103" s="175" t="str">
        <f t="shared" si="10"/>
        <v>Cumparare directa</v>
      </c>
      <c r="O103" s="176">
        <v>41275</v>
      </c>
      <c r="P103" s="176">
        <v>41639</v>
      </c>
      <c r="Q103" s="5" t="s">
        <v>272</v>
      </c>
      <c r="R103" s="53"/>
    </row>
    <row r="104" spans="1:18" ht="27.75" customHeight="1" hidden="1">
      <c r="A104" s="7">
        <v>82</v>
      </c>
      <c r="B104" s="2" t="s">
        <v>214</v>
      </c>
      <c r="C104" s="2" t="s">
        <v>55</v>
      </c>
      <c r="D104" s="74">
        <v>0</v>
      </c>
      <c r="E104" s="41">
        <f t="shared" si="11"/>
        <v>0</v>
      </c>
      <c r="F104" s="41">
        <f t="shared" si="12"/>
        <v>0</v>
      </c>
      <c r="G104" s="41">
        <f t="shared" si="13"/>
        <v>0</v>
      </c>
      <c r="H104" s="41">
        <f t="shared" si="14"/>
        <v>0</v>
      </c>
      <c r="I104" s="4">
        <f t="shared" si="15"/>
        <v>0</v>
      </c>
      <c r="J104" s="4">
        <f t="shared" si="16"/>
        <v>0</v>
      </c>
      <c r="K104" s="4">
        <f t="shared" si="17"/>
        <v>0</v>
      </c>
      <c r="L104" s="4">
        <f t="shared" si="18"/>
        <v>0</v>
      </c>
      <c r="M104" s="4">
        <f t="shared" si="19"/>
        <v>0</v>
      </c>
      <c r="N104" s="175" t="str">
        <f t="shared" si="10"/>
        <v>Cumparare directa</v>
      </c>
      <c r="O104" s="176">
        <v>41275</v>
      </c>
      <c r="P104" s="176">
        <v>41639</v>
      </c>
      <c r="Q104" s="5" t="s">
        <v>272</v>
      </c>
      <c r="R104" s="53"/>
    </row>
    <row r="105" spans="1:18" ht="27.75" customHeight="1" hidden="1">
      <c r="A105" s="7">
        <v>83</v>
      </c>
      <c r="B105" s="2" t="s">
        <v>215</v>
      </c>
      <c r="C105" s="2" t="s">
        <v>47</v>
      </c>
      <c r="D105" s="74">
        <v>0</v>
      </c>
      <c r="E105" s="41">
        <f t="shared" si="11"/>
        <v>0</v>
      </c>
      <c r="F105" s="41">
        <f t="shared" si="12"/>
        <v>0</v>
      </c>
      <c r="G105" s="41">
        <f t="shared" si="13"/>
        <v>0</v>
      </c>
      <c r="H105" s="41">
        <f t="shared" si="14"/>
        <v>0</v>
      </c>
      <c r="I105" s="4">
        <f t="shared" si="15"/>
        <v>0</v>
      </c>
      <c r="J105" s="4">
        <f t="shared" si="16"/>
        <v>0</v>
      </c>
      <c r="K105" s="4">
        <f t="shared" si="17"/>
        <v>0</v>
      </c>
      <c r="L105" s="4">
        <f t="shared" si="18"/>
        <v>0</v>
      </c>
      <c r="M105" s="4">
        <f t="shared" si="19"/>
        <v>0</v>
      </c>
      <c r="N105" s="175" t="str">
        <f t="shared" si="10"/>
        <v>Cumparare directa</v>
      </c>
      <c r="O105" s="176">
        <v>41275</v>
      </c>
      <c r="P105" s="176">
        <v>41639</v>
      </c>
      <c r="Q105" s="5" t="s">
        <v>272</v>
      </c>
      <c r="R105" s="53"/>
    </row>
    <row r="106" spans="1:18" ht="27.75" customHeight="1" hidden="1">
      <c r="A106" s="7">
        <v>84</v>
      </c>
      <c r="B106" s="2" t="s">
        <v>222</v>
      </c>
      <c r="C106" s="2" t="s">
        <v>42</v>
      </c>
      <c r="D106" s="74">
        <v>0</v>
      </c>
      <c r="E106" s="41">
        <f t="shared" si="11"/>
        <v>0</v>
      </c>
      <c r="F106" s="41">
        <f t="shared" si="12"/>
        <v>0</v>
      </c>
      <c r="G106" s="41">
        <f t="shared" si="13"/>
        <v>0</v>
      </c>
      <c r="H106" s="41">
        <f t="shared" si="14"/>
        <v>0</v>
      </c>
      <c r="I106" s="4">
        <f t="shared" si="15"/>
        <v>0</v>
      </c>
      <c r="J106" s="4">
        <f t="shared" si="16"/>
        <v>0</v>
      </c>
      <c r="K106" s="4">
        <f t="shared" si="17"/>
        <v>0</v>
      </c>
      <c r="L106" s="4">
        <f t="shared" si="18"/>
        <v>0</v>
      </c>
      <c r="M106" s="4">
        <f t="shared" si="19"/>
        <v>0</v>
      </c>
      <c r="N106" s="175" t="str">
        <f t="shared" si="10"/>
        <v>Cumparare directa</v>
      </c>
      <c r="O106" s="176">
        <v>41275</v>
      </c>
      <c r="P106" s="176">
        <v>41639</v>
      </c>
      <c r="Q106" s="5" t="s">
        <v>272</v>
      </c>
      <c r="R106" s="53"/>
    </row>
    <row r="107" spans="1:18" ht="27.75" customHeight="1" hidden="1">
      <c r="A107" s="7">
        <v>85</v>
      </c>
      <c r="B107" s="2" t="s">
        <v>216</v>
      </c>
      <c r="C107" s="2" t="s">
        <v>224</v>
      </c>
      <c r="D107" s="74">
        <v>0</v>
      </c>
      <c r="E107" s="41">
        <f t="shared" si="11"/>
        <v>0</v>
      </c>
      <c r="F107" s="41">
        <f t="shared" si="12"/>
        <v>0</v>
      </c>
      <c r="G107" s="41">
        <f t="shared" si="13"/>
        <v>0</v>
      </c>
      <c r="H107" s="41">
        <f t="shared" si="14"/>
        <v>0</v>
      </c>
      <c r="I107" s="4">
        <f t="shared" si="15"/>
        <v>0</v>
      </c>
      <c r="J107" s="4">
        <f t="shared" si="16"/>
        <v>0</v>
      </c>
      <c r="K107" s="4">
        <f t="shared" si="17"/>
        <v>0</v>
      </c>
      <c r="L107" s="4">
        <f t="shared" si="18"/>
        <v>0</v>
      </c>
      <c r="M107" s="4">
        <f t="shared" si="19"/>
        <v>0</v>
      </c>
      <c r="N107" s="175" t="str">
        <f t="shared" si="10"/>
        <v>Cumparare directa</v>
      </c>
      <c r="O107" s="176">
        <v>41275</v>
      </c>
      <c r="P107" s="176">
        <v>41639</v>
      </c>
      <c r="Q107" s="5" t="s">
        <v>272</v>
      </c>
      <c r="R107" s="53"/>
    </row>
    <row r="108" spans="1:18" ht="27.75" customHeight="1" hidden="1">
      <c r="A108" s="7">
        <v>86</v>
      </c>
      <c r="B108" s="2" t="s">
        <v>217</v>
      </c>
      <c r="C108" s="2" t="s">
        <v>224</v>
      </c>
      <c r="D108" s="74">
        <v>0</v>
      </c>
      <c r="E108" s="41">
        <f t="shared" si="11"/>
        <v>0</v>
      </c>
      <c r="F108" s="41">
        <f t="shared" si="12"/>
        <v>0</v>
      </c>
      <c r="G108" s="41">
        <f t="shared" si="13"/>
        <v>0</v>
      </c>
      <c r="H108" s="41">
        <f t="shared" si="14"/>
        <v>0</v>
      </c>
      <c r="I108" s="4">
        <f t="shared" si="15"/>
        <v>0</v>
      </c>
      <c r="J108" s="4">
        <f t="shared" si="16"/>
        <v>0</v>
      </c>
      <c r="K108" s="4">
        <f t="shared" si="17"/>
        <v>0</v>
      </c>
      <c r="L108" s="4">
        <f t="shared" si="18"/>
        <v>0</v>
      </c>
      <c r="M108" s="4">
        <f t="shared" si="19"/>
        <v>0</v>
      </c>
      <c r="N108" s="175" t="str">
        <f t="shared" si="10"/>
        <v>Cumparare directa</v>
      </c>
      <c r="O108" s="176">
        <v>41275</v>
      </c>
      <c r="P108" s="176">
        <v>41639</v>
      </c>
      <c r="Q108" s="5" t="s">
        <v>272</v>
      </c>
      <c r="R108" s="53"/>
    </row>
    <row r="109" spans="1:18" ht="27.75" customHeight="1" hidden="1">
      <c r="A109" s="7">
        <v>87</v>
      </c>
      <c r="B109" s="2" t="s">
        <v>218</v>
      </c>
      <c r="C109" s="2" t="s">
        <v>224</v>
      </c>
      <c r="D109" s="74">
        <v>0</v>
      </c>
      <c r="E109" s="41">
        <f t="shared" si="11"/>
        <v>0</v>
      </c>
      <c r="F109" s="41">
        <f t="shared" si="12"/>
        <v>0</v>
      </c>
      <c r="G109" s="41">
        <f t="shared" si="13"/>
        <v>0</v>
      </c>
      <c r="H109" s="41">
        <f t="shared" si="14"/>
        <v>0</v>
      </c>
      <c r="I109" s="4">
        <f t="shared" si="15"/>
        <v>0</v>
      </c>
      <c r="J109" s="4">
        <f t="shared" si="16"/>
        <v>0</v>
      </c>
      <c r="K109" s="4">
        <f t="shared" si="17"/>
        <v>0</v>
      </c>
      <c r="L109" s="4">
        <f t="shared" si="18"/>
        <v>0</v>
      </c>
      <c r="M109" s="4">
        <f t="shared" si="19"/>
        <v>0</v>
      </c>
      <c r="N109" s="175" t="str">
        <f t="shared" si="10"/>
        <v>Cumparare directa</v>
      </c>
      <c r="O109" s="176">
        <v>41275</v>
      </c>
      <c r="P109" s="176">
        <v>41639</v>
      </c>
      <c r="Q109" s="5" t="s">
        <v>272</v>
      </c>
      <c r="R109" s="53"/>
    </row>
    <row r="110" spans="1:18" ht="27.75" customHeight="1" hidden="1">
      <c r="A110" s="7">
        <v>88</v>
      </c>
      <c r="B110" s="2" t="s">
        <v>219</v>
      </c>
      <c r="C110" s="2" t="s">
        <v>224</v>
      </c>
      <c r="D110" s="74">
        <v>0</v>
      </c>
      <c r="E110" s="41">
        <f t="shared" si="11"/>
        <v>0</v>
      </c>
      <c r="F110" s="41">
        <f t="shared" si="12"/>
        <v>0</v>
      </c>
      <c r="G110" s="41">
        <f t="shared" si="13"/>
        <v>0</v>
      </c>
      <c r="H110" s="41">
        <f t="shared" si="14"/>
        <v>0</v>
      </c>
      <c r="I110" s="4">
        <f t="shared" si="15"/>
        <v>0</v>
      </c>
      <c r="J110" s="4">
        <f t="shared" si="16"/>
        <v>0</v>
      </c>
      <c r="K110" s="4">
        <f t="shared" si="17"/>
        <v>0</v>
      </c>
      <c r="L110" s="4">
        <f t="shared" si="18"/>
        <v>0</v>
      </c>
      <c r="M110" s="4">
        <f t="shared" si="19"/>
        <v>0</v>
      </c>
      <c r="N110" s="175" t="str">
        <f t="shared" si="10"/>
        <v>Cumparare directa</v>
      </c>
      <c r="O110" s="176">
        <v>41275</v>
      </c>
      <c r="P110" s="176">
        <v>41639</v>
      </c>
      <c r="Q110" s="5" t="s">
        <v>272</v>
      </c>
      <c r="R110" s="53"/>
    </row>
    <row r="111" spans="1:18" ht="27.75" customHeight="1" hidden="1">
      <c r="A111" s="7">
        <v>89</v>
      </c>
      <c r="B111" s="2" t="s">
        <v>220</v>
      </c>
      <c r="C111" s="2" t="s">
        <v>224</v>
      </c>
      <c r="D111" s="74">
        <v>0</v>
      </c>
      <c r="E111" s="41">
        <f t="shared" si="11"/>
        <v>0</v>
      </c>
      <c r="F111" s="41">
        <f t="shared" si="12"/>
        <v>0</v>
      </c>
      <c r="G111" s="41">
        <f t="shared" si="13"/>
        <v>0</v>
      </c>
      <c r="H111" s="41">
        <f t="shared" si="14"/>
        <v>0</v>
      </c>
      <c r="I111" s="4">
        <f t="shared" si="15"/>
        <v>0</v>
      </c>
      <c r="J111" s="4">
        <f t="shared" si="16"/>
        <v>0</v>
      </c>
      <c r="K111" s="4">
        <f t="shared" si="17"/>
        <v>0</v>
      </c>
      <c r="L111" s="4">
        <f t="shared" si="18"/>
        <v>0</v>
      </c>
      <c r="M111" s="4">
        <f t="shared" si="19"/>
        <v>0</v>
      </c>
      <c r="N111" s="175" t="str">
        <f t="shared" si="10"/>
        <v>Cumparare directa</v>
      </c>
      <c r="O111" s="176">
        <v>41275</v>
      </c>
      <c r="P111" s="176">
        <v>41639</v>
      </c>
      <c r="Q111" s="5" t="s">
        <v>272</v>
      </c>
      <c r="R111" s="53"/>
    </row>
    <row r="112" spans="1:18" ht="27.75" customHeight="1" hidden="1">
      <c r="A112" s="7">
        <v>90</v>
      </c>
      <c r="B112" s="2" t="s">
        <v>221</v>
      </c>
      <c r="C112" s="2" t="s">
        <v>225</v>
      </c>
      <c r="D112" s="74">
        <v>0</v>
      </c>
      <c r="E112" s="41">
        <f t="shared" si="11"/>
        <v>0</v>
      </c>
      <c r="F112" s="41">
        <f t="shared" si="12"/>
        <v>0</v>
      </c>
      <c r="G112" s="41">
        <f t="shared" si="13"/>
        <v>0</v>
      </c>
      <c r="H112" s="41">
        <f t="shared" si="14"/>
        <v>0</v>
      </c>
      <c r="I112" s="4">
        <f t="shared" si="15"/>
        <v>0</v>
      </c>
      <c r="J112" s="4">
        <f t="shared" si="16"/>
        <v>0</v>
      </c>
      <c r="K112" s="4">
        <f t="shared" si="17"/>
        <v>0</v>
      </c>
      <c r="L112" s="4">
        <f t="shared" si="18"/>
        <v>0</v>
      </c>
      <c r="M112" s="4">
        <f t="shared" si="19"/>
        <v>0</v>
      </c>
      <c r="N112" s="175" t="str">
        <f t="shared" si="10"/>
        <v>Cumparare directa</v>
      </c>
      <c r="O112" s="176">
        <v>41275</v>
      </c>
      <c r="P112" s="176">
        <v>41639</v>
      </c>
      <c r="Q112" s="5" t="s">
        <v>272</v>
      </c>
      <c r="R112" s="53"/>
    </row>
    <row r="113" spans="1:18" ht="27.75" customHeight="1" hidden="1">
      <c r="A113" s="7">
        <v>91</v>
      </c>
      <c r="B113" s="89" t="s">
        <v>192</v>
      </c>
      <c r="C113" s="2" t="s">
        <v>226</v>
      </c>
      <c r="D113" s="97">
        <f>300-300</f>
        <v>0</v>
      </c>
      <c r="E113" s="41">
        <f>D113/1.24</f>
        <v>0</v>
      </c>
      <c r="F113" s="41">
        <f>E113*0.65</f>
        <v>0</v>
      </c>
      <c r="G113" s="41">
        <f>H113*0.65</f>
        <v>0</v>
      </c>
      <c r="H113" s="41">
        <f>E113*$L$20</f>
        <v>0</v>
      </c>
      <c r="I113" s="4">
        <f>E113*0.35</f>
        <v>0</v>
      </c>
      <c r="J113" s="4">
        <f>H113*0.35</f>
        <v>0</v>
      </c>
      <c r="K113" s="4">
        <f>L113-H113</f>
        <v>0</v>
      </c>
      <c r="L113" s="4">
        <f>H113*$K$20</f>
        <v>0</v>
      </c>
      <c r="M113" s="4">
        <f>L113</f>
        <v>0</v>
      </c>
      <c r="N113" s="175" t="str">
        <f t="shared" si="10"/>
        <v>Cumparare directa</v>
      </c>
      <c r="O113" s="176">
        <v>41275</v>
      </c>
      <c r="P113" s="176">
        <v>41639</v>
      </c>
      <c r="Q113" s="5" t="s">
        <v>272</v>
      </c>
      <c r="R113" s="53"/>
    </row>
    <row r="114" spans="1:18" ht="27.75" customHeight="1" hidden="1">
      <c r="A114" s="7">
        <v>92</v>
      </c>
      <c r="B114" s="89" t="s">
        <v>193</v>
      </c>
      <c r="C114" s="2" t="s">
        <v>234</v>
      </c>
      <c r="D114" s="97">
        <f>265-265</f>
        <v>0</v>
      </c>
      <c r="E114" s="41">
        <f>D114/1.24</f>
        <v>0</v>
      </c>
      <c r="F114" s="41">
        <f>E114*0.65</f>
        <v>0</v>
      </c>
      <c r="G114" s="41">
        <f>H114*0.65</f>
        <v>0</v>
      </c>
      <c r="H114" s="41">
        <f>E114*$L$20</f>
        <v>0</v>
      </c>
      <c r="I114" s="4">
        <f>E114*0.35</f>
        <v>0</v>
      </c>
      <c r="J114" s="4">
        <f>H114*0.35</f>
        <v>0</v>
      </c>
      <c r="K114" s="4">
        <f>L114-H114</f>
        <v>0</v>
      </c>
      <c r="L114" s="4">
        <f>H114*$K$20</f>
        <v>0</v>
      </c>
      <c r="M114" s="4">
        <f>L114</f>
        <v>0</v>
      </c>
      <c r="N114" s="175" t="str">
        <f t="shared" si="10"/>
        <v>Cumparare directa</v>
      </c>
      <c r="O114" s="176">
        <v>41275</v>
      </c>
      <c r="P114" s="176">
        <v>41639</v>
      </c>
      <c r="Q114" s="5" t="s">
        <v>272</v>
      </c>
      <c r="R114" s="53"/>
    </row>
    <row r="115" spans="1:18" ht="27.75" customHeight="1" hidden="1">
      <c r="A115" s="7">
        <v>93</v>
      </c>
      <c r="B115" s="89" t="s">
        <v>194</v>
      </c>
      <c r="C115" s="2" t="s">
        <v>235</v>
      </c>
      <c r="D115" s="97">
        <f>11250-11250</f>
        <v>0</v>
      </c>
      <c r="E115" s="42">
        <f>D115/1.24</f>
        <v>0</v>
      </c>
      <c r="F115" s="41">
        <f t="shared" si="1"/>
        <v>0</v>
      </c>
      <c r="G115" s="41">
        <f t="shared" si="2"/>
        <v>0</v>
      </c>
      <c r="H115" s="41">
        <f t="shared" si="3"/>
        <v>0</v>
      </c>
      <c r="I115" s="4">
        <f t="shared" si="4"/>
        <v>0</v>
      </c>
      <c r="J115" s="4">
        <f t="shared" si="5"/>
        <v>0</v>
      </c>
      <c r="K115" s="4">
        <f t="shared" si="6"/>
        <v>0</v>
      </c>
      <c r="L115" s="4">
        <f t="shared" si="7"/>
        <v>0</v>
      </c>
      <c r="M115" s="4">
        <f t="shared" si="8"/>
        <v>0</v>
      </c>
      <c r="N115" s="175" t="str">
        <f t="shared" si="10"/>
        <v>Cumparare directa</v>
      </c>
      <c r="O115" s="176">
        <v>41275</v>
      </c>
      <c r="P115" s="176">
        <v>41639</v>
      </c>
      <c r="Q115" s="5" t="s">
        <v>272</v>
      </c>
      <c r="R115" s="53"/>
    </row>
    <row r="116" spans="1:18" ht="27.75" customHeight="1" hidden="1">
      <c r="A116" s="7">
        <v>94</v>
      </c>
      <c r="B116" s="89" t="s">
        <v>195</v>
      </c>
      <c r="C116" s="2" t="s">
        <v>227</v>
      </c>
      <c r="D116" s="97">
        <f>3760-3760</f>
        <v>0</v>
      </c>
      <c r="E116" s="42">
        <f aca="true" t="shared" si="20" ref="E116:E122">D116/1.24</f>
        <v>0</v>
      </c>
      <c r="F116" s="41">
        <f aca="true" t="shared" si="21" ref="F116:F122">E116*0.65</f>
        <v>0</v>
      </c>
      <c r="G116" s="41">
        <f aca="true" t="shared" si="22" ref="G116:G122">H116*0.65</f>
        <v>0</v>
      </c>
      <c r="H116" s="41">
        <f aca="true" t="shared" si="23" ref="H116:H122">E116*$L$20</f>
        <v>0</v>
      </c>
      <c r="I116" s="4">
        <f aca="true" t="shared" si="24" ref="I116:I122">E116*0.35</f>
        <v>0</v>
      </c>
      <c r="J116" s="4">
        <f aca="true" t="shared" si="25" ref="J116:J122">H116*0.35</f>
        <v>0</v>
      </c>
      <c r="K116" s="4">
        <f aca="true" t="shared" si="26" ref="K116:K122">L116-H116</f>
        <v>0</v>
      </c>
      <c r="L116" s="4">
        <f aca="true" t="shared" si="27" ref="L116:L122">H116*$K$20</f>
        <v>0</v>
      </c>
      <c r="M116" s="4">
        <f aca="true" t="shared" si="28" ref="M116:M122">L116</f>
        <v>0</v>
      </c>
      <c r="N116" s="175" t="str">
        <f t="shared" si="10"/>
        <v>Cumparare directa</v>
      </c>
      <c r="O116" s="176">
        <v>41275</v>
      </c>
      <c r="P116" s="176">
        <v>41639</v>
      </c>
      <c r="Q116" s="5" t="s">
        <v>272</v>
      </c>
      <c r="R116" s="53"/>
    </row>
    <row r="117" spans="1:18" ht="27.75" customHeight="1" hidden="1">
      <c r="A117" s="7">
        <v>95</v>
      </c>
      <c r="B117" s="89" t="s">
        <v>196</v>
      </c>
      <c r="C117" s="2" t="s">
        <v>228</v>
      </c>
      <c r="D117" s="97">
        <f>1690-1690</f>
        <v>0</v>
      </c>
      <c r="E117" s="42">
        <f t="shared" si="20"/>
        <v>0</v>
      </c>
      <c r="F117" s="41">
        <f t="shared" si="21"/>
        <v>0</v>
      </c>
      <c r="G117" s="41">
        <f t="shared" si="22"/>
        <v>0</v>
      </c>
      <c r="H117" s="41">
        <f t="shared" si="23"/>
        <v>0</v>
      </c>
      <c r="I117" s="4">
        <f t="shared" si="24"/>
        <v>0</v>
      </c>
      <c r="J117" s="4">
        <f t="shared" si="25"/>
        <v>0</v>
      </c>
      <c r="K117" s="4">
        <f t="shared" si="26"/>
        <v>0</v>
      </c>
      <c r="L117" s="4">
        <f t="shared" si="27"/>
        <v>0</v>
      </c>
      <c r="M117" s="4">
        <f t="shared" si="28"/>
        <v>0</v>
      </c>
      <c r="N117" s="175" t="str">
        <f t="shared" si="10"/>
        <v>Cumparare directa</v>
      </c>
      <c r="O117" s="176">
        <v>41275</v>
      </c>
      <c r="P117" s="176">
        <v>41639</v>
      </c>
      <c r="Q117" s="5" t="s">
        <v>272</v>
      </c>
      <c r="R117" s="53"/>
    </row>
    <row r="118" spans="1:18" ht="27.75" customHeight="1" hidden="1">
      <c r="A118" s="7">
        <v>96</v>
      </c>
      <c r="B118" s="89" t="s">
        <v>197</v>
      </c>
      <c r="C118" s="2" t="s">
        <v>228</v>
      </c>
      <c r="D118" s="97">
        <f>2100-2100</f>
        <v>0</v>
      </c>
      <c r="E118" s="42">
        <f t="shared" si="20"/>
        <v>0</v>
      </c>
      <c r="F118" s="41">
        <f t="shared" si="21"/>
        <v>0</v>
      </c>
      <c r="G118" s="41">
        <f t="shared" si="22"/>
        <v>0</v>
      </c>
      <c r="H118" s="41">
        <f t="shared" si="23"/>
        <v>0</v>
      </c>
      <c r="I118" s="4">
        <f t="shared" si="24"/>
        <v>0</v>
      </c>
      <c r="J118" s="4">
        <f t="shared" si="25"/>
        <v>0</v>
      </c>
      <c r="K118" s="4">
        <f t="shared" si="26"/>
        <v>0</v>
      </c>
      <c r="L118" s="4">
        <f t="shared" si="27"/>
        <v>0</v>
      </c>
      <c r="M118" s="4">
        <f t="shared" si="28"/>
        <v>0</v>
      </c>
      <c r="N118" s="175" t="str">
        <f t="shared" si="10"/>
        <v>Cumparare directa</v>
      </c>
      <c r="O118" s="176">
        <v>41275</v>
      </c>
      <c r="P118" s="176">
        <v>41639</v>
      </c>
      <c r="Q118" s="5" t="s">
        <v>272</v>
      </c>
      <c r="R118" s="53"/>
    </row>
    <row r="119" spans="1:18" ht="27.75" customHeight="1" hidden="1">
      <c r="A119" s="7">
        <v>97</v>
      </c>
      <c r="B119" s="89" t="s">
        <v>199</v>
      </c>
      <c r="C119" s="2" t="s">
        <v>229</v>
      </c>
      <c r="D119" s="97">
        <f>14546-12473-2073</f>
        <v>0</v>
      </c>
      <c r="E119" s="42">
        <f t="shared" si="20"/>
        <v>0</v>
      </c>
      <c r="F119" s="41">
        <f t="shared" si="21"/>
        <v>0</v>
      </c>
      <c r="G119" s="41">
        <f t="shared" si="22"/>
        <v>0</v>
      </c>
      <c r="H119" s="41">
        <f t="shared" si="23"/>
        <v>0</v>
      </c>
      <c r="I119" s="4">
        <f t="shared" si="24"/>
        <v>0</v>
      </c>
      <c r="J119" s="4">
        <f t="shared" si="25"/>
        <v>0</v>
      </c>
      <c r="K119" s="4">
        <f t="shared" si="26"/>
        <v>0</v>
      </c>
      <c r="L119" s="4">
        <f t="shared" si="27"/>
        <v>0</v>
      </c>
      <c r="M119" s="4">
        <f t="shared" si="28"/>
        <v>0</v>
      </c>
      <c r="N119" s="175" t="str">
        <f t="shared" si="10"/>
        <v>Cumparare directa</v>
      </c>
      <c r="O119" s="176">
        <v>41275</v>
      </c>
      <c r="P119" s="176">
        <v>41639</v>
      </c>
      <c r="Q119" s="5" t="s">
        <v>272</v>
      </c>
      <c r="R119" s="53"/>
    </row>
    <row r="120" spans="1:18" ht="27.75" customHeight="1" hidden="1">
      <c r="A120" s="7">
        <v>98</v>
      </c>
      <c r="B120" s="89" t="s">
        <v>198</v>
      </c>
      <c r="C120" s="2" t="s">
        <v>230</v>
      </c>
      <c r="D120" s="97">
        <f>478-478</f>
        <v>0</v>
      </c>
      <c r="E120" s="42">
        <f t="shared" si="20"/>
        <v>0</v>
      </c>
      <c r="F120" s="41">
        <f t="shared" si="21"/>
        <v>0</v>
      </c>
      <c r="G120" s="41">
        <f t="shared" si="22"/>
        <v>0</v>
      </c>
      <c r="H120" s="41">
        <f t="shared" si="23"/>
        <v>0</v>
      </c>
      <c r="I120" s="4">
        <f t="shared" si="24"/>
        <v>0</v>
      </c>
      <c r="J120" s="4">
        <f t="shared" si="25"/>
        <v>0</v>
      </c>
      <c r="K120" s="4">
        <f t="shared" si="26"/>
        <v>0</v>
      </c>
      <c r="L120" s="4">
        <f t="shared" si="27"/>
        <v>0</v>
      </c>
      <c r="M120" s="4">
        <f t="shared" si="28"/>
        <v>0</v>
      </c>
      <c r="N120" s="175" t="str">
        <f t="shared" si="10"/>
        <v>Cumparare directa</v>
      </c>
      <c r="O120" s="176">
        <v>41275</v>
      </c>
      <c r="P120" s="176">
        <v>41639</v>
      </c>
      <c r="Q120" s="5" t="s">
        <v>272</v>
      </c>
      <c r="R120" s="53"/>
    </row>
    <row r="121" spans="1:18" ht="27.75" customHeight="1" hidden="1">
      <c r="A121" s="7">
        <v>99</v>
      </c>
      <c r="B121" s="89" t="s">
        <v>200</v>
      </c>
      <c r="C121" s="2" t="s">
        <v>231</v>
      </c>
      <c r="D121" s="97">
        <f>600-600</f>
        <v>0</v>
      </c>
      <c r="E121" s="42">
        <f t="shared" si="20"/>
        <v>0</v>
      </c>
      <c r="F121" s="41">
        <f t="shared" si="21"/>
        <v>0</v>
      </c>
      <c r="G121" s="41">
        <f t="shared" si="22"/>
        <v>0</v>
      </c>
      <c r="H121" s="41">
        <f t="shared" si="23"/>
        <v>0</v>
      </c>
      <c r="I121" s="4">
        <f t="shared" si="24"/>
        <v>0</v>
      </c>
      <c r="J121" s="4">
        <f t="shared" si="25"/>
        <v>0</v>
      </c>
      <c r="K121" s="4">
        <f t="shared" si="26"/>
        <v>0</v>
      </c>
      <c r="L121" s="4">
        <f t="shared" si="27"/>
        <v>0</v>
      </c>
      <c r="M121" s="4">
        <f t="shared" si="28"/>
        <v>0</v>
      </c>
      <c r="N121" s="175" t="str">
        <f t="shared" si="10"/>
        <v>Cumparare directa</v>
      </c>
      <c r="O121" s="176">
        <v>41275</v>
      </c>
      <c r="P121" s="176">
        <v>41639</v>
      </c>
      <c r="Q121" s="5" t="s">
        <v>272</v>
      </c>
      <c r="R121" s="53"/>
    </row>
    <row r="122" spans="1:18" ht="27.75" customHeight="1" hidden="1">
      <c r="A122" s="7">
        <v>100</v>
      </c>
      <c r="B122" s="89" t="s">
        <v>201</v>
      </c>
      <c r="C122" s="2" t="s">
        <v>232</v>
      </c>
      <c r="D122" s="97">
        <f>478-478</f>
        <v>0</v>
      </c>
      <c r="E122" s="42">
        <f t="shared" si="20"/>
        <v>0</v>
      </c>
      <c r="F122" s="41">
        <f t="shared" si="21"/>
        <v>0</v>
      </c>
      <c r="G122" s="41">
        <f t="shared" si="22"/>
        <v>0</v>
      </c>
      <c r="H122" s="41">
        <f t="shared" si="23"/>
        <v>0</v>
      </c>
      <c r="I122" s="4">
        <f t="shared" si="24"/>
        <v>0</v>
      </c>
      <c r="J122" s="4">
        <f t="shared" si="25"/>
        <v>0</v>
      </c>
      <c r="K122" s="4">
        <f t="shared" si="26"/>
        <v>0</v>
      </c>
      <c r="L122" s="4">
        <f t="shared" si="27"/>
        <v>0</v>
      </c>
      <c r="M122" s="4">
        <f t="shared" si="28"/>
        <v>0</v>
      </c>
      <c r="N122" s="175" t="str">
        <f t="shared" si="10"/>
        <v>Cumparare directa</v>
      </c>
      <c r="O122" s="176">
        <v>41275</v>
      </c>
      <c r="P122" s="176">
        <v>41639</v>
      </c>
      <c r="Q122" s="5" t="s">
        <v>272</v>
      </c>
      <c r="R122" s="53"/>
    </row>
    <row r="123" spans="1:18" ht="54" customHeight="1">
      <c r="A123" s="7">
        <v>101</v>
      </c>
      <c r="B123" s="2" t="s">
        <v>254</v>
      </c>
      <c r="C123" s="2" t="s">
        <v>103</v>
      </c>
      <c r="D123" s="101">
        <v>8000</v>
      </c>
      <c r="E123" s="52">
        <f aca="true" t="shared" si="29" ref="E123:E146">D123/1.24</f>
        <v>6451.612903225807</v>
      </c>
      <c r="F123" s="41">
        <f aca="true" t="shared" si="30" ref="F123:F128">E123*0.65</f>
        <v>4193.548387096775</v>
      </c>
      <c r="G123" s="41">
        <f aca="true" t="shared" si="31" ref="G123:G128">H123*0.65</f>
        <v>18325.806451612905</v>
      </c>
      <c r="H123" s="4">
        <f aca="true" t="shared" si="32" ref="H123:H128">E123*$L$20</f>
        <v>28193.548387096776</v>
      </c>
      <c r="I123" s="4">
        <f aca="true" t="shared" si="33" ref="I123:I128">E123*0.35</f>
        <v>2258.064516129032</v>
      </c>
      <c r="J123" s="4">
        <f aca="true" t="shared" si="34" ref="J123:J128">H123*0.35</f>
        <v>9867.741935483871</v>
      </c>
      <c r="K123" s="4">
        <f aca="true" t="shared" si="35" ref="K123:K128">L123-H123</f>
        <v>6766.451612903224</v>
      </c>
      <c r="L123" s="4">
        <f aca="true" t="shared" si="36" ref="L123:L128">H123*$K$20</f>
        <v>34960</v>
      </c>
      <c r="M123" s="4">
        <f aca="true" t="shared" si="37" ref="M123:M128">L123</f>
        <v>34960</v>
      </c>
      <c r="N123" s="175" t="str">
        <f t="shared" si="10"/>
        <v>Cumparare directa</v>
      </c>
      <c r="O123" s="176">
        <v>41275</v>
      </c>
      <c r="P123" s="176">
        <v>41639</v>
      </c>
      <c r="Q123" s="5" t="s">
        <v>272</v>
      </c>
      <c r="R123" s="53"/>
    </row>
    <row r="124" spans="1:18" ht="27.75" customHeight="1" hidden="1">
      <c r="A124" s="7">
        <v>102</v>
      </c>
      <c r="B124" s="2" t="s">
        <v>143</v>
      </c>
      <c r="C124" s="2" t="s">
        <v>162</v>
      </c>
      <c r="D124" s="96">
        <v>0</v>
      </c>
      <c r="E124" s="52">
        <f t="shared" si="29"/>
        <v>0</v>
      </c>
      <c r="F124" s="41">
        <f t="shared" si="30"/>
        <v>0</v>
      </c>
      <c r="G124" s="41">
        <f t="shared" si="31"/>
        <v>0</v>
      </c>
      <c r="H124" s="4">
        <f t="shared" si="32"/>
        <v>0</v>
      </c>
      <c r="I124" s="4">
        <f t="shared" si="33"/>
        <v>0</v>
      </c>
      <c r="J124" s="4">
        <f t="shared" si="34"/>
        <v>0</v>
      </c>
      <c r="K124" s="4">
        <f t="shared" si="35"/>
        <v>0</v>
      </c>
      <c r="L124" s="4">
        <f t="shared" si="36"/>
        <v>0</v>
      </c>
      <c r="M124" s="4">
        <f t="shared" si="37"/>
        <v>0</v>
      </c>
      <c r="N124" s="175" t="str">
        <f t="shared" si="10"/>
        <v>Cumparare directa</v>
      </c>
      <c r="O124" s="176">
        <v>41275</v>
      </c>
      <c r="P124" s="176">
        <v>41639</v>
      </c>
      <c r="Q124" s="5" t="s">
        <v>272</v>
      </c>
      <c r="R124" s="53"/>
    </row>
    <row r="125" spans="1:18" ht="27.75" customHeight="1">
      <c r="A125" s="7">
        <v>103</v>
      </c>
      <c r="B125" s="2" t="s">
        <v>253</v>
      </c>
      <c r="C125" s="2" t="s">
        <v>103</v>
      </c>
      <c r="D125" s="101">
        <f>12*160</f>
        <v>1920</v>
      </c>
      <c r="E125" s="52">
        <f t="shared" si="29"/>
        <v>1548.3870967741937</v>
      </c>
      <c r="F125" s="41">
        <f t="shared" si="30"/>
        <v>1006.451612903226</v>
      </c>
      <c r="G125" s="41">
        <f t="shared" si="31"/>
        <v>4398.1935483870975</v>
      </c>
      <c r="H125" s="4">
        <f t="shared" si="32"/>
        <v>6766.451612903226</v>
      </c>
      <c r="I125" s="4">
        <f t="shared" si="33"/>
        <v>541.9354838709677</v>
      </c>
      <c r="J125" s="4">
        <f t="shared" si="34"/>
        <v>2368.2580645161293</v>
      </c>
      <c r="K125" s="4">
        <f t="shared" si="35"/>
        <v>1623.9483870967751</v>
      </c>
      <c r="L125" s="4">
        <f t="shared" si="36"/>
        <v>8390.400000000001</v>
      </c>
      <c r="M125" s="4">
        <f t="shared" si="37"/>
        <v>8390.400000000001</v>
      </c>
      <c r="N125" s="175" t="str">
        <f t="shared" si="10"/>
        <v>Cumparare directa</v>
      </c>
      <c r="O125" s="176">
        <v>41275</v>
      </c>
      <c r="P125" s="176">
        <v>41639</v>
      </c>
      <c r="Q125" s="5" t="s">
        <v>272</v>
      </c>
      <c r="R125" s="53"/>
    </row>
    <row r="126" spans="1:18" ht="27.75" customHeight="1" hidden="1">
      <c r="A126" s="7">
        <v>104</v>
      </c>
      <c r="B126" s="2" t="s">
        <v>237</v>
      </c>
      <c r="C126" s="2" t="s">
        <v>159</v>
      </c>
      <c r="D126" s="74">
        <v>0</v>
      </c>
      <c r="E126" s="42">
        <f t="shared" si="29"/>
        <v>0</v>
      </c>
      <c r="F126" s="41">
        <f t="shared" si="30"/>
        <v>0</v>
      </c>
      <c r="G126" s="41">
        <f t="shared" si="31"/>
        <v>0</v>
      </c>
      <c r="H126" s="41">
        <f t="shared" si="32"/>
        <v>0</v>
      </c>
      <c r="I126" s="4">
        <f t="shared" si="33"/>
        <v>0</v>
      </c>
      <c r="J126" s="4">
        <f t="shared" si="34"/>
        <v>0</v>
      </c>
      <c r="K126" s="4">
        <f t="shared" si="35"/>
        <v>0</v>
      </c>
      <c r="L126" s="4">
        <f t="shared" si="36"/>
        <v>0</v>
      </c>
      <c r="M126" s="4">
        <f t="shared" si="37"/>
        <v>0</v>
      </c>
      <c r="N126" s="175" t="str">
        <f t="shared" si="10"/>
        <v>Cumparare directa</v>
      </c>
      <c r="O126" s="176">
        <v>41275</v>
      </c>
      <c r="P126" s="176">
        <v>41639</v>
      </c>
      <c r="Q126" s="5" t="s">
        <v>272</v>
      </c>
      <c r="R126" s="53"/>
    </row>
    <row r="127" spans="1:18" ht="27.75" customHeight="1">
      <c r="A127" s="7">
        <v>105</v>
      </c>
      <c r="B127" s="43" t="s">
        <v>251</v>
      </c>
      <c r="C127" s="2"/>
      <c r="D127" s="102">
        <v>300</v>
      </c>
      <c r="E127" s="42">
        <f>D127/1.24</f>
        <v>241.93548387096774</v>
      </c>
      <c r="F127" s="41">
        <f>E127*0.65</f>
        <v>157.25806451612902</v>
      </c>
      <c r="G127" s="41">
        <f>H127*0.65</f>
        <v>687.2177419354839</v>
      </c>
      <c r="H127" s="41">
        <f>E127*$L$20</f>
        <v>1057.258064516129</v>
      </c>
      <c r="I127" s="4">
        <f>E127*0.35</f>
        <v>84.6774193548387</v>
      </c>
      <c r="J127" s="4">
        <f>H127*0.35</f>
        <v>370.0403225806451</v>
      </c>
      <c r="K127" s="4">
        <f>L127-H127</f>
        <v>253.74193548387098</v>
      </c>
      <c r="L127" s="4">
        <f>H127*$K$20</f>
        <v>1311</v>
      </c>
      <c r="M127" s="4">
        <f>L127</f>
        <v>1311</v>
      </c>
      <c r="N127" s="175" t="str">
        <f t="shared" si="10"/>
        <v>Cumparare directa</v>
      </c>
      <c r="O127" s="176">
        <v>41275</v>
      </c>
      <c r="P127" s="176">
        <v>41639</v>
      </c>
      <c r="Q127" s="5" t="s">
        <v>272</v>
      </c>
      <c r="R127" s="53"/>
    </row>
    <row r="128" spans="1:18" ht="27.75" customHeight="1">
      <c r="A128" s="7">
        <v>106</v>
      </c>
      <c r="B128" s="43" t="s">
        <v>252</v>
      </c>
      <c r="C128" s="2" t="s">
        <v>103</v>
      </c>
      <c r="D128" s="102">
        <v>400</v>
      </c>
      <c r="E128" s="42">
        <f t="shared" si="29"/>
        <v>322.5806451612903</v>
      </c>
      <c r="F128" s="41">
        <f t="shared" si="30"/>
        <v>209.67741935483872</v>
      </c>
      <c r="G128" s="41">
        <f t="shared" si="31"/>
        <v>916.2903225806452</v>
      </c>
      <c r="H128" s="41">
        <f t="shared" si="32"/>
        <v>1409.6774193548388</v>
      </c>
      <c r="I128" s="4">
        <f t="shared" si="33"/>
        <v>112.9032258064516</v>
      </c>
      <c r="J128" s="4">
        <f t="shared" si="34"/>
        <v>493.38709677419354</v>
      </c>
      <c r="K128" s="4">
        <f t="shared" si="35"/>
        <v>338.3225806451612</v>
      </c>
      <c r="L128" s="4">
        <f t="shared" si="36"/>
        <v>1748</v>
      </c>
      <c r="M128" s="4">
        <f t="shared" si="37"/>
        <v>1748</v>
      </c>
      <c r="N128" s="175" t="str">
        <f t="shared" si="10"/>
        <v>Cumparare directa</v>
      </c>
      <c r="O128" s="176">
        <v>41275</v>
      </c>
      <c r="P128" s="176">
        <v>41639</v>
      </c>
      <c r="Q128" s="5" t="s">
        <v>272</v>
      </c>
      <c r="R128" s="53"/>
    </row>
    <row r="129" spans="1:18" ht="27.75" customHeight="1" hidden="1">
      <c r="A129" s="7">
        <v>107</v>
      </c>
      <c r="B129" s="43" t="s">
        <v>185</v>
      </c>
      <c r="C129" s="2" t="s">
        <v>21</v>
      </c>
      <c r="D129" s="90">
        <v>0</v>
      </c>
      <c r="E129" s="52">
        <f t="shared" si="29"/>
        <v>0</v>
      </c>
      <c r="F129" s="41">
        <f t="shared" si="1"/>
        <v>0</v>
      </c>
      <c r="G129" s="41">
        <f t="shared" si="2"/>
        <v>0</v>
      </c>
      <c r="H129" s="4">
        <f t="shared" si="3"/>
        <v>0</v>
      </c>
      <c r="I129" s="4">
        <f t="shared" si="4"/>
        <v>0</v>
      </c>
      <c r="J129" s="4">
        <f t="shared" si="5"/>
        <v>0</v>
      </c>
      <c r="K129" s="4">
        <f t="shared" si="6"/>
        <v>0</v>
      </c>
      <c r="L129" s="4">
        <f t="shared" si="7"/>
        <v>0</v>
      </c>
      <c r="M129" s="4">
        <f t="shared" si="8"/>
        <v>0</v>
      </c>
      <c r="N129" s="175" t="str">
        <f t="shared" si="10"/>
        <v>Cumparare directa</v>
      </c>
      <c r="O129" s="176">
        <v>41275</v>
      </c>
      <c r="P129" s="176">
        <v>41639</v>
      </c>
      <c r="Q129" s="5" t="s">
        <v>272</v>
      </c>
      <c r="R129" s="53"/>
    </row>
    <row r="130" spans="1:18" ht="27.75" customHeight="1">
      <c r="A130" s="7">
        <v>108</v>
      </c>
      <c r="B130" s="2" t="s">
        <v>250</v>
      </c>
      <c r="C130" s="2" t="s">
        <v>22</v>
      </c>
      <c r="D130" s="79">
        <f>8*1300</f>
        <v>10400</v>
      </c>
      <c r="E130" s="52">
        <f t="shared" si="29"/>
        <v>8387.09677419355</v>
      </c>
      <c r="F130" s="41">
        <f t="shared" si="1"/>
        <v>5451.612903225807</v>
      </c>
      <c r="G130" s="41">
        <f t="shared" si="2"/>
        <v>23823.548387096776</v>
      </c>
      <c r="H130" s="4">
        <f t="shared" si="3"/>
        <v>36651.61290322581</v>
      </c>
      <c r="I130" s="4">
        <f t="shared" si="4"/>
        <v>2935.483870967742</v>
      </c>
      <c r="J130" s="4">
        <f t="shared" si="5"/>
        <v>12828.064516129032</v>
      </c>
      <c r="K130" s="4">
        <f t="shared" si="6"/>
        <v>8796.387096774197</v>
      </c>
      <c r="L130" s="4">
        <f t="shared" si="7"/>
        <v>45448.00000000001</v>
      </c>
      <c r="M130" s="4">
        <f t="shared" si="8"/>
        <v>45448.00000000001</v>
      </c>
      <c r="N130" s="175" t="str">
        <f t="shared" si="10"/>
        <v>Cumparare directa</v>
      </c>
      <c r="O130" s="176">
        <v>41275</v>
      </c>
      <c r="P130" s="176">
        <v>41639</v>
      </c>
      <c r="Q130" s="5" t="s">
        <v>272</v>
      </c>
      <c r="R130" s="53"/>
    </row>
    <row r="131" spans="1:18" ht="27.75" customHeight="1">
      <c r="A131" s="7">
        <v>109</v>
      </c>
      <c r="B131" s="2" t="s">
        <v>249</v>
      </c>
      <c r="C131" s="8" t="s">
        <v>21</v>
      </c>
      <c r="D131" s="79">
        <f>7*800</f>
        <v>5600</v>
      </c>
      <c r="E131" s="52">
        <f t="shared" si="29"/>
        <v>4516.129032258064</v>
      </c>
      <c r="F131" s="41">
        <f t="shared" si="1"/>
        <v>2935.483870967742</v>
      </c>
      <c r="G131" s="41">
        <f t="shared" si="2"/>
        <v>12828.064516129032</v>
      </c>
      <c r="H131" s="4">
        <f t="shared" si="3"/>
        <v>19735.483870967742</v>
      </c>
      <c r="I131" s="4">
        <f t="shared" si="4"/>
        <v>1580.6451612903224</v>
      </c>
      <c r="J131" s="4">
        <f t="shared" si="5"/>
        <v>6907.419354838709</v>
      </c>
      <c r="K131" s="4">
        <f t="shared" si="6"/>
        <v>4736.516129032258</v>
      </c>
      <c r="L131" s="4">
        <f t="shared" si="7"/>
        <v>24472</v>
      </c>
      <c r="M131" s="4">
        <f t="shared" si="8"/>
        <v>24472</v>
      </c>
      <c r="N131" s="175" t="str">
        <f t="shared" si="10"/>
        <v>Cumparare directa</v>
      </c>
      <c r="O131" s="176">
        <v>41275</v>
      </c>
      <c r="P131" s="176">
        <v>41639</v>
      </c>
      <c r="Q131" s="5" t="s">
        <v>272</v>
      </c>
      <c r="R131" s="53"/>
    </row>
    <row r="132" spans="1:18" ht="27.75" customHeight="1" hidden="1">
      <c r="A132" s="7">
        <v>110</v>
      </c>
      <c r="B132" s="2" t="s">
        <v>186</v>
      </c>
      <c r="C132" s="8" t="s">
        <v>21</v>
      </c>
      <c r="D132" s="79">
        <v>0</v>
      </c>
      <c r="E132" s="52">
        <f t="shared" si="29"/>
        <v>0</v>
      </c>
      <c r="F132" s="41">
        <f t="shared" si="1"/>
        <v>0</v>
      </c>
      <c r="G132" s="41">
        <f t="shared" si="2"/>
        <v>0</v>
      </c>
      <c r="H132" s="4">
        <f t="shared" si="3"/>
        <v>0</v>
      </c>
      <c r="I132" s="4">
        <f t="shared" si="4"/>
        <v>0</v>
      </c>
      <c r="J132" s="4">
        <f t="shared" si="5"/>
        <v>0</v>
      </c>
      <c r="K132" s="4">
        <f t="shared" si="6"/>
        <v>0</v>
      </c>
      <c r="L132" s="4">
        <f t="shared" si="7"/>
        <v>0</v>
      </c>
      <c r="M132" s="4">
        <f t="shared" si="8"/>
        <v>0</v>
      </c>
      <c r="N132" s="175" t="str">
        <f t="shared" si="10"/>
        <v>Cumparare directa</v>
      </c>
      <c r="O132" s="176">
        <v>41275</v>
      </c>
      <c r="P132" s="176">
        <v>41639</v>
      </c>
      <c r="Q132" s="5" t="s">
        <v>272</v>
      </c>
      <c r="R132" s="53"/>
    </row>
    <row r="133" spans="1:18" ht="27.75" customHeight="1" hidden="1">
      <c r="A133" s="7">
        <v>111</v>
      </c>
      <c r="B133" s="2" t="s">
        <v>144</v>
      </c>
      <c r="C133" s="2" t="s">
        <v>163</v>
      </c>
      <c r="D133" s="79">
        <v>0</v>
      </c>
      <c r="E133" s="52">
        <f t="shared" si="29"/>
        <v>0</v>
      </c>
      <c r="F133" s="41">
        <f>E133*0.65</f>
        <v>0</v>
      </c>
      <c r="G133" s="41">
        <f>H133*0.65</f>
        <v>0</v>
      </c>
      <c r="H133" s="4">
        <f>E133*$L$20</f>
        <v>0</v>
      </c>
      <c r="I133" s="4">
        <f>E133*0.35</f>
        <v>0</v>
      </c>
      <c r="J133" s="4">
        <f>H133*0.35</f>
        <v>0</v>
      </c>
      <c r="K133" s="4">
        <f>L133-H133</f>
        <v>0</v>
      </c>
      <c r="L133" s="4">
        <f>H133*$K$20</f>
        <v>0</v>
      </c>
      <c r="M133" s="4">
        <f>L133</f>
        <v>0</v>
      </c>
      <c r="N133" s="175" t="str">
        <f t="shared" si="10"/>
        <v>Cumparare directa</v>
      </c>
      <c r="O133" s="176">
        <v>41275</v>
      </c>
      <c r="P133" s="176">
        <v>41639</v>
      </c>
      <c r="Q133" s="5" t="s">
        <v>272</v>
      </c>
      <c r="R133" s="53"/>
    </row>
    <row r="134" spans="1:18" ht="27.75" customHeight="1">
      <c r="A134" s="7">
        <v>112</v>
      </c>
      <c r="B134" s="2" t="s">
        <v>102</v>
      </c>
      <c r="C134" s="8" t="s">
        <v>51</v>
      </c>
      <c r="D134" s="79">
        <f>6000</f>
        <v>6000</v>
      </c>
      <c r="E134" s="52">
        <f t="shared" si="29"/>
        <v>4838.709677419355</v>
      </c>
      <c r="F134" s="41">
        <f t="shared" si="1"/>
        <v>3145.161290322581</v>
      </c>
      <c r="G134" s="41">
        <f t="shared" si="2"/>
        <v>13744.35483870968</v>
      </c>
      <c r="H134" s="4">
        <f t="shared" si="3"/>
        <v>21145.161290322583</v>
      </c>
      <c r="I134" s="4">
        <f t="shared" si="4"/>
        <v>1693.5483870967741</v>
      </c>
      <c r="J134" s="4">
        <f t="shared" si="5"/>
        <v>7400.806451612903</v>
      </c>
      <c r="K134" s="4">
        <f t="shared" si="6"/>
        <v>5074.83870967742</v>
      </c>
      <c r="L134" s="4">
        <f t="shared" si="7"/>
        <v>26220.000000000004</v>
      </c>
      <c r="M134" s="4">
        <f t="shared" si="8"/>
        <v>26220.000000000004</v>
      </c>
      <c r="N134" s="175" t="str">
        <f t="shared" si="10"/>
        <v>Cumparare directa</v>
      </c>
      <c r="O134" s="176">
        <v>41275</v>
      </c>
      <c r="P134" s="176">
        <v>41639</v>
      </c>
      <c r="Q134" s="5" t="s">
        <v>272</v>
      </c>
      <c r="R134" s="53"/>
    </row>
    <row r="135" spans="1:18" ht="27.75" customHeight="1" hidden="1">
      <c r="A135" s="7">
        <v>113</v>
      </c>
      <c r="B135" s="2" t="s">
        <v>145</v>
      </c>
      <c r="C135" s="8" t="s">
        <v>51</v>
      </c>
      <c r="D135" s="79">
        <v>0</v>
      </c>
      <c r="E135" s="52">
        <f t="shared" si="29"/>
        <v>0</v>
      </c>
      <c r="F135" s="41">
        <f t="shared" si="1"/>
        <v>0</v>
      </c>
      <c r="G135" s="41">
        <f t="shared" si="2"/>
        <v>0</v>
      </c>
      <c r="H135" s="4">
        <f t="shared" si="3"/>
        <v>0</v>
      </c>
      <c r="I135" s="4">
        <f t="shared" si="4"/>
        <v>0</v>
      </c>
      <c r="J135" s="4">
        <f t="shared" si="5"/>
        <v>0</v>
      </c>
      <c r="K135" s="4">
        <f t="shared" si="6"/>
        <v>0</v>
      </c>
      <c r="L135" s="4">
        <f t="shared" si="7"/>
        <v>0</v>
      </c>
      <c r="M135" s="4">
        <f t="shared" si="8"/>
        <v>0</v>
      </c>
      <c r="N135" s="175" t="str">
        <f t="shared" si="10"/>
        <v>Cumparare directa</v>
      </c>
      <c r="O135" s="176">
        <v>41275</v>
      </c>
      <c r="P135" s="176">
        <v>41639</v>
      </c>
      <c r="Q135" s="5" t="s">
        <v>272</v>
      </c>
      <c r="R135" s="53"/>
    </row>
    <row r="136" spans="1:18" ht="27.75" customHeight="1">
      <c r="A136" s="7">
        <v>114</v>
      </c>
      <c r="B136" s="2" t="s">
        <v>248</v>
      </c>
      <c r="C136" s="91" t="s">
        <v>236</v>
      </c>
      <c r="D136" s="79">
        <f>9*200</f>
        <v>1800</v>
      </c>
      <c r="E136" s="52">
        <f t="shared" si="29"/>
        <v>1451.6129032258063</v>
      </c>
      <c r="F136" s="41">
        <f t="shared" si="1"/>
        <v>943.5483870967741</v>
      </c>
      <c r="G136" s="41">
        <f t="shared" si="2"/>
        <v>4123.306451612903</v>
      </c>
      <c r="H136" s="4">
        <f t="shared" si="3"/>
        <v>6343.548387096774</v>
      </c>
      <c r="I136" s="4">
        <f t="shared" si="4"/>
        <v>508.0645161290322</v>
      </c>
      <c r="J136" s="4">
        <f t="shared" si="5"/>
        <v>2220.2419354838707</v>
      </c>
      <c r="K136" s="4">
        <f t="shared" si="6"/>
        <v>1522.4516129032254</v>
      </c>
      <c r="L136" s="4">
        <f t="shared" si="7"/>
        <v>7865.999999999999</v>
      </c>
      <c r="M136" s="4">
        <f t="shared" si="8"/>
        <v>7865.999999999999</v>
      </c>
      <c r="N136" s="175" t="str">
        <f t="shared" si="10"/>
        <v>Cumparare directa</v>
      </c>
      <c r="O136" s="176">
        <v>41275</v>
      </c>
      <c r="P136" s="176">
        <v>41639</v>
      </c>
      <c r="Q136" s="5" t="s">
        <v>272</v>
      </c>
      <c r="R136" s="53"/>
    </row>
    <row r="137" spans="1:18" ht="27.75" customHeight="1" hidden="1">
      <c r="A137" s="7">
        <v>115</v>
      </c>
      <c r="B137" s="2" t="s">
        <v>146</v>
      </c>
      <c r="C137" s="10" t="s">
        <v>52</v>
      </c>
      <c r="D137" s="79">
        <v>0</v>
      </c>
      <c r="E137" s="52">
        <f t="shared" si="29"/>
        <v>0</v>
      </c>
      <c r="F137" s="41">
        <f t="shared" si="1"/>
        <v>0</v>
      </c>
      <c r="G137" s="41">
        <f t="shared" si="2"/>
        <v>0</v>
      </c>
      <c r="H137" s="4">
        <f t="shared" si="3"/>
        <v>0</v>
      </c>
      <c r="I137" s="4">
        <f t="shared" si="4"/>
        <v>0</v>
      </c>
      <c r="J137" s="4">
        <f t="shared" si="5"/>
        <v>0</v>
      </c>
      <c r="K137" s="4">
        <f t="shared" si="6"/>
        <v>0</v>
      </c>
      <c r="L137" s="4">
        <f t="shared" si="7"/>
        <v>0</v>
      </c>
      <c r="M137" s="4">
        <f t="shared" si="8"/>
        <v>0</v>
      </c>
      <c r="N137" s="175" t="str">
        <f t="shared" si="10"/>
        <v>Cumparare directa</v>
      </c>
      <c r="O137" s="176">
        <v>41275</v>
      </c>
      <c r="P137" s="176">
        <v>41639</v>
      </c>
      <c r="Q137" s="5" t="s">
        <v>272</v>
      </c>
      <c r="R137" s="53"/>
    </row>
    <row r="138" spans="1:18" ht="27.75" customHeight="1" hidden="1">
      <c r="A138" s="7">
        <v>116</v>
      </c>
      <c r="B138" s="2" t="s">
        <v>83</v>
      </c>
      <c r="C138" s="8" t="s">
        <v>23</v>
      </c>
      <c r="D138" s="79">
        <v>0</v>
      </c>
      <c r="E138" s="52">
        <f t="shared" si="29"/>
        <v>0</v>
      </c>
      <c r="F138" s="41">
        <f t="shared" si="1"/>
        <v>0</v>
      </c>
      <c r="G138" s="41">
        <f t="shared" si="2"/>
        <v>0</v>
      </c>
      <c r="H138" s="4">
        <f t="shared" si="3"/>
        <v>0</v>
      </c>
      <c r="I138" s="4">
        <f t="shared" si="4"/>
        <v>0</v>
      </c>
      <c r="J138" s="4">
        <f t="shared" si="5"/>
        <v>0</v>
      </c>
      <c r="K138" s="4">
        <f t="shared" si="6"/>
        <v>0</v>
      </c>
      <c r="L138" s="4">
        <f t="shared" si="7"/>
        <v>0</v>
      </c>
      <c r="M138" s="4">
        <f t="shared" si="8"/>
        <v>0</v>
      </c>
      <c r="N138" s="175" t="str">
        <f t="shared" si="10"/>
        <v>Cumparare directa</v>
      </c>
      <c r="O138" s="176">
        <v>41275</v>
      </c>
      <c r="P138" s="176">
        <v>41639</v>
      </c>
      <c r="Q138" s="5" t="s">
        <v>272</v>
      </c>
      <c r="R138" s="53"/>
    </row>
    <row r="139" spans="1:18" ht="27.75" customHeight="1" hidden="1">
      <c r="A139" s="7">
        <v>117</v>
      </c>
      <c r="B139" s="2" t="s">
        <v>187</v>
      </c>
      <c r="C139" s="91" t="s">
        <v>150</v>
      </c>
      <c r="D139" s="79">
        <v>0</v>
      </c>
      <c r="E139" s="52">
        <f t="shared" si="29"/>
        <v>0</v>
      </c>
      <c r="F139" s="41">
        <f t="shared" si="1"/>
        <v>0</v>
      </c>
      <c r="G139" s="41">
        <f t="shared" si="2"/>
        <v>0</v>
      </c>
      <c r="H139" s="4">
        <f t="shared" si="3"/>
        <v>0</v>
      </c>
      <c r="I139" s="4">
        <f t="shared" si="4"/>
        <v>0</v>
      </c>
      <c r="J139" s="4">
        <f t="shared" si="5"/>
        <v>0</v>
      </c>
      <c r="K139" s="4">
        <f t="shared" si="6"/>
        <v>0</v>
      </c>
      <c r="L139" s="4">
        <f t="shared" si="7"/>
        <v>0</v>
      </c>
      <c r="M139" s="4">
        <f t="shared" si="8"/>
        <v>0</v>
      </c>
      <c r="N139" s="175" t="str">
        <f t="shared" si="10"/>
        <v>Cumparare directa</v>
      </c>
      <c r="O139" s="176">
        <v>41275</v>
      </c>
      <c r="P139" s="176">
        <v>41639</v>
      </c>
      <c r="Q139" s="5" t="s">
        <v>272</v>
      </c>
      <c r="R139" s="53"/>
    </row>
    <row r="140" spans="1:18" ht="27.75" customHeight="1">
      <c r="A140" s="7">
        <v>118</v>
      </c>
      <c r="B140" s="89" t="s">
        <v>188</v>
      </c>
      <c r="C140" s="6" t="s">
        <v>104</v>
      </c>
      <c r="D140" s="103">
        <v>150</v>
      </c>
      <c r="E140" s="104">
        <f t="shared" si="29"/>
        <v>120.96774193548387</v>
      </c>
      <c r="F140" s="41">
        <f>E140*0.65</f>
        <v>78.62903225806451</v>
      </c>
      <c r="G140" s="41">
        <f>H140*0.65</f>
        <v>343.60887096774195</v>
      </c>
      <c r="H140" s="4">
        <f>E140*$L$20</f>
        <v>528.6290322580645</v>
      </c>
      <c r="I140" s="4">
        <f>E140*0.35</f>
        <v>42.33870967741935</v>
      </c>
      <c r="J140" s="4">
        <f>H140*0.35</f>
        <v>185.02016129032256</v>
      </c>
      <c r="K140" s="4">
        <f>L140-H140</f>
        <v>126.87096774193549</v>
      </c>
      <c r="L140" s="4">
        <f>H140*$K$20</f>
        <v>655.5</v>
      </c>
      <c r="M140" s="4">
        <f>L140</f>
        <v>655.5</v>
      </c>
      <c r="N140" s="175" t="str">
        <f t="shared" si="10"/>
        <v>Cumparare directa</v>
      </c>
      <c r="O140" s="176">
        <v>41275</v>
      </c>
      <c r="P140" s="176">
        <v>41639</v>
      </c>
      <c r="Q140" s="5" t="s">
        <v>272</v>
      </c>
      <c r="R140" s="53"/>
    </row>
    <row r="141" spans="1:18" ht="27.75" customHeight="1">
      <c r="A141" s="7">
        <v>119</v>
      </c>
      <c r="B141" s="72" t="s">
        <v>247</v>
      </c>
      <c r="C141" s="6" t="s">
        <v>233</v>
      </c>
      <c r="D141" s="103">
        <v>450</v>
      </c>
      <c r="E141" s="104">
        <f t="shared" si="29"/>
        <v>362.9032258064516</v>
      </c>
      <c r="F141" s="41">
        <f>E141*0.65</f>
        <v>235.88709677419354</v>
      </c>
      <c r="G141" s="41">
        <f>H141*0.65</f>
        <v>1030.8266129032259</v>
      </c>
      <c r="H141" s="4">
        <f>E141*$L$20</f>
        <v>1585.8870967741934</v>
      </c>
      <c r="I141" s="4">
        <f>E141*0.35</f>
        <v>127.01612903225805</v>
      </c>
      <c r="J141" s="4">
        <f>H141*0.35</f>
        <v>555.0604838709677</v>
      </c>
      <c r="K141" s="4">
        <f>L141-H141</f>
        <v>380.61290322580635</v>
      </c>
      <c r="L141" s="4">
        <f>H141*$K$20</f>
        <v>1966.4999999999998</v>
      </c>
      <c r="M141" s="4">
        <f>L141</f>
        <v>1966.4999999999998</v>
      </c>
      <c r="N141" s="175" t="str">
        <f t="shared" si="10"/>
        <v>Cumparare directa</v>
      </c>
      <c r="O141" s="176">
        <v>41275</v>
      </c>
      <c r="P141" s="176">
        <v>41639</v>
      </c>
      <c r="Q141" s="5" t="s">
        <v>272</v>
      </c>
      <c r="R141" s="53"/>
    </row>
    <row r="142" spans="1:18" ht="27.75" customHeight="1">
      <c r="A142" s="7">
        <v>120</v>
      </c>
      <c r="B142" s="2" t="s">
        <v>245</v>
      </c>
      <c r="C142" s="6" t="s">
        <v>164</v>
      </c>
      <c r="D142" s="79">
        <f>150*3</f>
        <v>450</v>
      </c>
      <c r="E142" s="52">
        <f>D142/1.24</f>
        <v>362.9032258064516</v>
      </c>
      <c r="F142" s="41">
        <f t="shared" si="1"/>
        <v>235.88709677419354</v>
      </c>
      <c r="G142" s="41">
        <f t="shared" si="2"/>
        <v>1030.8266129032259</v>
      </c>
      <c r="H142" s="4">
        <f t="shared" si="3"/>
        <v>1585.8870967741934</v>
      </c>
      <c r="I142" s="4">
        <f t="shared" si="4"/>
        <v>127.01612903225805</v>
      </c>
      <c r="J142" s="4">
        <f t="shared" si="5"/>
        <v>555.0604838709677</v>
      </c>
      <c r="K142" s="4">
        <f t="shared" si="6"/>
        <v>380.61290322580635</v>
      </c>
      <c r="L142" s="4">
        <f t="shared" si="7"/>
        <v>1966.4999999999998</v>
      </c>
      <c r="M142" s="4">
        <f t="shared" si="8"/>
        <v>1966.4999999999998</v>
      </c>
      <c r="N142" s="175" t="str">
        <f t="shared" si="10"/>
        <v>Cumparare directa</v>
      </c>
      <c r="O142" s="176">
        <v>41275</v>
      </c>
      <c r="P142" s="176">
        <v>41639</v>
      </c>
      <c r="Q142" s="5" t="s">
        <v>272</v>
      </c>
      <c r="R142" s="53"/>
    </row>
    <row r="143" spans="1:18" ht="27.75" customHeight="1">
      <c r="A143" s="7">
        <v>121</v>
      </c>
      <c r="B143" s="2" t="s">
        <v>246</v>
      </c>
      <c r="C143" s="45" t="s">
        <v>98</v>
      </c>
      <c r="D143" s="79">
        <f>6*200</f>
        <v>1200</v>
      </c>
      <c r="E143" s="52">
        <f t="shared" si="29"/>
        <v>967.741935483871</v>
      </c>
      <c r="F143" s="41">
        <f t="shared" si="1"/>
        <v>629.0322580645161</v>
      </c>
      <c r="G143" s="41">
        <f t="shared" si="2"/>
        <v>2748.8709677419356</v>
      </c>
      <c r="H143" s="4">
        <f t="shared" si="3"/>
        <v>4229.032258064516</v>
      </c>
      <c r="I143" s="4">
        <f t="shared" si="4"/>
        <v>338.7096774193548</v>
      </c>
      <c r="J143" s="4">
        <f t="shared" si="5"/>
        <v>1480.1612903225805</v>
      </c>
      <c r="K143" s="4">
        <f t="shared" si="6"/>
        <v>1014.9677419354839</v>
      </c>
      <c r="L143" s="4">
        <f t="shared" si="7"/>
        <v>5244</v>
      </c>
      <c r="M143" s="4">
        <f t="shared" si="8"/>
        <v>5244</v>
      </c>
      <c r="N143" s="175" t="str">
        <f t="shared" si="10"/>
        <v>Cumparare directa</v>
      </c>
      <c r="O143" s="176">
        <v>41275</v>
      </c>
      <c r="P143" s="176">
        <v>41639</v>
      </c>
      <c r="Q143" s="5" t="s">
        <v>272</v>
      </c>
      <c r="R143" s="53"/>
    </row>
    <row r="144" spans="1:18" ht="27.75" customHeight="1" hidden="1">
      <c r="A144" s="7">
        <v>122</v>
      </c>
      <c r="B144" s="2" t="s">
        <v>189</v>
      </c>
      <c r="C144" s="92" t="s">
        <v>23</v>
      </c>
      <c r="D144" s="79">
        <v>0</v>
      </c>
      <c r="E144" s="52">
        <f t="shared" si="29"/>
        <v>0</v>
      </c>
      <c r="F144" s="41">
        <f t="shared" si="1"/>
        <v>0</v>
      </c>
      <c r="G144" s="41">
        <f t="shared" si="2"/>
        <v>0</v>
      </c>
      <c r="H144" s="4">
        <f t="shared" si="3"/>
        <v>0</v>
      </c>
      <c r="I144" s="4">
        <f t="shared" si="4"/>
        <v>0</v>
      </c>
      <c r="J144" s="4">
        <f t="shared" si="5"/>
        <v>0</v>
      </c>
      <c r="K144" s="4">
        <f t="shared" si="6"/>
        <v>0</v>
      </c>
      <c r="L144" s="4">
        <f t="shared" si="7"/>
        <v>0</v>
      </c>
      <c r="M144" s="4">
        <f t="shared" si="8"/>
        <v>0</v>
      </c>
      <c r="N144" s="175" t="str">
        <f t="shared" si="10"/>
        <v>Cumparare directa</v>
      </c>
      <c r="O144" s="176">
        <v>41275</v>
      </c>
      <c r="P144" s="176">
        <v>41639</v>
      </c>
      <c r="Q144" s="5" t="s">
        <v>272</v>
      </c>
      <c r="R144" s="53"/>
    </row>
    <row r="145" spans="1:18" ht="36">
      <c r="A145" s="7">
        <v>123</v>
      </c>
      <c r="B145" s="2" t="s">
        <v>84</v>
      </c>
      <c r="C145" s="8" t="s">
        <v>160</v>
      </c>
      <c r="D145" s="79">
        <v>1000</v>
      </c>
      <c r="E145" s="52">
        <f t="shared" si="29"/>
        <v>806.4516129032259</v>
      </c>
      <c r="F145" s="41">
        <f>E145*0.65</f>
        <v>524.1935483870968</v>
      </c>
      <c r="G145" s="41">
        <f>H145*0.65</f>
        <v>2290.725806451613</v>
      </c>
      <c r="H145" s="4">
        <f>E145*$L$20</f>
        <v>3524.193548387097</v>
      </c>
      <c r="I145" s="4">
        <f>E145*0.35</f>
        <v>282.258064516129</v>
      </c>
      <c r="J145" s="4">
        <f>H145*0.35</f>
        <v>1233.467741935484</v>
      </c>
      <c r="K145" s="4">
        <f>L145-H145</f>
        <v>845.806451612903</v>
      </c>
      <c r="L145" s="4">
        <f>H145*$K$20</f>
        <v>4370</v>
      </c>
      <c r="M145" s="4">
        <f>L145</f>
        <v>4370</v>
      </c>
      <c r="N145" s="175" t="str">
        <f t="shared" si="10"/>
        <v>Cumparare directa</v>
      </c>
      <c r="O145" s="176">
        <v>41275</v>
      </c>
      <c r="P145" s="176">
        <v>41639</v>
      </c>
      <c r="Q145" s="5" t="s">
        <v>272</v>
      </c>
      <c r="R145" s="53"/>
    </row>
    <row r="146" spans="1:18" ht="37.5" customHeight="1" hidden="1">
      <c r="A146" s="7">
        <v>124</v>
      </c>
      <c r="B146" s="2" t="s">
        <v>138</v>
      </c>
      <c r="C146" s="8" t="s">
        <v>20</v>
      </c>
      <c r="D146" s="79">
        <f>2000*0</f>
        <v>0</v>
      </c>
      <c r="E146" s="56">
        <f t="shared" si="29"/>
        <v>0</v>
      </c>
      <c r="F146" s="41">
        <f>E146*0.65</f>
        <v>0</v>
      </c>
      <c r="G146" s="41">
        <f>H146*0.65</f>
        <v>0</v>
      </c>
      <c r="H146" s="4">
        <f>E146*$L$20</f>
        <v>0</v>
      </c>
      <c r="I146" s="4">
        <f>E146*0.35</f>
        <v>0</v>
      </c>
      <c r="J146" s="4">
        <f>H146*0.35</f>
        <v>0</v>
      </c>
      <c r="K146" s="4">
        <f>L146-H146</f>
        <v>0</v>
      </c>
      <c r="L146" s="4">
        <f>H146*$K$20</f>
        <v>0</v>
      </c>
      <c r="M146" s="4">
        <f>L146</f>
        <v>0</v>
      </c>
      <c r="N146" s="175" t="str">
        <f t="shared" si="10"/>
        <v>Cumparare directa</v>
      </c>
      <c r="O146" s="176">
        <v>41275</v>
      </c>
      <c r="P146" s="176">
        <v>41639</v>
      </c>
      <c r="Q146" s="5" t="s">
        <v>272</v>
      </c>
      <c r="R146" s="53"/>
    </row>
    <row r="147" spans="1:18" ht="36">
      <c r="A147" s="7">
        <v>125</v>
      </c>
      <c r="B147" s="2" t="s">
        <v>147</v>
      </c>
      <c r="C147" s="105" t="s">
        <v>19</v>
      </c>
      <c r="D147" s="79">
        <f>6000-5000</f>
        <v>1000</v>
      </c>
      <c r="E147" s="56">
        <f aca="true" t="shared" si="38" ref="E147:E157">D147/1.24</f>
        <v>806.4516129032259</v>
      </c>
      <c r="F147" s="41">
        <f aca="true" t="shared" si="39" ref="F147:F156">E147*0.65</f>
        <v>524.1935483870968</v>
      </c>
      <c r="G147" s="41">
        <f aca="true" t="shared" si="40" ref="G147:G156">H147*0.65</f>
        <v>2290.725806451613</v>
      </c>
      <c r="H147" s="4">
        <f aca="true" t="shared" si="41" ref="H147:H156">E147*$L$20</f>
        <v>3524.193548387097</v>
      </c>
      <c r="I147" s="4">
        <f aca="true" t="shared" si="42" ref="I147:I156">E147*0.35</f>
        <v>282.258064516129</v>
      </c>
      <c r="J147" s="4">
        <f aca="true" t="shared" si="43" ref="J147:J156">H147*0.35</f>
        <v>1233.467741935484</v>
      </c>
      <c r="K147" s="4">
        <f aca="true" t="shared" si="44" ref="K147:K156">L147-H147</f>
        <v>845.806451612903</v>
      </c>
      <c r="L147" s="4">
        <f aca="true" t="shared" si="45" ref="L147:L156">H147*$K$20</f>
        <v>4370</v>
      </c>
      <c r="M147" s="4">
        <f aca="true" t="shared" si="46" ref="M147:M156">L147</f>
        <v>4370</v>
      </c>
      <c r="N147" s="175" t="str">
        <f t="shared" si="10"/>
        <v>Cumparare directa</v>
      </c>
      <c r="O147" s="176">
        <v>41275</v>
      </c>
      <c r="P147" s="176">
        <v>41639</v>
      </c>
      <c r="Q147" s="5" t="s">
        <v>272</v>
      </c>
      <c r="R147" s="53"/>
    </row>
    <row r="148" spans="1:18" ht="24" hidden="1">
      <c r="A148" s="7">
        <v>126</v>
      </c>
      <c r="B148" s="2" t="s">
        <v>148</v>
      </c>
      <c r="C148" s="2" t="s">
        <v>18</v>
      </c>
      <c r="D148" s="79">
        <f>15000*0</f>
        <v>0</v>
      </c>
      <c r="E148" s="52">
        <f t="shared" si="38"/>
        <v>0</v>
      </c>
      <c r="F148" s="41">
        <f t="shared" si="39"/>
        <v>0</v>
      </c>
      <c r="G148" s="41">
        <f t="shared" si="40"/>
        <v>0</v>
      </c>
      <c r="H148" s="4">
        <f t="shared" si="41"/>
        <v>0</v>
      </c>
      <c r="I148" s="4">
        <f t="shared" si="42"/>
        <v>0</v>
      </c>
      <c r="J148" s="4">
        <f t="shared" si="43"/>
        <v>0</v>
      </c>
      <c r="K148" s="4">
        <f t="shared" si="44"/>
        <v>0</v>
      </c>
      <c r="L148" s="4">
        <f t="shared" si="45"/>
        <v>0</v>
      </c>
      <c r="M148" s="4">
        <f t="shared" si="46"/>
        <v>0</v>
      </c>
      <c r="N148" s="175" t="str">
        <f t="shared" si="10"/>
        <v>Cumparare directa</v>
      </c>
      <c r="O148" s="176">
        <v>41275</v>
      </c>
      <c r="P148" s="176">
        <v>41639</v>
      </c>
      <c r="Q148" s="5" t="s">
        <v>272</v>
      </c>
      <c r="R148" s="53"/>
    </row>
    <row r="149" spans="1:18" ht="42.75" customHeight="1">
      <c r="A149" s="7">
        <v>127</v>
      </c>
      <c r="B149" s="2" t="s">
        <v>86</v>
      </c>
      <c r="C149" s="2" t="s">
        <v>48</v>
      </c>
      <c r="D149" s="79">
        <v>1000</v>
      </c>
      <c r="E149" s="56">
        <f t="shared" si="38"/>
        <v>806.4516129032259</v>
      </c>
      <c r="F149" s="41">
        <f t="shared" si="39"/>
        <v>524.1935483870968</v>
      </c>
      <c r="G149" s="41">
        <f t="shared" si="40"/>
        <v>2290.725806451613</v>
      </c>
      <c r="H149" s="4">
        <f t="shared" si="41"/>
        <v>3524.193548387097</v>
      </c>
      <c r="I149" s="4">
        <f t="shared" si="42"/>
        <v>282.258064516129</v>
      </c>
      <c r="J149" s="4">
        <f t="shared" si="43"/>
        <v>1233.467741935484</v>
      </c>
      <c r="K149" s="4">
        <f t="shared" si="44"/>
        <v>845.806451612903</v>
      </c>
      <c r="L149" s="4">
        <f t="shared" si="45"/>
        <v>4370</v>
      </c>
      <c r="M149" s="4">
        <f t="shared" si="46"/>
        <v>4370</v>
      </c>
      <c r="N149" s="175" t="str">
        <f t="shared" si="10"/>
        <v>Cumparare directa</v>
      </c>
      <c r="O149" s="176">
        <v>41275</v>
      </c>
      <c r="P149" s="176">
        <v>41639</v>
      </c>
      <c r="Q149" s="5" t="s">
        <v>272</v>
      </c>
      <c r="R149" s="53"/>
    </row>
    <row r="150" spans="1:18" ht="42.75" customHeight="1">
      <c r="A150" s="7">
        <v>128</v>
      </c>
      <c r="B150" s="2" t="s">
        <v>244</v>
      </c>
      <c r="C150" s="2" t="s">
        <v>165</v>
      </c>
      <c r="D150" s="79">
        <v>30000</v>
      </c>
      <c r="E150" s="56">
        <f>D150/1.24</f>
        <v>24193.548387096773</v>
      </c>
      <c r="F150" s="41">
        <f>E150*0.65</f>
        <v>15725.806451612903</v>
      </c>
      <c r="G150" s="41">
        <f>H150*0.65</f>
        <v>68721.77419354838</v>
      </c>
      <c r="H150" s="4">
        <f>E150*$L$20</f>
        <v>105725.8064516129</v>
      </c>
      <c r="I150" s="4">
        <f>E150*0.35</f>
        <v>8467.74193548387</v>
      </c>
      <c r="J150" s="4">
        <f>H150*0.35</f>
        <v>37004.03225806451</v>
      </c>
      <c r="K150" s="4">
        <f>L150-H150</f>
        <v>25374.193548387106</v>
      </c>
      <c r="L150" s="4">
        <f>H150*$K$20</f>
        <v>131100</v>
      </c>
      <c r="M150" s="4">
        <f>L150</f>
        <v>131100</v>
      </c>
      <c r="N150" s="175" t="str">
        <f t="shared" si="10"/>
        <v>Cerere de oferte</v>
      </c>
      <c r="O150" s="176">
        <v>41275</v>
      </c>
      <c r="P150" s="176">
        <v>41639</v>
      </c>
      <c r="Q150" s="5" t="s">
        <v>272</v>
      </c>
      <c r="R150" s="53"/>
    </row>
    <row r="151" spans="1:18" ht="51.75" customHeight="1" hidden="1">
      <c r="A151" s="7">
        <v>129</v>
      </c>
      <c r="B151" s="2" t="s">
        <v>149</v>
      </c>
      <c r="C151" s="2" t="s">
        <v>165</v>
      </c>
      <c r="D151" s="79">
        <v>0</v>
      </c>
      <c r="E151" s="56">
        <f t="shared" si="38"/>
        <v>0</v>
      </c>
      <c r="F151" s="41">
        <f t="shared" si="39"/>
        <v>0</v>
      </c>
      <c r="G151" s="41">
        <f t="shared" si="40"/>
        <v>0</v>
      </c>
      <c r="H151" s="4">
        <f t="shared" si="41"/>
        <v>0</v>
      </c>
      <c r="I151" s="4">
        <f t="shared" si="42"/>
        <v>0</v>
      </c>
      <c r="J151" s="4">
        <f t="shared" si="43"/>
        <v>0</v>
      </c>
      <c r="K151" s="4">
        <f t="shared" si="44"/>
        <v>0</v>
      </c>
      <c r="L151" s="4">
        <f t="shared" si="45"/>
        <v>0</v>
      </c>
      <c r="M151" s="4">
        <f>L151</f>
        <v>0</v>
      </c>
      <c r="N151" s="175" t="str">
        <f aca="true" t="shared" si="47" ref="N151:N167">IF(E151&gt;130000,"Licitatie deschisa",IF(E151&gt;15000,"Cerere de oferte","Cumparare directa"))</f>
        <v>Cumparare directa</v>
      </c>
      <c r="O151" s="176">
        <v>41275</v>
      </c>
      <c r="P151" s="176">
        <v>41639</v>
      </c>
      <c r="Q151" s="5" t="s">
        <v>272</v>
      </c>
      <c r="R151" s="53"/>
    </row>
    <row r="152" spans="1:18" ht="72.75" customHeight="1">
      <c r="A152" s="181">
        <v>130</v>
      </c>
      <c r="B152" s="180" t="s">
        <v>241</v>
      </c>
      <c r="C152" s="180" t="s">
        <v>165</v>
      </c>
      <c r="D152" s="182">
        <f>160000+2200-10000</f>
        <v>152200</v>
      </c>
      <c r="E152" s="183">
        <f t="shared" si="38"/>
        <v>122741.93548387097</v>
      </c>
      <c r="F152" s="184">
        <f t="shared" si="39"/>
        <v>79782.25806451614</v>
      </c>
      <c r="G152" s="184">
        <f t="shared" si="40"/>
        <v>348648.4677419355</v>
      </c>
      <c r="H152" s="185">
        <f t="shared" si="41"/>
        <v>536382.2580645161</v>
      </c>
      <c r="I152" s="185">
        <f t="shared" si="42"/>
        <v>42959.67741935483</v>
      </c>
      <c r="J152" s="185">
        <f t="shared" si="43"/>
        <v>187733.79032258064</v>
      </c>
      <c r="K152" s="185">
        <f t="shared" si="44"/>
        <v>128731.74193548388</v>
      </c>
      <c r="L152" s="185">
        <f t="shared" si="45"/>
        <v>665114</v>
      </c>
      <c r="M152" s="185">
        <f t="shared" si="46"/>
        <v>665114</v>
      </c>
      <c r="N152" s="186" t="str">
        <f t="shared" si="47"/>
        <v>Cerere de oferte</v>
      </c>
      <c r="O152" s="187">
        <v>41275</v>
      </c>
      <c r="P152" s="187">
        <v>41639</v>
      </c>
      <c r="Q152" s="188" t="s">
        <v>272</v>
      </c>
      <c r="R152" s="53"/>
    </row>
    <row r="153" spans="1:18" ht="99.75" customHeight="1">
      <c r="A153" s="197">
        <v>131</v>
      </c>
      <c r="B153" s="189" t="s">
        <v>242</v>
      </c>
      <c r="C153" s="189" t="s">
        <v>165</v>
      </c>
      <c r="D153" s="190">
        <f>150000+10000</f>
        <v>160000</v>
      </c>
      <c r="E153" s="191">
        <f t="shared" si="38"/>
        <v>129032.25806451614</v>
      </c>
      <c r="F153" s="192">
        <f t="shared" si="39"/>
        <v>83870.96774193548</v>
      </c>
      <c r="G153" s="192">
        <f t="shared" si="40"/>
        <v>366516.1290322581</v>
      </c>
      <c r="H153" s="193">
        <f t="shared" si="41"/>
        <v>563870.9677419355</v>
      </c>
      <c r="I153" s="193">
        <f t="shared" si="42"/>
        <v>45161.290322580644</v>
      </c>
      <c r="J153" s="193">
        <f t="shared" si="43"/>
        <v>197354.83870967742</v>
      </c>
      <c r="K153" s="193">
        <f t="shared" si="44"/>
        <v>135329.0322580645</v>
      </c>
      <c r="L153" s="193">
        <f>H153*$K$20</f>
        <v>699200</v>
      </c>
      <c r="M153" s="193">
        <f>L153-44000</f>
        <v>655200</v>
      </c>
      <c r="N153" s="194" t="str">
        <f t="shared" si="47"/>
        <v>Cerere de oferte</v>
      </c>
      <c r="O153" s="195">
        <v>41275</v>
      </c>
      <c r="P153" s="195">
        <v>41639</v>
      </c>
      <c r="Q153" s="196" t="s">
        <v>272</v>
      </c>
      <c r="R153" s="53"/>
    </row>
    <row r="154" spans="1:18" ht="42.75" customHeight="1">
      <c r="A154" s="7">
        <v>132</v>
      </c>
      <c r="B154" s="2" t="s">
        <v>243</v>
      </c>
      <c r="C154" s="2" t="s">
        <v>41</v>
      </c>
      <c r="D154" s="79">
        <v>5000</v>
      </c>
      <c r="E154" s="56">
        <f>D154/1.24</f>
        <v>4032.2580645161293</v>
      </c>
      <c r="F154" s="41">
        <f>E154*0.65</f>
        <v>2620.967741935484</v>
      </c>
      <c r="G154" s="41">
        <f>H154*0.65</f>
        <v>11453.629032258066</v>
      </c>
      <c r="H154" s="4">
        <f>E154*$L$20</f>
        <v>17620.967741935485</v>
      </c>
      <c r="I154" s="4">
        <f>E154*0.35</f>
        <v>1411.2903225806451</v>
      </c>
      <c r="J154" s="4">
        <f>H154*0.35</f>
        <v>6167.3387096774195</v>
      </c>
      <c r="K154" s="4">
        <f>L154-H154</f>
        <v>4229.032258064515</v>
      </c>
      <c r="L154" s="4">
        <f>H154*$K$20</f>
        <v>21850</v>
      </c>
      <c r="M154" s="4">
        <f>L154</f>
        <v>21850</v>
      </c>
      <c r="N154" s="175" t="str">
        <f t="shared" si="47"/>
        <v>Cumparare directa</v>
      </c>
      <c r="O154" s="176">
        <v>41275</v>
      </c>
      <c r="P154" s="176">
        <v>41639</v>
      </c>
      <c r="Q154" s="5" t="s">
        <v>272</v>
      </c>
      <c r="R154" s="53"/>
    </row>
    <row r="155" spans="1:18" ht="38.25" customHeight="1">
      <c r="A155" s="7">
        <v>133</v>
      </c>
      <c r="B155" s="2" t="s">
        <v>240</v>
      </c>
      <c r="C155" s="2" t="s">
        <v>41</v>
      </c>
      <c r="D155" s="67">
        <f>115000+98910.69-2200</f>
        <v>211710.69</v>
      </c>
      <c r="E155" s="52">
        <f t="shared" si="38"/>
        <v>170734.42741935485</v>
      </c>
      <c r="F155" s="41">
        <f t="shared" si="39"/>
        <v>110977.37782258066</v>
      </c>
      <c r="G155" s="41">
        <f t="shared" si="40"/>
        <v>484971.1410846775</v>
      </c>
      <c r="H155" s="4">
        <f t="shared" si="41"/>
        <v>746109.4478225807</v>
      </c>
      <c r="I155" s="4">
        <f t="shared" si="42"/>
        <v>59757.049596774195</v>
      </c>
      <c r="J155" s="4">
        <f t="shared" si="43"/>
        <v>261138.3067379032</v>
      </c>
      <c r="K155" s="4">
        <f t="shared" si="44"/>
        <v>179066.26747741934</v>
      </c>
      <c r="L155" s="4">
        <f t="shared" si="45"/>
        <v>925175.7153</v>
      </c>
      <c r="M155" s="4">
        <f>L155-50000</f>
        <v>875175.7153</v>
      </c>
      <c r="N155" s="175" t="str">
        <f t="shared" si="47"/>
        <v>Licitatie deschisa</v>
      </c>
      <c r="O155" s="176">
        <v>41275</v>
      </c>
      <c r="P155" s="176">
        <v>41639</v>
      </c>
      <c r="Q155" s="5" t="s">
        <v>272</v>
      </c>
      <c r="R155" s="53"/>
    </row>
    <row r="156" spans="1:18" ht="38.25" customHeight="1" hidden="1">
      <c r="A156" s="7">
        <v>134</v>
      </c>
      <c r="B156" s="2" t="s">
        <v>137</v>
      </c>
      <c r="C156" s="2" t="s">
        <v>166</v>
      </c>
      <c r="D156" s="79">
        <f>2000*0</f>
        <v>0</v>
      </c>
      <c r="E156" s="52">
        <f t="shared" si="38"/>
        <v>0</v>
      </c>
      <c r="F156" s="41">
        <f t="shared" si="39"/>
        <v>0</v>
      </c>
      <c r="G156" s="41">
        <f t="shared" si="40"/>
        <v>0</v>
      </c>
      <c r="H156" s="4">
        <f t="shared" si="41"/>
        <v>0</v>
      </c>
      <c r="I156" s="4">
        <f t="shared" si="42"/>
        <v>0</v>
      </c>
      <c r="J156" s="4">
        <f t="shared" si="43"/>
        <v>0</v>
      </c>
      <c r="K156" s="4">
        <f t="shared" si="44"/>
        <v>0</v>
      </c>
      <c r="L156" s="4">
        <f t="shared" si="45"/>
        <v>0</v>
      </c>
      <c r="M156" s="4">
        <f t="shared" si="46"/>
        <v>0</v>
      </c>
      <c r="N156" s="175" t="str">
        <f t="shared" si="47"/>
        <v>Cumparare directa</v>
      </c>
      <c r="O156" s="176">
        <v>41275</v>
      </c>
      <c r="P156" s="176">
        <v>41639</v>
      </c>
      <c r="Q156" s="5" t="s">
        <v>272</v>
      </c>
      <c r="R156" s="53"/>
    </row>
    <row r="157" spans="1:18" ht="27.75" customHeight="1">
      <c r="A157" s="7">
        <v>135</v>
      </c>
      <c r="B157" s="2" t="s">
        <v>87</v>
      </c>
      <c r="C157" s="2" t="s">
        <v>161</v>
      </c>
      <c r="D157" s="67">
        <f>800-750</f>
        <v>50</v>
      </c>
      <c r="E157" s="52">
        <f t="shared" si="38"/>
        <v>40.32258064516129</v>
      </c>
      <c r="F157" s="41">
        <f aca="true" t="shared" si="48" ref="F157:F167">E157*0.65</f>
        <v>26.20967741935484</v>
      </c>
      <c r="G157" s="41">
        <f aca="true" t="shared" si="49" ref="G157:G167">H157*0.65</f>
        <v>114.53629032258065</v>
      </c>
      <c r="H157" s="4">
        <f aca="true" t="shared" si="50" ref="H157:H167">E157*$L$20</f>
        <v>176.20967741935485</v>
      </c>
      <c r="I157" s="4">
        <f aca="true" t="shared" si="51" ref="I157:I167">E157*0.35</f>
        <v>14.11290322580645</v>
      </c>
      <c r="J157" s="4">
        <f aca="true" t="shared" si="52" ref="J157:J167">H157*0.35</f>
        <v>61.67338709677419</v>
      </c>
      <c r="K157" s="4">
        <f aca="true" t="shared" si="53" ref="K157:K167">L157-H157</f>
        <v>42.29032258064515</v>
      </c>
      <c r="L157" s="4">
        <f aca="true" t="shared" si="54" ref="L157:L167">H157*$K$20</f>
        <v>218.5</v>
      </c>
      <c r="M157" s="4">
        <f>L157</f>
        <v>218.5</v>
      </c>
      <c r="N157" s="175" t="str">
        <f t="shared" si="47"/>
        <v>Cumparare directa</v>
      </c>
      <c r="O157" s="176">
        <v>41275</v>
      </c>
      <c r="P157" s="176">
        <v>41639</v>
      </c>
      <c r="Q157" s="5" t="s">
        <v>272</v>
      </c>
      <c r="R157" s="53"/>
    </row>
    <row r="158" spans="1:18" ht="42.75" customHeight="1">
      <c r="A158" s="7">
        <v>136</v>
      </c>
      <c r="B158" s="2" t="s">
        <v>85</v>
      </c>
      <c r="C158" s="8" t="s">
        <v>20</v>
      </c>
      <c r="D158" s="67">
        <v>40000</v>
      </c>
      <c r="E158" s="52">
        <f aca="true" t="shared" si="55" ref="E158:E167">D158/1.24</f>
        <v>32258.064516129034</v>
      </c>
      <c r="F158" s="41">
        <f t="shared" si="48"/>
        <v>20967.74193548387</v>
      </c>
      <c r="G158" s="41">
        <f t="shared" si="49"/>
        <v>91629.03225806453</v>
      </c>
      <c r="H158" s="4">
        <f t="shared" si="50"/>
        <v>140967.74193548388</v>
      </c>
      <c r="I158" s="4">
        <f t="shared" si="51"/>
        <v>11290.322580645161</v>
      </c>
      <c r="J158" s="4">
        <f t="shared" si="52"/>
        <v>49338.709677419356</v>
      </c>
      <c r="K158" s="4">
        <f t="shared" si="53"/>
        <v>33832.25806451612</v>
      </c>
      <c r="L158" s="4">
        <f t="shared" si="54"/>
        <v>174800</v>
      </c>
      <c r="M158" s="4">
        <f>L158</f>
        <v>174800</v>
      </c>
      <c r="N158" s="175" t="str">
        <f t="shared" si="47"/>
        <v>Cerere de oferte</v>
      </c>
      <c r="O158" s="176">
        <v>41275</v>
      </c>
      <c r="P158" s="176">
        <v>41639</v>
      </c>
      <c r="Q158" s="5" t="s">
        <v>272</v>
      </c>
      <c r="R158" s="53"/>
    </row>
    <row r="159" spans="1:18" ht="36">
      <c r="A159" s="7">
        <v>137</v>
      </c>
      <c r="B159" s="2" t="s">
        <v>264</v>
      </c>
      <c r="C159" s="2" t="s">
        <v>101</v>
      </c>
      <c r="D159" s="67">
        <f>250000-7000</f>
        <v>243000</v>
      </c>
      <c r="E159" s="52">
        <f>D159/1.24</f>
        <v>195967.74193548388</v>
      </c>
      <c r="F159" s="41">
        <f t="shared" si="48"/>
        <v>127379.03225806453</v>
      </c>
      <c r="G159" s="41">
        <f t="shared" si="49"/>
        <v>556646.370967742</v>
      </c>
      <c r="H159" s="4">
        <f t="shared" si="50"/>
        <v>856379.0322580646</v>
      </c>
      <c r="I159" s="4">
        <f t="shared" si="51"/>
        <v>68588.70967741935</v>
      </c>
      <c r="J159" s="4">
        <f t="shared" si="52"/>
        <v>299732.6612903226</v>
      </c>
      <c r="K159" s="4">
        <f t="shared" si="53"/>
        <v>205530.9677419354</v>
      </c>
      <c r="L159" s="4">
        <f t="shared" si="54"/>
        <v>1061910</v>
      </c>
      <c r="M159" s="4">
        <f aca="true" t="shared" si="56" ref="M159:M167">L159</f>
        <v>1061910</v>
      </c>
      <c r="N159" s="175" t="str">
        <f t="shared" si="47"/>
        <v>Licitatie deschisa</v>
      </c>
      <c r="O159" s="176">
        <v>41275</v>
      </c>
      <c r="P159" s="176">
        <v>41639</v>
      </c>
      <c r="Q159" s="5" t="s">
        <v>272</v>
      </c>
      <c r="R159" s="53"/>
    </row>
    <row r="160" spans="1:18" ht="40.5" customHeight="1">
      <c r="A160" s="7">
        <v>138</v>
      </c>
      <c r="B160" s="2" t="s">
        <v>88</v>
      </c>
      <c r="C160" s="70" t="s">
        <v>184</v>
      </c>
      <c r="D160" s="67">
        <v>15100</v>
      </c>
      <c r="E160" s="52">
        <f t="shared" si="55"/>
        <v>12177.41935483871</v>
      </c>
      <c r="F160" s="41">
        <f t="shared" si="48"/>
        <v>7915.322580645162</v>
      </c>
      <c r="G160" s="41">
        <f t="shared" si="49"/>
        <v>34589.959677419356</v>
      </c>
      <c r="H160" s="4">
        <f t="shared" si="50"/>
        <v>53215.32258064517</v>
      </c>
      <c r="I160" s="4">
        <f t="shared" si="51"/>
        <v>4262.096774193548</v>
      </c>
      <c r="J160" s="4">
        <f t="shared" si="52"/>
        <v>18625.362903225807</v>
      </c>
      <c r="K160" s="4">
        <f t="shared" si="53"/>
        <v>12771.677419354834</v>
      </c>
      <c r="L160" s="4">
        <f t="shared" si="54"/>
        <v>65987</v>
      </c>
      <c r="M160" s="4">
        <f>L160</f>
        <v>65987</v>
      </c>
      <c r="N160" s="175" t="s">
        <v>273</v>
      </c>
      <c r="O160" s="176">
        <v>41275</v>
      </c>
      <c r="P160" s="176">
        <v>41639</v>
      </c>
      <c r="Q160" s="5" t="s">
        <v>272</v>
      </c>
      <c r="R160" s="53"/>
    </row>
    <row r="161" spans="1:18" ht="27.75" customHeight="1">
      <c r="A161" s="7">
        <v>139</v>
      </c>
      <c r="B161" s="2" t="s">
        <v>89</v>
      </c>
      <c r="C161" s="2" t="s">
        <v>40</v>
      </c>
      <c r="D161" s="67">
        <v>30</v>
      </c>
      <c r="E161" s="52">
        <f t="shared" si="55"/>
        <v>24.193548387096776</v>
      </c>
      <c r="F161" s="41">
        <f t="shared" si="48"/>
        <v>15.725806451612906</v>
      </c>
      <c r="G161" s="41">
        <f t="shared" si="49"/>
        <v>68.7217741935484</v>
      </c>
      <c r="H161" s="4">
        <f t="shared" si="50"/>
        <v>105.72580645161291</v>
      </c>
      <c r="I161" s="4">
        <f t="shared" si="51"/>
        <v>8.46774193548387</v>
      </c>
      <c r="J161" s="4">
        <f t="shared" si="52"/>
        <v>37.00403225806452</v>
      </c>
      <c r="K161" s="4">
        <f t="shared" si="53"/>
        <v>25.37419354838711</v>
      </c>
      <c r="L161" s="4">
        <f t="shared" si="54"/>
        <v>131.10000000000002</v>
      </c>
      <c r="M161" s="4">
        <f t="shared" si="56"/>
        <v>131.10000000000002</v>
      </c>
      <c r="N161" s="175" t="str">
        <f t="shared" si="47"/>
        <v>Cumparare directa</v>
      </c>
      <c r="O161" s="176">
        <v>41275</v>
      </c>
      <c r="P161" s="176">
        <v>41639</v>
      </c>
      <c r="Q161" s="5" t="s">
        <v>272</v>
      </c>
      <c r="R161" s="53"/>
    </row>
    <row r="162" spans="1:18" ht="27.75" customHeight="1">
      <c r="A162" s="7">
        <v>140</v>
      </c>
      <c r="B162" s="2" t="s">
        <v>90</v>
      </c>
      <c r="C162" s="2" t="s">
        <v>40</v>
      </c>
      <c r="D162" s="67">
        <v>1500</v>
      </c>
      <c r="E162" s="52">
        <f t="shared" si="55"/>
        <v>1209.6774193548388</v>
      </c>
      <c r="F162" s="41">
        <f t="shared" si="48"/>
        <v>786.2903225806452</v>
      </c>
      <c r="G162" s="41">
        <f t="shared" si="49"/>
        <v>3436.08870967742</v>
      </c>
      <c r="H162" s="4">
        <f t="shared" si="50"/>
        <v>5286.290322580646</v>
      </c>
      <c r="I162" s="4">
        <f t="shared" si="51"/>
        <v>423.38709677419354</v>
      </c>
      <c r="J162" s="4">
        <f t="shared" si="52"/>
        <v>1850.2016129032259</v>
      </c>
      <c r="K162" s="4">
        <f t="shared" si="53"/>
        <v>1268.709677419355</v>
      </c>
      <c r="L162" s="4">
        <f t="shared" si="54"/>
        <v>6555.000000000001</v>
      </c>
      <c r="M162" s="4">
        <f t="shared" si="56"/>
        <v>6555.000000000001</v>
      </c>
      <c r="N162" s="175" t="str">
        <f t="shared" si="47"/>
        <v>Cumparare directa</v>
      </c>
      <c r="O162" s="176">
        <v>41275</v>
      </c>
      <c r="P162" s="176">
        <v>41639</v>
      </c>
      <c r="Q162" s="5" t="s">
        <v>272</v>
      </c>
      <c r="R162" s="53"/>
    </row>
    <row r="163" spans="1:18" ht="27.75" customHeight="1">
      <c r="A163" s="7">
        <v>141</v>
      </c>
      <c r="B163" s="2" t="s">
        <v>91</v>
      </c>
      <c r="C163" s="2" t="s">
        <v>40</v>
      </c>
      <c r="D163" s="67">
        <f>13000-12000</f>
        <v>1000</v>
      </c>
      <c r="E163" s="52">
        <f t="shared" si="55"/>
        <v>806.4516129032259</v>
      </c>
      <c r="F163" s="41">
        <f t="shared" si="48"/>
        <v>524.1935483870968</v>
      </c>
      <c r="G163" s="41">
        <f t="shared" si="49"/>
        <v>2290.725806451613</v>
      </c>
      <c r="H163" s="4">
        <f t="shared" si="50"/>
        <v>3524.193548387097</v>
      </c>
      <c r="I163" s="4">
        <f t="shared" si="51"/>
        <v>282.258064516129</v>
      </c>
      <c r="J163" s="4">
        <f t="shared" si="52"/>
        <v>1233.467741935484</v>
      </c>
      <c r="K163" s="4">
        <f t="shared" si="53"/>
        <v>845.806451612903</v>
      </c>
      <c r="L163" s="4">
        <f t="shared" si="54"/>
        <v>4370</v>
      </c>
      <c r="M163" s="4">
        <f t="shared" si="56"/>
        <v>4370</v>
      </c>
      <c r="N163" s="175" t="str">
        <f t="shared" si="47"/>
        <v>Cumparare directa</v>
      </c>
      <c r="O163" s="176">
        <v>41275</v>
      </c>
      <c r="P163" s="176">
        <v>41639</v>
      </c>
      <c r="Q163" s="5" t="s">
        <v>272</v>
      </c>
      <c r="R163" s="53"/>
    </row>
    <row r="164" spans="1:18" ht="27.75" customHeight="1">
      <c r="A164" s="7">
        <v>142</v>
      </c>
      <c r="B164" s="2" t="s">
        <v>92</v>
      </c>
      <c r="C164" s="2" t="s">
        <v>105</v>
      </c>
      <c r="D164" s="67">
        <v>2040</v>
      </c>
      <c r="E164" s="52">
        <f>D164/1.24</f>
        <v>1645.1612903225807</v>
      </c>
      <c r="F164" s="41">
        <f t="shared" si="48"/>
        <v>1069.3548387096776</v>
      </c>
      <c r="G164" s="41">
        <f t="shared" si="49"/>
        <v>4673.080645161291</v>
      </c>
      <c r="H164" s="4">
        <f t="shared" si="50"/>
        <v>7189.354838709678</v>
      </c>
      <c r="I164" s="4">
        <f t="shared" si="51"/>
        <v>575.8064516129032</v>
      </c>
      <c r="J164" s="4">
        <f t="shared" si="52"/>
        <v>2516.2741935483873</v>
      </c>
      <c r="K164" s="4">
        <f t="shared" si="53"/>
        <v>1725.445161290323</v>
      </c>
      <c r="L164" s="4">
        <f t="shared" si="54"/>
        <v>8914.800000000001</v>
      </c>
      <c r="M164" s="4">
        <f t="shared" si="56"/>
        <v>8914.800000000001</v>
      </c>
      <c r="N164" s="175" t="str">
        <f t="shared" si="47"/>
        <v>Cumparare directa</v>
      </c>
      <c r="O164" s="176">
        <v>41275</v>
      </c>
      <c r="P164" s="176">
        <v>41639</v>
      </c>
      <c r="Q164" s="5" t="s">
        <v>272</v>
      </c>
      <c r="R164" s="53"/>
    </row>
    <row r="165" spans="1:18" ht="27.75" customHeight="1">
      <c r="A165" s="7">
        <v>143</v>
      </c>
      <c r="B165" s="2" t="s">
        <v>93</v>
      </c>
      <c r="C165" s="2" t="s">
        <v>100</v>
      </c>
      <c r="D165" s="67">
        <v>5760</v>
      </c>
      <c r="E165" s="52">
        <f t="shared" si="55"/>
        <v>4645.1612903225805</v>
      </c>
      <c r="F165" s="41">
        <f t="shared" si="48"/>
        <v>3019.3548387096776</v>
      </c>
      <c r="G165" s="41">
        <f t="shared" si="49"/>
        <v>13194.580645161292</v>
      </c>
      <c r="H165" s="4">
        <f t="shared" si="50"/>
        <v>20299.354838709678</v>
      </c>
      <c r="I165" s="4">
        <f t="shared" si="51"/>
        <v>1625.8064516129032</v>
      </c>
      <c r="J165" s="4">
        <f t="shared" si="52"/>
        <v>7104.774193548387</v>
      </c>
      <c r="K165" s="4">
        <f t="shared" si="53"/>
        <v>4871.845161290323</v>
      </c>
      <c r="L165" s="4">
        <f t="shared" si="54"/>
        <v>25171.2</v>
      </c>
      <c r="M165" s="4">
        <f t="shared" si="56"/>
        <v>25171.2</v>
      </c>
      <c r="N165" s="175" t="str">
        <f t="shared" si="47"/>
        <v>Cumparare directa</v>
      </c>
      <c r="O165" s="176">
        <v>41275</v>
      </c>
      <c r="P165" s="176">
        <v>41639</v>
      </c>
      <c r="Q165" s="5" t="s">
        <v>272</v>
      </c>
      <c r="R165" s="53"/>
    </row>
    <row r="166" spans="1:18" ht="27.75" customHeight="1">
      <c r="A166" s="7">
        <v>144</v>
      </c>
      <c r="B166" s="2" t="s">
        <v>262</v>
      </c>
      <c r="C166" s="2" t="s">
        <v>159</v>
      </c>
      <c r="D166" s="106">
        <v>7000</v>
      </c>
      <c r="E166" s="52">
        <f t="shared" si="55"/>
        <v>5645.1612903225805</v>
      </c>
      <c r="F166" s="41">
        <f t="shared" si="48"/>
        <v>3669.3548387096776</v>
      </c>
      <c r="G166" s="41">
        <f t="shared" si="49"/>
        <v>16035.080645161292</v>
      </c>
      <c r="H166" s="4">
        <f t="shared" si="50"/>
        <v>24669.354838709678</v>
      </c>
      <c r="I166" s="4">
        <f t="shared" si="51"/>
        <v>1975.806451612903</v>
      </c>
      <c r="J166" s="4">
        <f t="shared" si="52"/>
        <v>8634.274193548386</v>
      </c>
      <c r="K166" s="4">
        <f t="shared" si="53"/>
        <v>5920.645161290322</v>
      </c>
      <c r="L166" s="4">
        <f t="shared" si="54"/>
        <v>30590</v>
      </c>
      <c r="M166" s="4">
        <f t="shared" si="56"/>
        <v>30590</v>
      </c>
      <c r="N166" s="175" t="str">
        <f t="shared" si="47"/>
        <v>Cumparare directa</v>
      </c>
      <c r="O166" s="176">
        <v>41275</v>
      </c>
      <c r="P166" s="176">
        <v>41639</v>
      </c>
      <c r="Q166" s="5" t="s">
        <v>272</v>
      </c>
      <c r="R166" s="53"/>
    </row>
    <row r="167" spans="1:18" ht="27.75" customHeight="1">
      <c r="A167" s="7">
        <v>145</v>
      </c>
      <c r="B167" s="2" t="s">
        <v>94</v>
      </c>
      <c r="C167" s="105" t="s">
        <v>99</v>
      </c>
      <c r="D167" s="106">
        <v>2000</v>
      </c>
      <c r="E167" s="52">
        <f t="shared" si="55"/>
        <v>1612.9032258064517</v>
      </c>
      <c r="F167" s="41">
        <f t="shared" si="48"/>
        <v>1048.3870967741937</v>
      </c>
      <c r="G167" s="41">
        <f t="shared" si="49"/>
        <v>4581.451612903226</v>
      </c>
      <c r="H167" s="4">
        <f t="shared" si="50"/>
        <v>7048.387096774194</v>
      </c>
      <c r="I167" s="4">
        <f t="shared" si="51"/>
        <v>564.516129032258</v>
      </c>
      <c r="J167" s="4">
        <f t="shared" si="52"/>
        <v>2466.935483870968</v>
      </c>
      <c r="K167" s="4">
        <f t="shared" si="53"/>
        <v>1691.612903225806</v>
      </c>
      <c r="L167" s="4">
        <f t="shared" si="54"/>
        <v>8740</v>
      </c>
      <c r="M167" s="4">
        <f t="shared" si="56"/>
        <v>8740</v>
      </c>
      <c r="N167" s="175" t="str">
        <f t="shared" si="47"/>
        <v>Cumparare directa</v>
      </c>
      <c r="O167" s="176">
        <v>41275</v>
      </c>
      <c r="P167" s="176">
        <v>41639</v>
      </c>
      <c r="Q167" s="5" t="s">
        <v>272</v>
      </c>
      <c r="R167" s="53"/>
    </row>
    <row r="168" spans="1:19" ht="28.5" customHeight="1" thickBot="1">
      <c r="A168" s="11"/>
      <c r="B168" s="203" t="s">
        <v>36</v>
      </c>
      <c r="C168" s="203"/>
      <c r="D168" s="80"/>
      <c r="E168" s="12"/>
      <c r="F168" s="12"/>
      <c r="G168" s="12"/>
      <c r="H168" s="12"/>
      <c r="I168" s="12"/>
      <c r="J168" s="12"/>
      <c r="K168" s="12"/>
      <c r="L168" s="13">
        <f>SUM(L23:L167)</f>
        <v>4143191.2753000003</v>
      </c>
      <c r="M168" s="13">
        <f>SUM(M23:M167)</f>
        <v>4049191.2753000003</v>
      </c>
      <c r="N168" s="57"/>
      <c r="O168" s="57"/>
      <c r="P168" s="57"/>
      <c r="Q168" s="58"/>
      <c r="R168" s="46"/>
      <c r="S168" s="55"/>
    </row>
    <row r="169" spans="1:19" ht="28.5" customHeight="1">
      <c r="A169" s="69"/>
      <c r="B169" s="59" t="s">
        <v>275</v>
      </c>
      <c r="C169" s="59"/>
      <c r="D169" s="81"/>
      <c r="E169" s="71"/>
      <c r="F169" s="71"/>
      <c r="G169" s="71"/>
      <c r="H169" s="71"/>
      <c r="I169" s="152"/>
      <c r="J169" s="152"/>
      <c r="K169" s="153"/>
      <c r="L169" s="147"/>
      <c r="M169" s="147"/>
      <c r="N169" s="143"/>
      <c r="O169" s="143"/>
      <c r="P169" s="143"/>
      <c r="Q169" s="154"/>
      <c r="R169" s="46"/>
      <c r="S169" s="55"/>
    </row>
    <row r="170" spans="1:19" ht="28.5" customHeight="1" hidden="1">
      <c r="A170" s="69"/>
      <c r="B170" s="77" t="s">
        <v>205</v>
      </c>
      <c r="C170" s="107"/>
      <c r="E170" s="71"/>
      <c r="F170" s="71"/>
      <c r="G170" s="71"/>
      <c r="H170" s="71"/>
      <c r="I170" s="152"/>
      <c r="J170" s="152"/>
      <c r="K170" s="153"/>
      <c r="L170" s="147"/>
      <c r="M170" s="147"/>
      <c r="N170" s="143"/>
      <c r="O170" s="143"/>
      <c r="P170" s="143"/>
      <c r="Q170" s="154"/>
      <c r="R170" s="46"/>
      <c r="S170" s="55"/>
    </row>
    <row r="171" spans="1:17" s="60" customFormat="1" ht="19.5" customHeight="1">
      <c r="A171" s="14"/>
      <c r="B171" s="59" t="s">
        <v>276</v>
      </c>
      <c r="C171" s="198"/>
      <c r="D171" s="98"/>
      <c r="E171" s="93"/>
      <c r="F171" s="93"/>
      <c r="G171" s="93"/>
      <c r="H171" s="98"/>
      <c r="I171" s="98"/>
      <c r="J171" s="98"/>
      <c r="K171" s="139"/>
      <c r="L171" s="140" t="s">
        <v>239</v>
      </c>
      <c r="M171" s="141"/>
      <c r="N171" s="142"/>
      <c r="O171" s="143" t="s">
        <v>256</v>
      </c>
      <c r="P171" s="143"/>
      <c r="Q171" s="155"/>
    </row>
    <row r="172" spans="1:17" ht="12" hidden="1">
      <c r="A172" s="15"/>
      <c r="B172" s="59"/>
      <c r="C172" s="15"/>
      <c r="D172" s="98"/>
      <c r="E172" s="94"/>
      <c r="F172" s="94"/>
      <c r="G172" s="94"/>
      <c r="H172" s="98"/>
      <c r="I172" s="98"/>
      <c r="J172" s="98"/>
      <c r="K172" s="139"/>
      <c r="L172" s="143"/>
      <c r="M172" s="143"/>
      <c r="N172" s="143"/>
      <c r="O172" s="143"/>
      <c r="P172" s="143"/>
      <c r="Q172" s="156"/>
    </row>
    <row r="173" spans="1:17" ht="12.75" customHeight="1">
      <c r="A173" s="15"/>
      <c r="B173" s="59" t="s">
        <v>277</v>
      </c>
      <c r="C173" s="199"/>
      <c r="D173" s="217"/>
      <c r="E173" s="217"/>
      <c r="F173" s="217"/>
      <c r="G173" s="94"/>
      <c r="H173" s="98"/>
      <c r="I173" s="98"/>
      <c r="J173" s="98"/>
      <c r="K173" s="139"/>
      <c r="L173" s="143" t="s">
        <v>190</v>
      </c>
      <c r="M173" s="143" t="s">
        <v>191</v>
      </c>
      <c r="N173" s="143"/>
      <c r="O173" s="143" t="s">
        <v>190</v>
      </c>
      <c r="P173" s="143" t="s">
        <v>191</v>
      </c>
      <c r="Q173" s="156"/>
    </row>
    <row r="174" spans="1:17" ht="12">
      <c r="A174" s="15"/>
      <c r="B174" s="59"/>
      <c r="C174" s="15"/>
      <c r="D174" s="217"/>
      <c r="E174" s="217"/>
      <c r="F174" s="217"/>
      <c r="G174" s="94"/>
      <c r="H174" s="98"/>
      <c r="I174" s="98"/>
      <c r="J174" s="98"/>
      <c r="K174" s="139"/>
      <c r="L174" s="144">
        <v>4312000</v>
      </c>
      <c r="M174" s="144">
        <v>4300000</v>
      </c>
      <c r="N174" s="143"/>
      <c r="O174" s="145">
        <f>L174-L176</f>
        <v>-0.005300000309944153</v>
      </c>
      <c r="P174" s="143">
        <f>M174-M176</f>
        <v>-0.005300000309944153</v>
      </c>
      <c r="Q174" s="156"/>
    </row>
    <row r="175" spans="1:17" ht="15" customHeight="1">
      <c r="A175" s="15"/>
      <c r="B175" s="17"/>
      <c r="C175" s="18"/>
      <c r="D175" s="99"/>
      <c r="E175" s="95"/>
      <c r="F175" s="95"/>
      <c r="G175" s="95"/>
      <c r="H175" s="95"/>
      <c r="I175" s="95"/>
      <c r="J175" s="95"/>
      <c r="K175" s="146"/>
      <c r="L175" s="147"/>
      <c r="M175" s="147"/>
      <c r="N175" s="148"/>
      <c r="O175" s="143" t="s">
        <v>257</v>
      </c>
      <c r="P175" s="148"/>
      <c r="Q175" s="148"/>
    </row>
    <row r="176" spans="1:17" ht="92.25" customHeight="1">
      <c r="A176" s="108" t="s">
        <v>69</v>
      </c>
      <c r="B176" s="61" t="s">
        <v>70</v>
      </c>
      <c r="C176" s="61" t="s">
        <v>71</v>
      </c>
      <c r="D176" s="177" t="s">
        <v>106</v>
      </c>
      <c r="E176" s="61" t="s">
        <v>260</v>
      </c>
      <c r="F176" s="109"/>
      <c r="G176" s="110"/>
      <c r="H176" s="138"/>
      <c r="I176" s="204"/>
      <c r="J176" s="204"/>
      <c r="K176" s="149" t="s">
        <v>258</v>
      </c>
      <c r="L176" s="147">
        <f>L168+C185</f>
        <v>4312000.0053</v>
      </c>
      <c r="M176" s="147">
        <f>M168+E178+C185</f>
        <v>4300000.0053</v>
      </c>
      <c r="N176" s="150"/>
      <c r="O176" s="148">
        <f>O174/4.37</f>
        <v>-0.0012128147162343598</v>
      </c>
      <c r="P176" s="148">
        <f>P174/4.37</f>
        <v>-0.0012128147162343598</v>
      </c>
      <c r="Q176" s="148"/>
    </row>
    <row r="177" spans="1:17" ht="117" customHeight="1">
      <c r="A177" s="21">
        <v>1</v>
      </c>
      <c r="B177" s="2" t="s">
        <v>263</v>
      </c>
      <c r="C177" s="2" t="s">
        <v>39</v>
      </c>
      <c r="D177" s="178">
        <f>E177/4.37</f>
        <v>18764.302059496567</v>
      </c>
      <c r="E177" s="41">
        <v>82000</v>
      </c>
      <c r="F177" s="111"/>
      <c r="G177" s="111"/>
      <c r="H177" s="111"/>
      <c r="I177" s="111"/>
      <c r="J177" s="111"/>
      <c r="K177" s="146"/>
      <c r="L177" s="151"/>
      <c r="M177" s="151"/>
      <c r="N177" s="150" t="s">
        <v>259</v>
      </c>
      <c r="O177" s="148">
        <f>O174/4.37</f>
        <v>-0.0012128147162343598</v>
      </c>
      <c r="P177" s="148">
        <f>P174/4.37</f>
        <v>-0.0012128147162343598</v>
      </c>
      <c r="Q177" s="148"/>
    </row>
    <row r="178" spans="1:17" ht="12">
      <c r="A178" s="108"/>
      <c r="B178" s="48" t="s">
        <v>72</v>
      </c>
      <c r="C178" s="48"/>
      <c r="D178" s="41">
        <f>D177</f>
        <v>18764.302059496567</v>
      </c>
      <c r="E178" s="112">
        <f>E177</f>
        <v>82000</v>
      </c>
      <c r="F178" s="113"/>
      <c r="G178" s="113"/>
      <c r="H178" s="113"/>
      <c r="I178" s="113"/>
      <c r="J178" s="114"/>
      <c r="K178" s="115"/>
      <c r="L178" s="115"/>
      <c r="M178" s="115"/>
      <c r="N178" s="116"/>
      <c r="O178" s="132"/>
      <c r="P178" s="133"/>
      <c r="Q178" s="20"/>
    </row>
    <row r="179" spans="1:17" ht="12">
      <c r="A179" s="63"/>
      <c r="B179" s="62"/>
      <c r="C179" s="62"/>
      <c r="D179" s="64"/>
      <c r="E179" s="64"/>
      <c r="F179" s="62"/>
      <c r="G179" s="62"/>
      <c r="H179" s="62"/>
      <c r="I179" s="62"/>
      <c r="J179" s="117"/>
      <c r="K179" s="115"/>
      <c r="L179" s="115"/>
      <c r="M179" s="115"/>
      <c r="N179" s="116"/>
      <c r="O179" s="132"/>
      <c r="P179" s="133"/>
      <c r="Q179" s="20"/>
    </row>
    <row r="180" spans="1:17" ht="24">
      <c r="A180" s="24"/>
      <c r="B180" s="48" t="s">
        <v>73</v>
      </c>
      <c r="C180" s="65" t="s">
        <v>238</v>
      </c>
      <c r="D180" s="27" t="s">
        <v>106</v>
      </c>
      <c r="E180" s="66"/>
      <c r="F180" s="62"/>
      <c r="G180" s="62"/>
      <c r="H180" s="62"/>
      <c r="I180" s="62"/>
      <c r="J180" s="117"/>
      <c r="K180" s="115"/>
      <c r="L180" s="115"/>
      <c r="M180" s="115"/>
      <c r="N180" s="116"/>
      <c r="O180" s="132"/>
      <c r="P180" s="133"/>
      <c r="Q180" s="20"/>
    </row>
    <row r="181" spans="1:17" ht="12">
      <c r="A181" s="24"/>
      <c r="B181" s="1" t="s">
        <v>139</v>
      </c>
      <c r="C181" s="67">
        <f>D181*4.37</f>
        <v>27482.93</v>
      </c>
      <c r="D181" s="66">
        <v>6289</v>
      </c>
      <c r="E181" s="68"/>
      <c r="F181" s="62"/>
      <c r="G181" s="62"/>
      <c r="H181" s="62"/>
      <c r="I181" s="62"/>
      <c r="J181" s="117"/>
      <c r="K181" s="115"/>
      <c r="L181" s="115"/>
      <c r="M181" s="115"/>
      <c r="N181" s="116"/>
      <c r="O181" s="132"/>
      <c r="P181" s="133"/>
      <c r="Q181" s="20"/>
    </row>
    <row r="182" spans="1:17" ht="12">
      <c r="A182" s="63"/>
      <c r="B182" s="1" t="s">
        <v>140</v>
      </c>
      <c r="C182" s="67">
        <f>D182*4.37</f>
        <v>121442.3</v>
      </c>
      <c r="D182" s="66">
        <v>27790</v>
      </c>
      <c r="E182" s="68"/>
      <c r="F182" s="62"/>
      <c r="G182" s="62"/>
      <c r="H182" s="62"/>
      <c r="I182" s="62"/>
      <c r="J182" s="117"/>
      <c r="K182" s="115"/>
      <c r="L182" s="115"/>
      <c r="M182" s="115"/>
      <c r="N182" s="116"/>
      <c r="O182" s="132"/>
      <c r="P182" s="133"/>
      <c r="Q182" s="20"/>
    </row>
    <row r="183" spans="1:17" ht="36">
      <c r="A183" s="63"/>
      <c r="B183" s="8" t="s">
        <v>141</v>
      </c>
      <c r="C183" s="67">
        <f>D183*4.37</f>
        <v>13984</v>
      </c>
      <c r="D183" s="66">
        <v>3200</v>
      </c>
      <c r="E183" s="68"/>
      <c r="F183" s="62"/>
      <c r="G183" s="62"/>
      <c r="H183" s="62"/>
      <c r="I183" s="62"/>
      <c r="J183" s="117"/>
      <c r="K183" s="115"/>
      <c r="L183" s="115"/>
      <c r="M183" s="115"/>
      <c r="N183" s="116"/>
      <c r="O183" s="132"/>
      <c r="P183" s="133"/>
      <c r="Q183" s="20"/>
    </row>
    <row r="184" spans="1:17" ht="48">
      <c r="A184" s="63"/>
      <c r="B184" s="8" t="s">
        <v>142</v>
      </c>
      <c r="C184" s="67">
        <f>D184*4.37</f>
        <v>5899.5</v>
      </c>
      <c r="D184" s="66">
        <v>1350</v>
      </c>
      <c r="E184" s="68"/>
      <c r="F184" s="62"/>
      <c r="G184" s="62"/>
      <c r="H184" s="62"/>
      <c r="I184" s="62"/>
      <c r="J184" s="117"/>
      <c r="K184" s="115"/>
      <c r="L184" s="115"/>
      <c r="M184" s="115"/>
      <c r="N184" s="116"/>
      <c r="O184" s="132"/>
      <c r="P184" s="133"/>
      <c r="Q184" s="20"/>
    </row>
    <row r="185" spans="1:17" ht="12">
      <c r="A185" s="118"/>
      <c r="B185" s="48" t="s">
        <v>72</v>
      </c>
      <c r="C185" s="112">
        <f>SUM(C181:C184)</f>
        <v>168808.73</v>
      </c>
      <c r="D185" s="71"/>
      <c r="E185" s="119"/>
      <c r="F185" s="113"/>
      <c r="G185" s="113"/>
      <c r="H185" s="113"/>
      <c r="I185" s="113"/>
      <c r="J185" s="113"/>
      <c r="K185" s="19"/>
      <c r="L185" s="19"/>
      <c r="M185" s="19"/>
      <c r="N185" s="22"/>
      <c r="O185" s="133"/>
      <c r="P185" s="133"/>
      <c r="Q185" s="20"/>
    </row>
    <row r="186" spans="1:17" ht="12">
      <c r="A186" s="63"/>
      <c r="B186" s="62"/>
      <c r="C186" s="62"/>
      <c r="D186" s="64"/>
      <c r="E186" s="64"/>
      <c r="F186" s="62"/>
      <c r="G186" s="62"/>
      <c r="H186" s="62"/>
      <c r="I186" s="62"/>
      <c r="J186" s="62"/>
      <c r="K186" s="19"/>
      <c r="L186" s="19"/>
      <c r="M186" s="19"/>
      <c r="N186" s="22"/>
      <c r="O186" s="134"/>
      <c r="P186" s="134"/>
      <c r="Q186" s="23"/>
    </row>
    <row r="187" spans="1:17" ht="38.25" customHeight="1">
      <c r="A187" s="201" t="s">
        <v>261</v>
      </c>
      <c r="B187" s="201"/>
      <c r="C187" s="201"/>
      <c r="D187" s="201"/>
      <c r="E187" s="201"/>
      <c r="F187" s="201"/>
      <c r="G187" s="201"/>
      <c r="H187" s="201"/>
      <c r="I187" s="201"/>
      <c r="J187" s="201"/>
      <c r="K187" s="31"/>
      <c r="L187" s="31"/>
      <c r="M187" s="31"/>
      <c r="N187" s="120"/>
      <c r="O187" s="133"/>
      <c r="P187" s="133"/>
      <c r="Q187" s="121"/>
    </row>
    <row r="188" spans="1:17" ht="12" customHeight="1">
      <c r="A188" s="15"/>
      <c r="B188" s="179" t="s">
        <v>286</v>
      </c>
      <c r="C188" s="62"/>
      <c r="D188" s="64"/>
      <c r="E188" s="179" t="s">
        <v>37</v>
      </c>
      <c r="F188" s="62"/>
      <c r="G188" s="179"/>
      <c r="H188" s="179"/>
      <c r="I188" s="200" t="s">
        <v>279</v>
      </c>
      <c r="J188" s="200"/>
      <c r="K188" s="179"/>
      <c r="L188" s="200" t="s">
        <v>288</v>
      </c>
      <c r="M188" s="200"/>
      <c r="N188" s="200"/>
      <c r="O188" s="200"/>
      <c r="P188" s="133"/>
      <c r="Q188" s="18"/>
    </row>
    <row r="189" spans="1:17" s="62" customFormat="1" ht="33" customHeight="1">
      <c r="A189" s="24"/>
      <c r="B189" s="179"/>
      <c r="D189" s="64"/>
      <c r="E189" s="179"/>
      <c r="G189" s="179"/>
      <c r="H189" s="179"/>
      <c r="I189" s="179"/>
      <c r="J189" s="179"/>
      <c r="K189" s="179"/>
      <c r="L189" s="179"/>
      <c r="M189" s="202"/>
      <c r="N189" s="202"/>
      <c r="O189" s="179"/>
      <c r="P189" s="135"/>
      <c r="Q189" s="122"/>
    </row>
    <row r="190" spans="1:17" s="62" customFormat="1" ht="22.5" customHeight="1">
      <c r="A190" s="24"/>
      <c r="B190" s="179" t="s">
        <v>281</v>
      </c>
      <c r="D190" s="64"/>
      <c r="E190" s="179" t="s">
        <v>282</v>
      </c>
      <c r="G190" s="179"/>
      <c r="H190" s="179"/>
      <c r="I190" s="200" t="s">
        <v>281</v>
      </c>
      <c r="J190" s="200"/>
      <c r="K190" s="179"/>
      <c r="L190" s="200" t="s">
        <v>285</v>
      </c>
      <c r="M190" s="200"/>
      <c r="N190" s="200"/>
      <c r="O190" s="200"/>
      <c r="P190" s="135"/>
      <c r="Q190" s="122"/>
    </row>
    <row r="191" spans="1:17" s="62" customFormat="1" ht="48.75" customHeight="1">
      <c r="A191" s="24"/>
      <c r="B191" s="179" t="s">
        <v>284</v>
      </c>
      <c r="D191" s="64"/>
      <c r="E191" s="179" t="s">
        <v>283</v>
      </c>
      <c r="G191" s="179"/>
      <c r="H191" s="179"/>
      <c r="I191" s="200" t="s">
        <v>280</v>
      </c>
      <c r="J191" s="200"/>
      <c r="K191" s="179"/>
      <c r="L191" s="200" t="s">
        <v>278</v>
      </c>
      <c r="M191" s="200"/>
      <c r="N191" s="200"/>
      <c r="O191" s="200"/>
      <c r="P191" s="135"/>
      <c r="Q191" s="122"/>
    </row>
    <row r="192" spans="1:17" s="62" customFormat="1" ht="48.75" customHeight="1">
      <c r="A192" s="24"/>
      <c r="B192" s="122"/>
      <c r="D192" s="64"/>
      <c r="E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35"/>
      <c r="Q192" s="122"/>
    </row>
    <row r="193" spans="1:17" ht="16.5" customHeight="1">
      <c r="A193" s="15"/>
      <c r="B193" s="17"/>
      <c r="C193" s="25"/>
      <c r="D193" s="73"/>
      <c r="E193" s="19"/>
      <c r="F193" s="19"/>
      <c r="G193" s="19"/>
      <c r="H193" s="19"/>
      <c r="I193" s="19"/>
      <c r="J193" s="123"/>
      <c r="K193" s="123"/>
      <c r="L193" s="123"/>
      <c r="M193" s="124"/>
      <c r="N193" s="123"/>
      <c r="O193" s="133"/>
      <c r="P193" s="133"/>
      <c r="Q193" s="20"/>
    </row>
    <row r="194" spans="1:17" ht="12">
      <c r="A194" s="15"/>
      <c r="B194" s="18"/>
      <c r="C194" s="15"/>
      <c r="D194" s="16"/>
      <c r="E194" s="15"/>
      <c r="F194" s="15"/>
      <c r="G194" s="15"/>
      <c r="H194" s="15"/>
      <c r="I194" s="15"/>
      <c r="J194" s="15"/>
      <c r="K194" s="15"/>
      <c r="L194" s="15"/>
      <c r="M194" s="16"/>
      <c r="N194" s="15"/>
      <c r="O194" s="16"/>
      <c r="P194" s="16"/>
      <c r="Q194" s="15"/>
    </row>
    <row r="195" spans="1:17" ht="12">
      <c r="A195" s="26"/>
      <c r="B195" s="125"/>
      <c r="C195" s="44"/>
      <c r="D195" s="76"/>
      <c r="E195" s="27"/>
      <c r="F195" s="27"/>
      <c r="G195" s="27"/>
      <c r="H195" s="27"/>
      <c r="I195" s="27"/>
      <c r="J195" s="27"/>
      <c r="K195" s="27"/>
      <c r="L195" s="27"/>
      <c r="M195" s="27"/>
      <c r="N195" s="26"/>
      <c r="O195" s="136"/>
      <c r="P195" s="136"/>
      <c r="Q195" s="15"/>
    </row>
    <row r="196" spans="1:17" ht="12">
      <c r="A196" s="26"/>
      <c r="B196" s="126"/>
      <c r="C196" s="44"/>
      <c r="D196" s="76"/>
      <c r="E196" s="28"/>
      <c r="F196" s="28"/>
      <c r="G196" s="28"/>
      <c r="H196" s="27"/>
      <c r="I196" s="27"/>
      <c r="J196" s="27"/>
      <c r="K196" s="27"/>
      <c r="L196" s="27"/>
      <c r="M196" s="27"/>
      <c r="N196" s="26"/>
      <c r="O196" s="31"/>
      <c r="P196" s="31"/>
      <c r="Q196" s="15"/>
    </row>
    <row r="197" spans="1:17" ht="12">
      <c r="A197" s="26"/>
      <c r="B197" s="29"/>
      <c r="C197" s="37"/>
      <c r="D197" s="82"/>
      <c r="E197" s="27"/>
      <c r="F197" s="27"/>
      <c r="G197" s="27"/>
      <c r="H197" s="27"/>
      <c r="I197" s="27"/>
      <c r="J197" s="27"/>
      <c r="K197" s="27"/>
      <c r="L197" s="27"/>
      <c r="M197" s="27"/>
      <c r="N197" s="127"/>
      <c r="O197" s="66"/>
      <c r="P197" s="76"/>
      <c r="Q197" s="15"/>
    </row>
    <row r="198" spans="1:17" ht="12">
      <c r="A198" s="26"/>
      <c r="B198" s="18"/>
      <c r="C198" s="128"/>
      <c r="D198" s="83"/>
      <c r="E198" s="126"/>
      <c r="F198" s="126"/>
      <c r="G198" s="126"/>
      <c r="H198" s="129"/>
      <c r="I198" s="129"/>
      <c r="J198" s="129"/>
      <c r="K198" s="129"/>
      <c r="L198" s="129"/>
      <c r="M198" s="129"/>
      <c r="N198" s="130"/>
      <c r="O198" s="129"/>
      <c r="P198" s="137"/>
      <c r="Q198" s="18"/>
    </row>
    <row r="199" spans="1:17" ht="12">
      <c r="A199" s="26"/>
      <c r="B199" s="29"/>
      <c r="C199" s="26"/>
      <c r="D199" s="66"/>
      <c r="E199" s="75"/>
      <c r="F199" s="75"/>
      <c r="G199" s="75"/>
      <c r="H199" s="16"/>
      <c r="I199" s="16"/>
      <c r="J199" s="16"/>
      <c r="K199" s="16"/>
      <c r="L199" s="16"/>
      <c r="M199" s="16"/>
      <c r="N199" s="15"/>
      <c r="O199" s="66"/>
      <c r="P199" s="73"/>
      <c r="Q199" s="15"/>
    </row>
    <row r="200" spans="1:17" ht="12">
      <c r="A200" s="26"/>
      <c r="B200" s="44"/>
      <c r="C200" s="29"/>
      <c r="D200" s="84"/>
      <c r="E200" s="75"/>
      <c r="F200" s="75"/>
      <c r="G200" s="75"/>
      <c r="H200" s="66"/>
      <c r="I200" s="66"/>
      <c r="J200" s="66"/>
      <c r="K200" s="66"/>
      <c r="L200" s="66"/>
      <c r="M200" s="66"/>
      <c r="N200" s="26"/>
      <c r="O200" s="66"/>
      <c r="P200" s="76"/>
      <c r="Q200" s="15"/>
    </row>
    <row r="201" spans="1:17" ht="12">
      <c r="A201" s="26"/>
      <c r="B201" s="44"/>
      <c r="C201" s="29"/>
      <c r="D201" s="84"/>
      <c r="E201" s="31"/>
      <c r="F201" s="31"/>
      <c r="G201" s="31"/>
      <c r="H201" s="16"/>
      <c r="I201" s="16"/>
      <c r="J201" s="16"/>
      <c r="K201" s="16"/>
      <c r="L201" s="16"/>
      <c r="M201" s="16"/>
      <c r="N201" s="131"/>
      <c r="O201" s="75"/>
      <c r="P201" s="76"/>
      <c r="Q201" s="15"/>
    </row>
    <row r="202" spans="1:17" ht="12">
      <c r="A202" s="26"/>
      <c r="B202" s="29"/>
      <c r="C202" s="30"/>
      <c r="D202" s="85"/>
      <c r="E202" s="31"/>
      <c r="F202" s="31"/>
      <c r="G202" s="31"/>
      <c r="H202" s="16"/>
      <c r="I202" s="16"/>
      <c r="J202" s="16"/>
      <c r="K202" s="16"/>
      <c r="L202" s="16"/>
      <c r="M202" s="16"/>
      <c r="N202" s="131"/>
      <c r="O202" s="75"/>
      <c r="P202" s="76"/>
      <c r="Q202" s="15"/>
    </row>
    <row r="203" spans="1:17" ht="12">
      <c r="A203" s="26"/>
      <c r="B203" s="37"/>
      <c r="C203" s="29"/>
      <c r="D203" s="84"/>
      <c r="E203" s="31"/>
      <c r="F203" s="31"/>
      <c r="G203" s="31"/>
      <c r="H203" s="16"/>
      <c r="I203" s="16"/>
      <c r="J203" s="16"/>
      <c r="K203" s="16"/>
      <c r="L203" s="16"/>
      <c r="M203" s="16"/>
      <c r="N203" s="131"/>
      <c r="O203" s="75"/>
      <c r="P203" s="76"/>
      <c r="Q203" s="15"/>
    </row>
    <row r="204" spans="1:17" ht="12">
      <c r="A204" s="26"/>
      <c r="B204" s="29"/>
      <c r="C204" s="30"/>
      <c r="D204" s="85"/>
      <c r="E204" s="31"/>
      <c r="F204" s="31"/>
      <c r="G204" s="31"/>
      <c r="H204" s="16"/>
      <c r="I204" s="16"/>
      <c r="J204" s="16"/>
      <c r="K204" s="16"/>
      <c r="L204" s="16"/>
      <c r="M204" s="16"/>
      <c r="N204" s="131"/>
      <c r="O204" s="75"/>
      <c r="P204" s="76"/>
      <c r="Q204" s="15"/>
    </row>
    <row r="205" spans="1:17" ht="12">
      <c r="A205" s="26"/>
      <c r="B205" s="29"/>
      <c r="C205" s="32"/>
      <c r="D205" s="86"/>
      <c r="E205" s="31"/>
      <c r="F205" s="31"/>
      <c r="G205" s="31"/>
      <c r="H205" s="16"/>
      <c r="I205" s="16"/>
      <c r="J205" s="16"/>
      <c r="K205" s="16"/>
      <c r="L205" s="16"/>
      <c r="M205" s="16"/>
      <c r="N205" s="131"/>
      <c r="O205" s="75"/>
      <c r="P205" s="76"/>
      <c r="Q205" s="15"/>
    </row>
    <row r="206" spans="1:17" ht="12">
      <c r="A206" s="26"/>
      <c r="B206" s="29"/>
      <c r="C206" s="30"/>
      <c r="D206" s="85"/>
      <c r="E206" s="33"/>
      <c r="F206" s="33"/>
      <c r="G206" s="33"/>
      <c r="H206" s="16"/>
      <c r="I206" s="16"/>
      <c r="J206" s="16"/>
      <c r="K206" s="16"/>
      <c r="L206" s="16"/>
      <c r="M206" s="16"/>
      <c r="N206" s="15"/>
      <c r="O206" s="75"/>
      <c r="P206" s="76"/>
      <c r="Q206" s="15"/>
    </row>
    <row r="207" spans="1:17" ht="12">
      <c r="A207" s="26"/>
      <c r="B207" s="29"/>
      <c r="C207" s="30"/>
      <c r="D207" s="85"/>
      <c r="E207" s="33"/>
      <c r="F207" s="33"/>
      <c r="G207" s="33"/>
      <c r="H207" s="16"/>
      <c r="I207" s="16"/>
      <c r="J207" s="16"/>
      <c r="K207" s="16"/>
      <c r="L207" s="16"/>
      <c r="M207" s="16"/>
      <c r="N207" s="15"/>
      <c r="O207" s="75"/>
      <c r="P207" s="76"/>
      <c r="Q207" s="15"/>
    </row>
    <row r="208" spans="1:17" ht="12">
      <c r="A208" s="26"/>
      <c r="B208" s="34"/>
      <c r="C208" s="30"/>
      <c r="D208" s="85"/>
      <c r="E208" s="33"/>
      <c r="F208" s="33"/>
      <c r="G208" s="33"/>
      <c r="H208" s="35"/>
      <c r="I208" s="35"/>
      <c r="J208" s="35"/>
      <c r="K208" s="35"/>
      <c r="L208" s="36"/>
      <c r="M208" s="36"/>
      <c r="N208" s="15"/>
      <c r="O208" s="75"/>
      <c r="P208" s="76"/>
      <c r="Q208" s="15"/>
    </row>
    <row r="209" spans="1:17" ht="12">
      <c r="A209" s="26"/>
      <c r="B209" s="37"/>
      <c r="C209" s="38"/>
      <c r="D209" s="87"/>
      <c r="E209" s="19"/>
      <c r="F209" s="19"/>
      <c r="G209" s="19"/>
      <c r="H209" s="39"/>
      <c r="I209" s="39"/>
      <c r="J209" s="39"/>
      <c r="K209" s="39"/>
      <c r="L209" s="16"/>
      <c r="M209" s="16"/>
      <c r="N209" s="131"/>
      <c r="O209" s="75"/>
      <c r="P209" s="76"/>
      <c r="Q209" s="15"/>
    </row>
    <row r="210" spans="1:17" ht="12">
      <c r="A210" s="26"/>
      <c r="B210" s="17"/>
      <c r="C210" s="38"/>
      <c r="D210" s="87"/>
      <c r="E210" s="19"/>
      <c r="F210" s="19"/>
      <c r="G210" s="19"/>
      <c r="H210" s="39"/>
      <c r="I210" s="39"/>
      <c r="J210" s="39"/>
      <c r="K210" s="39"/>
      <c r="L210" s="16"/>
      <c r="M210" s="16"/>
      <c r="N210" s="131"/>
      <c r="O210" s="75"/>
      <c r="P210" s="73"/>
      <c r="Q210" s="15"/>
    </row>
    <row r="211" spans="1:17" ht="12">
      <c r="A211" s="26"/>
      <c r="B211" s="15"/>
      <c r="C211" s="40"/>
      <c r="D211" s="88"/>
      <c r="E211" s="31"/>
      <c r="F211" s="31"/>
      <c r="G211" s="31"/>
      <c r="H211" s="16"/>
      <c r="I211" s="16"/>
      <c r="J211" s="16"/>
      <c r="K211" s="16"/>
      <c r="L211" s="16"/>
      <c r="M211" s="16"/>
      <c r="N211" s="131"/>
      <c r="O211" s="75"/>
      <c r="P211" s="76"/>
      <c r="Q211" s="15"/>
    </row>
    <row r="212" spans="1:17" ht="12">
      <c r="A212" s="15"/>
      <c r="B212" s="15"/>
      <c r="C212" s="15"/>
      <c r="D212" s="16"/>
      <c r="E212" s="15"/>
      <c r="F212" s="15"/>
      <c r="G212" s="15"/>
      <c r="H212" s="15"/>
      <c r="I212" s="15"/>
      <c r="J212" s="15"/>
      <c r="K212" s="15"/>
      <c r="L212" s="15"/>
      <c r="M212" s="16"/>
      <c r="N212" s="15"/>
      <c r="O212" s="16"/>
      <c r="P212" s="16"/>
      <c r="Q212" s="15"/>
    </row>
    <row r="213" spans="1:17" ht="12">
      <c r="A213" s="15"/>
      <c r="B213" s="15"/>
      <c r="C213" s="15"/>
      <c r="D213" s="16"/>
      <c r="E213" s="15"/>
      <c r="F213" s="15"/>
      <c r="G213" s="15"/>
      <c r="H213" s="15"/>
      <c r="I213" s="15"/>
      <c r="J213" s="15"/>
      <c r="K213" s="15"/>
      <c r="L213" s="15"/>
      <c r="M213" s="16"/>
      <c r="N213" s="15"/>
      <c r="O213" s="16"/>
      <c r="P213" s="16"/>
      <c r="Q213" s="15"/>
    </row>
    <row r="214" spans="1:17" ht="12">
      <c r="A214" s="15"/>
      <c r="B214" s="15"/>
      <c r="C214" s="15"/>
      <c r="D214" s="16"/>
      <c r="E214" s="15"/>
      <c r="F214" s="15"/>
      <c r="G214" s="15"/>
      <c r="H214" s="15"/>
      <c r="I214" s="15"/>
      <c r="J214" s="15"/>
      <c r="K214" s="15"/>
      <c r="L214" s="15"/>
      <c r="M214" s="16"/>
      <c r="N214" s="15"/>
      <c r="O214" s="16"/>
      <c r="P214" s="16"/>
      <c r="Q214" s="15"/>
    </row>
    <row r="215" spans="1:17" ht="12">
      <c r="A215" s="15"/>
      <c r="B215" s="15"/>
      <c r="C215" s="15"/>
      <c r="D215" s="16"/>
      <c r="E215" s="15"/>
      <c r="F215" s="15"/>
      <c r="G215" s="15"/>
      <c r="H215" s="15"/>
      <c r="I215" s="15"/>
      <c r="J215" s="15"/>
      <c r="K215" s="15"/>
      <c r="L215" s="15"/>
      <c r="M215" s="16"/>
      <c r="N215" s="15"/>
      <c r="O215" s="16"/>
      <c r="P215" s="16"/>
      <c r="Q215" s="15"/>
    </row>
    <row r="216" spans="1:17" ht="12">
      <c r="A216" s="15"/>
      <c r="B216" s="15"/>
      <c r="C216" s="15"/>
      <c r="D216" s="16"/>
      <c r="E216" s="15"/>
      <c r="F216" s="15"/>
      <c r="G216" s="15"/>
      <c r="H216" s="15"/>
      <c r="I216" s="15"/>
      <c r="J216" s="15"/>
      <c r="K216" s="15"/>
      <c r="L216" s="15"/>
      <c r="M216" s="16"/>
      <c r="N216" s="15"/>
      <c r="O216" s="16"/>
      <c r="P216" s="16"/>
      <c r="Q216" s="15"/>
    </row>
    <row r="217" spans="1:17" ht="12">
      <c r="A217" s="15"/>
      <c r="B217" s="15"/>
      <c r="C217" s="15"/>
      <c r="D217" s="16"/>
      <c r="E217" s="15"/>
      <c r="F217" s="15"/>
      <c r="G217" s="15"/>
      <c r="H217" s="15"/>
      <c r="I217" s="15"/>
      <c r="J217" s="15"/>
      <c r="K217" s="15"/>
      <c r="L217" s="15"/>
      <c r="M217" s="16"/>
      <c r="N217" s="15"/>
      <c r="O217" s="16"/>
      <c r="P217" s="16"/>
      <c r="Q217" s="15"/>
    </row>
    <row r="218" spans="1:17" ht="12">
      <c r="A218" s="15"/>
      <c r="B218" s="15"/>
      <c r="C218" s="15"/>
      <c r="D218" s="16"/>
      <c r="E218" s="15"/>
      <c r="F218" s="15"/>
      <c r="G218" s="15"/>
      <c r="H218" s="15"/>
      <c r="I218" s="15"/>
      <c r="J218" s="15"/>
      <c r="K218" s="15"/>
      <c r="L218" s="15"/>
      <c r="M218" s="16"/>
      <c r="N218" s="15"/>
      <c r="O218" s="16"/>
      <c r="P218" s="16"/>
      <c r="Q218" s="15"/>
    </row>
    <row r="219" spans="1:17" ht="12">
      <c r="A219" s="15"/>
      <c r="B219" s="15"/>
      <c r="C219" s="15"/>
      <c r="D219" s="16"/>
      <c r="E219" s="15"/>
      <c r="F219" s="15"/>
      <c r="G219" s="15"/>
      <c r="H219" s="15"/>
      <c r="I219" s="15"/>
      <c r="J219" s="15"/>
      <c r="K219" s="15"/>
      <c r="L219" s="15"/>
      <c r="M219" s="16"/>
      <c r="N219" s="15"/>
      <c r="O219" s="16"/>
      <c r="P219" s="16"/>
      <c r="Q219" s="15"/>
    </row>
    <row r="220" spans="1:17" ht="12">
      <c r="A220" s="15"/>
      <c r="B220" s="15"/>
      <c r="C220" s="15"/>
      <c r="D220" s="16"/>
      <c r="E220" s="15"/>
      <c r="F220" s="15"/>
      <c r="G220" s="15"/>
      <c r="H220" s="15"/>
      <c r="I220" s="15"/>
      <c r="J220" s="15"/>
      <c r="K220" s="15"/>
      <c r="L220" s="15"/>
      <c r="M220" s="16"/>
      <c r="N220" s="15"/>
      <c r="O220" s="16"/>
      <c r="P220" s="16"/>
      <c r="Q220" s="15"/>
    </row>
  </sheetData>
  <sheetProtection/>
  <mergeCells count="37">
    <mergeCell ref="B8:C13"/>
    <mergeCell ref="HN21:ID21"/>
    <mergeCell ref="GW21:HM21"/>
    <mergeCell ref="R21:AH21"/>
    <mergeCell ref="AI21:AY21"/>
    <mergeCell ref="AZ21:BP21"/>
    <mergeCell ref="BQ21:CG21"/>
    <mergeCell ref="CH21:CX21"/>
    <mergeCell ref="CY21:DO21"/>
    <mergeCell ref="IE21:IU21"/>
    <mergeCell ref="M6:O6"/>
    <mergeCell ref="M8:O8"/>
    <mergeCell ref="L9:P9"/>
    <mergeCell ref="M10:O10"/>
    <mergeCell ref="DP21:EF21"/>
    <mergeCell ref="EG21:EW21"/>
    <mergeCell ref="EX21:FN21"/>
    <mergeCell ref="FO21:GE21"/>
    <mergeCell ref="GF21:GV21"/>
    <mergeCell ref="B168:C168"/>
    <mergeCell ref="I176:J176"/>
    <mergeCell ref="A14:Q14"/>
    <mergeCell ref="A15:Q15"/>
    <mergeCell ref="A16:Q16"/>
    <mergeCell ref="B18:P18"/>
    <mergeCell ref="B19:Q19"/>
    <mergeCell ref="A21:Q21"/>
    <mergeCell ref="D174:F174"/>
    <mergeCell ref="D173:F173"/>
    <mergeCell ref="I191:J191"/>
    <mergeCell ref="L191:O191"/>
    <mergeCell ref="A187:J187"/>
    <mergeCell ref="L190:O190"/>
    <mergeCell ref="I190:J190"/>
    <mergeCell ref="I188:J188"/>
    <mergeCell ref="L188:O188"/>
    <mergeCell ref="M189:N189"/>
  </mergeCells>
  <printOptions horizontalCentered="1"/>
  <pageMargins left="0.25" right="0.25" top="0.715" bottom="0.25" header="0.25" footer="0.16"/>
  <pageSetup fitToHeight="0" fitToWidth="1" horizontalDpi="600" verticalDpi="600" orientation="landscape" paperSize="9" scale="55" r:id="rId3"/>
  <headerFooter alignWithMargins="0">
    <oddFooter>&amp;CPage &amp;P of &amp;N</oddFooter>
  </headerFooter>
  <rowBreaks count="2" manualBreakCount="2">
    <brk id="157" max="16" man="1"/>
    <brk id="182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Glodeanu</dc:creator>
  <cp:keywords/>
  <dc:description/>
  <cp:lastModifiedBy>Bogdan Tudorica</cp:lastModifiedBy>
  <cp:lastPrinted>2013-03-18T13:13:46Z</cp:lastPrinted>
  <dcterms:created xsi:type="dcterms:W3CDTF">1996-10-14T23:33:28Z</dcterms:created>
  <dcterms:modified xsi:type="dcterms:W3CDTF">2013-03-25T13:08:25Z</dcterms:modified>
  <cp:category/>
  <cp:version/>
  <cp:contentType/>
  <cp:contentStatus/>
</cp:coreProperties>
</file>