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5386" windowWidth="7680" windowHeight="8700" tabRatio="720" activeTab="2"/>
  </bookViews>
  <sheets>
    <sheet name="venituri proprii atest12" sheetId="1" r:id="rId1"/>
    <sheet name="venituri proprii reglemntari 12" sheetId="2" r:id="rId2"/>
    <sheet name="venituri proprii final 07 11" sheetId="3" r:id="rId3"/>
  </sheets>
  <definedNames>
    <definedName name="_xlnm.Print_Area" localSheetId="0">'venituri proprii atest12'!$A$1:$L$84</definedName>
    <definedName name="_xlnm.Print_Area" localSheetId="2">'venituri proprii final 07 11'!$A$1:$L$100</definedName>
    <definedName name="_xlnm.Print_Area" localSheetId="1">'venituri proprii reglemntari 12'!$A$1:$L$126</definedName>
    <definedName name="_xlnm.Print_Titles" localSheetId="0">'venituri proprii atest12'!$8:$8</definedName>
    <definedName name="_xlnm.Print_Titles" localSheetId="2">'venituri proprii final 07 11'!$9:$9</definedName>
    <definedName name="_xlnm.Print_Titles" localSheetId="1">'venituri proprii reglemntari 12'!$9:$9</definedName>
  </definedNames>
  <calcPr fullCalcOnLoad="1"/>
</workbook>
</file>

<file path=xl/sharedStrings.xml><?xml version="1.0" encoding="utf-8"?>
<sst xmlns="http://schemas.openxmlformats.org/spreadsheetml/2006/main" count="707" uniqueCount="223">
  <si>
    <t>Procedura de atribuire a contractului</t>
  </si>
  <si>
    <t>20.30 ALTE CHELTUIELI</t>
  </si>
  <si>
    <t xml:space="preserve"> Servicii de cazare</t>
  </si>
  <si>
    <t xml:space="preserve"> Servicii de transport aerian pe baza de grafic</t>
  </si>
  <si>
    <t>Vlad Moaca</t>
  </si>
  <si>
    <t>Anca Udristeoiu</t>
  </si>
  <si>
    <t>Remus Uretean</t>
  </si>
  <si>
    <t>22100000-1 Cărţi, broşuri şi pliante tipărite</t>
  </si>
  <si>
    <t xml:space="preserve"> Servicii de traduceri</t>
  </si>
  <si>
    <t xml:space="preserve"> Servicii de interpretariat</t>
  </si>
  <si>
    <t xml:space="preserve"> Servicii de restaurant si catering</t>
  </si>
  <si>
    <t>22852000-7 Dosare</t>
  </si>
  <si>
    <t>30124000-4 Piese şi accesorii pentru maşini de birou</t>
  </si>
  <si>
    <t>30125110-5 Toner pentru imprimantele laser/faxuri</t>
  </si>
  <si>
    <t>Dulapuri din lemn</t>
  </si>
  <si>
    <t>Imprimante laser</t>
  </si>
  <si>
    <t>20.01 BUNURI SI SERVICII</t>
  </si>
  <si>
    <t>20,01,01 FURNITURI DE BIROU</t>
  </si>
  <si>
    <t>20,01,05 CARBURANTI SI LUBRIFIANTI</t>
  </si>
  <si>
    <t>Total cheltuieli de capital</t>
  </si>
  <si>
    <t>Nr. Crt.</t>
  </si>
  <si>
    <t>Denumire</t>
  </si>
  <si>
    <t>Cod CPV</t>
  </si>
  <si>
    <t xml:space="preserve"> Servicii de arhivare</t>
  </si>
  <si>
    <t xml:space="preserve"> Scaune de birou</t>
  </si>
  <si>
    <t xml:space="preserve"> Mobilier de birou din metal</t>
  </si>
  <si>
    <t xml:space="preserve"> Birouri din lemn</t>
  </si>
  <si>
    <t xml:space="preserve"> Etajere de birou din lemn</t>
  </si>
  <si>
    <t xml:space="preserve"> Comode</t>
  </si>
  <si>
    <t>30232110-8 Imprimante laser</t>
  </si>
  <si>
    <t>30199230-1 Plicuri</t>
  </si>
  <si>
    <t>39112000-0 Scaune</t>
  </si>
  <si>
    <t>39121100-7 Birouri</t>
  </si>
  <si>
    <t>39122100-4 Dulapuri</t>
  </si>
  <si>
    <t>39131000-9 Etajere de birou</t>
  </si>
  <si>
    <t>39132200-8 Fişiere</t>
  </si>
  <si>
    <t>39143122-7 Comode</t>
  </si>
  <si>
    <t>39717200-3 Aparate de aer condiţionat</t>
  </si>
  <si>
    <t>55110000-4 Servicii de cazare la hotel</t>
  </si>
  <si>
    <t>55520000-1 Servicii de catering</t>
  </si>
  <si>
    <t>64212000-5 Servicii de telefonie mobilă</t>
  </si>
  <si>
    <t>72212218-0 Servicii de dezvoltare de software pentru gestionarea licenţelor</t>
  </si>
  <si>
    <t>50323000-5 Servicii de reparare şi de întreţinere a perifericelor informatice</t>
  </si>
  <si>
    <t>79530000-8 Servicii de traducere</t>
  </si>
  <si>
    <t>79540000-1 Servicii de interpretariat</t>
  </si>
  <si>
    <t>64211000-8 Servicii de telefonie publică</t>
  </si>
  <si>
    <t>79823000-9 Servicii de tipărire şi de livrare</t>
  </si>
  <si>
    <t>Toner</t>
  </si>
  <si>
    <t xml:space="preserve"> Dosare albe,simple,carton</t>
  </si>
  <si>
    <t>Dosare plastic cu sina si perforatii</t>
  </si>
  <si>
    <t>30197210-1Bibliorafturi</t>
  </si>
  <si>
    <t>30197642-8Hârtie pentru fotocopiatoare şi xerografică</t>
  </si>
  <si>
    <t>22816100-4Blocnotesuri</t>
  </si>
  <si>
    <t>Notes autoadeziv Post-it 100x75mm</t>
  </si>
  <si>
    <t>Notes autoadeziv Post-it 38X51 mm</t>
  </si>
  <si>
    <t>Notes autoadeziv Post-it 75X75 mm</t>
  </si>
  <si>
    <t>79995100-6 Servicii de arhivare</t>
  </si>
  <si>
    <t>79993000-1 Servicii de gestionare imobile</t>
  </si>
  <si>
    <t>Negociere fara publicare anunt de participare</t>
  </si>
  <si>
    <t>Alte licente</t>
  </si>
  <si>
    <t>Cerere de Oferte</t>
  </si>
  <si>
    <t>Exceptie de la prevederile O.UG. 34/2006</t>
  </si>
  <si>
    <t xml:space="preserve">20,01,30 ALTE SERVICII </t>
  </si>
  <si>
    <t>Diverse echipamente</t>
  </si>
  <si>
    <t>39300000-5 Diverse echipamente</t>
  </si>
  <si>
    <t>39100000-3 mobilier</t>
  </si>
  <si>
    <t>20,05,30, Alte obiecte de inventar</t>
  </si>
  <si>
    <t>mobilier</t>
  </si>
  <si>
    <t>20.06.02.03 Alte cheltuieli</t>
  </si>
  <si>
    <t>Servicii de transport rutier public</t>
  </si>
  <si>
    <t>60112000-6 Servicii de transport rutier public</t>
  </si>
  <si>
    <t>Licitaţie deschisa</t>
  </si>
  <si>
    <t>Licitaţie deschisă</t>
  </si>
  <si>
    <t xml:space="preserve">  Aprob</t>
  </si>
  <si>
    <t>Plicuri C4, dimensiune 229x324mm, greutate 90g/mp, cu bandă siliconată</t>
  </si>
  <si>
    <t>Plicuri C5, dimensiune 162x229 mm, greutate 90g/mp, cu bandă siliconată</t>
  </si>
  <si>
    <t>Plicuri C6, dimensiune 114x162, greutate 80g/mp, cu bandă siliconată</t>
  </si>
  <si>
    <t>Plicuri cu burduf, dimensiune 229x324x40mm, greutate 130g/mp,cu bandă siliconată</t>
  </si>
  <si>
    <t>Biblioraft mare grosime 75-80mm, din carton rigid, plastifiat în exterior si în interior, cu colţuri întîrite cu baghete metalice</t>
  </si>
  <si>
    <t>Biblioraft mic grosime 50-55 mm, din carton rigid, plastifiat în exterior si în interior, cu colţuri întîrite cu baghete metalice</t>
  </si>
  <si>
    <t>Hartie A3 pentru copiator şi imprimantă laser sau inkjet, format A4, 420x297 mm, gramaj 80g/mp</t>
  </si>
  <si>
    <t>Hartie A4 pentru copiator şi imprimantă laser sau inkjet, format A4, 210x297 mm, gramaj 80g/mp</t>
  </si>
  <si>
    <t xml:space="preserve"> Benzină fără plumb</t>
  </si>
  <si>
    <t xml:space="preserve"> Motorină</t>
  </si>
  <si>
    <t>20,01,08  POŞTĂ, TELECOMUNICAŢII, RADIO, TV, INTERNET</t>
  </si>
  <si>
    <t xml:space="preserve"> Servicii de telefonie publică</t>
  </si>
  <si>
    <t xml:space="preserve"> Servicii de telefonie mobilă</t>
  </si>
  <si>
    <t>20,01,09  MATERIALE ŞI PRESTĂRI SERVICII CU CARACTER FUNCŢIONAL</t>
  </si>
  <si>
    <t>Servicii de editare si tipărire publicaţii</t>
  </si>
  <si>
    <t xml:space="preserve"> Servicii de tipărire de broşuri</t>
  </si>
  <si>
    <t xml:space="preserve"> Servicii de reparare şi întreţinere a  copiatoarelor şi imprimantelor</t>
  </si>
  <si>
    <t xml:space="preserve"> Servicii de întreţinere preventivă aer condiţionat</t>
  </si>
  <si>
    <t>Servicii de gestionare spaţiu Dinicu Golescu</t>
  </si>
  <si>
    <t>Servicii de depozitare şi de recuperare</t>
  </si>
  <si>
    <t xml:space="preserve"> Instalaţii de climatizare</t>
  </si>
  <si>
    <t>20.06 DEPLASĂRI, DETASĂRI, TRANSFERĂRI</t>
  </si>
  <si>
    <t>20.06.01 DEPLASĂRI  INTERNE, DETAŞĂRI, TRANSFERĂRI</t>
  </si>
  <si>
    <t>20.06.01.01 DEPLASĂRI  INTERNE, DETAŞĂRI, TRANSFERĂRI- CAZARE</t>
  </si>
  <si>
    <t>20.06.01.02 DEPLASĂRI  INTERNE, DETAŞĂRI, TRANSFERĂRI- TRANSPORT</t>
  </si>
  <si>
    <t>20.06.02 DEPLASĂRI ÎN STRĂINĂTATE</t>
  </si>
  <si>
    <t>20,06.02.01 DEPLASĂRI ÎN STRĂINĂTATE,  CAZARE</t>
  </si>
  <si>
    <t>20.06.02.02 DEPLASĂRI ÎN STRAINĂTATE,  TRANSPORT</t>
  </si>
  <si>
    <t xml:space="preserve"> Servicii de transport aerian pe bază de grafic</t>
  </si>
  <si>
    <t>20.06.02.05 Asigurări medicale</t>
  </si>
  <si>
    <t>20.11 CARŢI, PUBLICAŢII SI MATERIALE DOCUMENTARE</t>
  </si>
  <si>
    <t xml:space="preserve"> Cărţi tipărite</t>
  </si>
  <si>
    <t xml:space="preserve"> Dicţionare</t>
  </si>
  <si>
    <t>20.13 PREGĂTIRE PROFESIONALĂ</t>
  </si>
  <si>
    <t xml:space="preserve"> Servicii de perefecţionare a personalului</t>
  </si>
  <si>
    <t xml:space="preserve"> Servicii de învatământ special</t>
  </si>
  <si>
    <t>20.30.02 PROTOCOL ŞI REPREZENTARE</t>
  </si>
  <si>
    <t>20.30.02.02 PROTOCOL ŞI REPREZENTARE- INVITAŢI</t>
  </si>
  <si>
    <t>20.30.30 ALTE CHELTUIELI CU BUNURI ŞI SERVICII</t>
  </si>
  <si>
    <t>Total  bunuri şi servicii</t>
  </si>
  <si>
    <t>70.01.02 MAŞINI ECHIPAMENTE ŞI MIJLOACE DE TRANSPORT</t>
  </si>
  <si>
    <t>70.01.03 MOBILIER, APARATURA BIROTICĂ ŞI ALTE ACTIVE CORPORALE</t>
  </si>
  <si>
    <t>70.01.30 ALTE ACTIVE FIXE-LICENŢE</t>
  </si>
  <si>
    <t>Total bunuri, servicii şi active fixe</t>
  </si>
  <si>
    <t>30125100-2 Cartuşe de toner</t>
  </si>
  <si>
    <t>09132100-4 Benzină fără plumb</t>
  </si>
  <si>
    <t>09134200-9 Motorină</t>
  </si>
  <si>
    <t>50730000-1  Servicii de reparare si de întreţinere a grupurilor de refrigerare</t>
  </si>
  <si>
    <t>63121000-1 Servicii de depozitare şi de recuperare</t>
  </si>
  <si>
    <t>60410000- 5 Servicii de transport aerian pe bază de grafic</t>
  </si>
  <si>
    <t>75300000-9 Servicii de asigurări sociale obligatorii</t>
  </si>
  <si>
    <t>22110000-4 Cărţi tipărite</t>
  </si>
  <si>
    <t>22114100-3 Dicţionare</t>
  </si>
  <si>
    <t>79633000-0 Servicii de perfecţionare a personalului</t>
  </si>
  <si>
    <t>80340000-9 Servicii de învăţământ special</t>
  </si>
  <si>
    <t>73000000-2 Servicii de cercetare şi de dezvoltare şi servicii conexe de consultanţă</t>
  </si>
  <si>
    <t>Valoare estimată fara TVA Euro</t>
  </si>
  <si>
    <t>Valoare estimată fără TVA -Lei</t>
  </si>
  <si>
    <t>Valoare estimată cu TVA -Lei</t>
  </si>
  <si>
    <t>Data estimată pt. începerea procedurii</t>
  </si>
  <si>
    <t>Data estimată pt. finalizarea procedurii</t>
  </si>
  <si>
    <t>Persoana responsabilă</t>
  </si>
  <si>
    <t>Dosare carton pt încopciat</t>
  </si>
  <si>
    <t>*în cadrul articolelor bugetare în limita valorilor prevăzute,  se pot face realocări lunare de sume pe coduri cpv în funcţie de solicitările primite</t>
  </si>
  <si>
    <t>Servicii poştale</t>
  </si>
  <si>
    <t>64110000-0 Servicii poştale</t>
  </si>
  <si>
    <t>Cumparare directa</t>
  </si>
  <si>
    <t>Anunţuri Monitorul Oficial</t>
  </si>
  <si>
    <t>79341000-6 Servicii de publicitate</t>
  </si>
  <si>
    <t xml:space="preserve"> Servicii de asigurare a autovehiculelor</t>
  </si>
  <si>
    <t>66514110-0 Servicii de asigurare a autovehiculelor</t>
  </si>
  <si>
    <t>Servicii de răspundere civilă auto</t>
  </si>
  <si>
    <t>66516100-1  Servicii de asigurare de răspundere civilă auto</t>
  </si>
  <si>
    <t>Vlad Moacă</t>
  </si>
  <si>
    <t>Servicii de transport feroviar public</t>
  </si>
  <si>
    <t>6021000-3 Servicii de transport feroviar public</t>
  </si>
  <si>
    <t>aparate de aer conduţionat</t>
  </si>
  <si>
    <t>Piese şi accesorii pentru computere</t>
  </si>
  <si>
    <t>30237000-9 Piese şi accesorii pentru computere</t>
  </si>
  <si>
    <t>Generator electric</t>
  </si>
  <si>
    <t>65400000-7 Alte surse de alimentare şi de distribuţie a energiei electrice</t>
  </si>
  <si>
    <t>Calculatoare pentru birou</t>
  </si>
  <si>
    <t>30141200-1 Calculatoare pentru birou</t>
  </si>
  <si>
    <t xml:space="preserve"> 30197643-5 Hârtie pentru fotocopiatoare</t>
  </si>
  <si>
    <t>Piese si accesorii pentru masini de birou</t>
  </si>
  <si>
    <t xml:space="preserve">Direcţia Generală Achiziţii Publice </t>
  </si>
  <si>
    <t>Oana Orosan</t>
  </si>
  <si>
    <t>Laura Măciuceanu</t>
  </si>
  <si>
    <t>Servicii de cercetare-dezvoltare pentru elaborarea reglementărilor tehnice/activităţilor specifice de reglementare în domeniul construcţiilor, urbanismului, amenajarea teritoriului şi habitat</t>
  </si>
  <si>
    <t>Elaborarea versiunii române a standardelor europene din domeniul construcţiilor</t>
  </si>
  <si>
    <t>Contract subsecvent</t>
  </si>
  <si>
    <t>Cartuşe de toner</t>
  </si>
  <si>
    <t>Certificate şi legitimaţiile aferente pentru verificatorii de proiecte , experţi tehnici, responsabili tehnici cu execuţia, auditori energetici</t>
  </si>
  <si>
    <t>Ştampile aferente certificatelor</t>
  </si>
  <si>
    <t>Cumpărare directă</t>
  </si>
  <si>
    <t>30192153-8 Stampile cu text</t>
  </si>
  <si>
    <t>22810000-1 Registre din hârtie sau din carton</t>
  </si>
  <si>
    <t>Director General, Alina Ioana Dincă</t>
  </si>
  <si>
    <t>Exceptie de la prevederile O.U.G. 34/2006</t>
  </si>
  <si>
    <t>Contract subsecvent-Acord cadru</t>
  </si>
  <si>
    <t xml:space="preserve">Ştampile </t>
  </si>
  <si>
    <t>Direcţia Tehnică în Construcţii</t>
  </si>
  <si>
    <t>Director, Cristian - Paul Stamatiade</t>
  </si>
  <si>
    <t>71210000-3 Servicii de consultanta în arhitectura</t>
  </si>
  <si>
    <t>Servicii de consultanţă în domeniul amenajarii teritoriale, urbanismului şi arhitecturii</t>
  </si>
  <si>
    <t>Agrafe birou</t>
  </si>
  <si>
    <t>30197220-4 Agrafe de birou</t>
  </si>
  <si>
    <t>Diurnă</t>
  </si>
  <si>
    <t>55300000-3.1 Diurna</t>
  </si>
  <si>
    <t>10,01,13.01 Indemnizatii de delegare deplasari interne</t>
  </si>
  <si>
    <t>10,01,13.02 Indemnizatii de delegare deplasari externe</t>
  </si>
  <si>
    <t>Cutii de carton</t>
  </si>
  <si>
    <t>44421780-8 Cutii pentru documente</t>
  </si>
  <si>
    <t>22120000-7 Publicatii</t>
  </si>
  <si>
    <t>Publicatii</t>
  </si>
  <si>
    <t>20.06.01.03 DEPLASĂRI  INTERNE, DETAŞĂRI, TRANSFERĂRI- Alte cheltuieli</t>
  </si>
  <si>
    <t>20.06.01.03 DEPLASĂRI  INTERNE, DETAŞĂRI, TRANSFERĂRI- alte cheltuieli</t>
  </si>
  <si>
    <t>Servicii de asigurări medicale obligatorii</t>
  </si>
  <si>
    <t>Servicii de reparare şi de intretinere a automobilelor</t>
  </si>
  <si>
    <t>50112000-3 Servicii de reparare şi întreţinere a automobilelor</t>
  </si>
  <si>
    <t>Direcţia Generală Achiziţii Publice şi Administrativ</t>
  </si>
  <si>
    <t>20,05,30, ALTE OBIECTE DE INVENTAR</t>
  </si>
  <si>
    <t>Direcţia Generală Finante si Contabilitate Publica</t>
  </si>
  <si>
    <t xml:space="preserve">            Programul Anual al  Achiziţiilor Publice pentru anul bugetar 2013 (atestări tehnico-profesionale)</t>
  </si>
  <si>
    <t>Ministerul Dezvoltării Regionale si Administraţiei Publice</t>
  </si>
  <si>
    <t>copiatoare</t>
  </si>
  <si>
    <t>Director General</t>
  </si>
  <si>
    <t>Direcţia Generală Financiar si Contabilitate Publica</t>
  </si>
  <si>
    <t>VICEPRIM - MINISTRU
MINISTRU
Liviu Nicolae DRAGNEA</t>
  </si>
  <si>
    <t>Aprob</t>
  </si>
  <si>
    <t>Ministerul Dezvoltării Regionale şi Administratiei Publice</t>
  </si>
  <si>
    <t xml:space="preserve">            Programul Anual al  Achiziţiilor Publice pentru anul bugetar 2013 (reglementari)</t>
  </si>
  <si>
    <t>Direcţia Generală Achiziţii Publice si Administrativ</t>
  </si>
  <si>
    <t>Director General, Florin Puscău</t>
  </si>
  <si>
    <t>Servicii de cercetare-dezvoltare pentru elaborarea reglementărilor tehnice/activităţilor specifice de reglementare în domeniul construcţiilor, urbanismului, amenajarea teritoriului şi locuire</t>
  </si>
  <si>
    <t>Servicii taxă de drum</t>
  </si>
  <si>
    <t>63712210-8 Servicii de taxă de drum</t>
  </si>
  <si>
    <t>personal AP</t>
  </si>
  <si>
    <t xml:space="preserve">            Programul Anual al  Achiziţiilor Publice pentru anul bugetar 2013 (venituri proprii-total)- Secţiunea II </t>
  </si>
  <si>
    <t>VICEPRIM - MINISTRU
MINISTRUL DEZVOLTARII REGIONALE SI ADMINISTRATIEI PUBLICE
Liviu Nicolae DRAGNEA</t>
  </si>
  <si>
    <t>Liviu Nicolae DRAGNEA</t>
  </si>
  <si>
    <t>Sef serviciu, Andreea Grigore</t>
  </si>
  <si>
    <t>Sef serviciu, Alexandru Chirca</t>
  </si>
  <si>
    <t>Directia Generala Juridica</t>
  </si>
  <si>
    <t>Director general, Mihai Calota</t>
  </si>
  <si>
    <t>Propun aprobarea,</t>
  </si>
  <si>
    <t>SECRETAR GENERAL,</t>
  </si>
  <si>
    <t>Marian NICULESCU</t>
  </si>
  <si>
    <t>Aprob,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</si>
</sst>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"/>
    <numFmt numFmtId="176" formatCode="mmm\-yyyy"/>
    <numFmt numFmtId="177" formatCode="mmm/yyyy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7.5"/>
      <color indexed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" fontId="3" fillId="0" borderId="10" xfId="58" applyNumberFormat="1" applyFont="1" applyFill="1" applyBorder="1" applyAlignment="1" applyProtection="1">
      <alignment horizontal="right" vertical="center" wrapText="1"/>
      <protection/>
    </xf>
    <xf numFmtId="49" fontId="3" fillId="0" borderId="0" xfId="58" applyNumberFormat="1" applyFont="1" applyFill="1" applyBorder="1" applyAlignment="1" applyProtection="1">
      <alignment vertical="top"/>
      <protection/>
    </xf>
    <xf numFmtId="0" fontId="3" fillId="0" borderId="0" xfId="58" applyNumberFormat="1" applyFont="1" applyFill="1" applyBorder="1" applyAlignment="1" applyProtection="1">
      <alignment vertical="top"/>
      <protection/>
    </xf>
    <xf numFmtId="4" fontId="3" fillId="0" borderId="0" xfId="58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1" fillId="0" borderId="11" xfId="58" applyNumberFormat="1" applyFont="1" applyFill="1" applyBorder="1" applyAlignment="1" applyProtection="1">
      <alignment horizontal="center" vertical="top" wrapText="1"/>
      <protection/>
    </xf>
    <xf numFmtId="0" fontId="21" fillId="0" borderId="11" xfId="58" applyNumberFormat="1" applyFont="1" applyFill="1" applyBorder="1" applyAlignment="1" applyProtection="1">
      <alignment horizontal="left" vertical="top" wrapText="1"/>
      <protection/>
    </xf>
    <xf numFmtId="0" fontId="21" fillId="0" borderId="10" xfId="58" applyNumberFormat="1" applyFont="1" applyFill="1" applyBorder="1" applyAlignment="1" applyProtection="1">
      <alignment horizontal="left" vertical="top" wrapText="1"/>
      <protection/>
    </xf>
    <xf numFmtId="0" fontId="3" fillId="0" borderId="10" xfId="58" applyFont="1" applyFill="1" applyBorder="1" applyAlignment="1">
      <alignment wrapText="1"/>
    </xf>
    <xf numFmtId="0" fontId="3" fillId="0" borderId="10" xfId="58" applyFont="1" applyBorder="1" applyAlignment="1">
      <alignment wrapText="1"/>
    </xf>
    <xf numFmtId="0" fontId="21" fillId="0" borderId="10" xfId="58" applyFont="1" applyFill="1" applyBorder="1" applyAlignment="1">
      <alignment vertical="center" wrapText="1"/>
    </xf>
    <xf numFmtId="0" fontId="3" fillId="0" borderId="10" xfId="58" applyNumberFormat="1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vertical="top" wrapText="1"/>
      <protection/>
    </xf>
    <xf numFmtId="0" fontId="3" fillId="0" borderId="10" xfId="58" applyNumberFormat="1" applyFont="1" applyFill="1" applyBorder="1" applyAlignment="1" applyProtection="1">
      <alignment vertical="top" wrapText="1"/>
      <protection/>
    </xf>
    <xf numFmtId="49" fontId="21" fillId="17" borderId="10" xfId="58" applyNumberFormat="1" applyFont="1" applyFill="1" applyBorder="1" applyAlignment="1" applyProtection="1">
      <alignment vertical="top" wrapText="1"/>
      <protection/>
    </xf>
    <xf numFmtId="0" fontId="3" fillId="0" borderId="10" xfId="58" applyFont="1" applyFill="1" applyBorder="1" applyAlignment="1">
      <alignment vertical="center" wrapText="1"/>
    </xf>
    <xf numFmtId="0" fontId="3" fillId="8" borderId="0" xfId="58" applyFont="1" applyFill="1" applyAlignment="1">
      <alignment/>
    </xf>
    <xf numFmtId="0" fontId="22" fillId="8" borderId="0" xfId="58" applyFont="1" applyFill="1" applyAlignment="1">
      <alignment/>
    </xf>
    <xf numFmtId="4" fontId="22" fillId="0" borderId="0" xfId="58" applyNumberFormat="1" applyFont="1" applyFill="1" applyAlignment="1">
      <alignment/>
    </xf>
    <xf numFmtId="0" fontId="3" fillId="0" borderId="0" xfId="58" applyFont="1" applyFill="1" applyAlignment="1">
      <alignment/>
    </xf>
    <xf numFmtId="4" fontId="3" fillId="0" borderId="0" xfId="58" applyNumberFormat="1" applyFont="1" applyFill="1" applyAlignment="1">
      <alignment vertical="center"/>
    </xf>
    <xf numFmtId="0" fontId="21" fillId="0" borderId="0" xfId="58" applyFont="1" applyFill="1" applyAlignment="1">
      <alignment/>
    </xf>
    <xf numFmtId="0" fontId="3" fillId="0" borderId="0" xfId="58" applyNumberFormat="1" applyFont="1" applyFill="1" applyBorder="1" applyAlignment="1" applyProtection="1">
      <alignment horizontal="left" vertical="top"/>
      <protection/>
    </xf>
    <xf numFmtId="0" fontId="3" fillId="0" borderId="11" xfId="58" applyNumberFormat="1" applyFont="1" applyFill="1" applyBorder="1" applyAlignment="1" applyProtection="1">
      <alignment horizontal="left" vertical="top" wrapText="1"/>
      <protection/>
    </xf>
    <xf numFmtId="49" fontId="21" fillId="24" borderId="10" xfId="58" applyNumberFormat="1" applyFont="1" applyFill="1" applyBorder="1" applyAlignment="1" applyProtection="1">
      <alignment horizontal="left" vertical="top" indent="6"/>
      <protection/>
    </xf>
    <xf numFmtId="0" fontId="21" fillId="0" borderId="11" xfId="58" applyNumberFormat="1" applyFont="1" applyFill="1" applyBorder="1" applyAlignment="1" applyProtection="1">
      <alignment horizontal="left" vertical="top" wrapText="1" indent="1"/>
      <protection/>
    </xf>
    <xf numFmtId="49" fontId="21" fillId="25" borderId="10" xfId="58" applyNumberFormat="1" applyFont="1" applyFill="1" applyBorder="1" applyAlignment="1" applyProtection="1">
      <alignment horizontal="left" vertical="top" indent="6"/>
      <protection/>
    </xf>
    <xf numFmtId="0" fontId="21" fillId="0" borderId="10" xfId="58" applyNumberFormat="1" applyFont="1" applyFill="1" applyBorder="1" applyAlignment="1" applyProtection="1">
      <alignment horizontal="left" vertical="top" wrapText="1" indent="1"/>
      <protection/>
    </xf>
    <xf numFmtId="49" fontId="3" fillId="0" borderId="10" xfId="58" applyNumberFormat="1" applyFont="1" applyFill="1" applyBorder="1" applyAlignment="1" applyProtection="1">
      <alignment horizontal="left" vertical="top" wrapText="1"/>
      <protection/>
    </xf>
    <xf numFmtId="49" fontId="21" fillId="17" borderId="10" xfId="58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21" fillId="25" borderId="10" xfId="58" applyNumberFormat="1" applyFont="1" applyFill="1" applyBorder="1" applyAlignment="1" applyProtection="1">
      <alignment horizontal="left" vertical="top" wrapText="1" indent="6"/>
      <protection/>
    </xf>
    <xf numFmtId="49" fontId="21" fillId="24" borderId="10" xfId="58" applyNumberFormat="1" applyFont="1" applyFill="1" applyBorder="1" applyAlignment="1" applyProtection="1">
      <alignment horizontal="left" vertical="top" wrapText="1" indent="6"/>
      <protection/>
    </xf>
    <xf numFmtId="49" fontId="22" fillId="26" borderId="10" xfId="58" applyNumberFormat="1" applyFont="1" applyFill="1" applyBorder="1" applyAlignment="1" applyProtection="1">
      <alignment vertical="top" wrapText="1"/>
      <protection/>
    </xf>
    <xf numFmtId="4" fontId="22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NumberFormat="1" applyFont="1" applyFill="1" applyBorder="1" applyAlignment="1" applyProtection="1">
      <alignment vertical="top" wrapText="1"/>
      <protection/>
    </xf>
    <xf numFmtId="4" fontId="3" fillId="0" borderId="10" xfId="58" applyNumberFormat="1" applyFont="1" applyFill="1" applyBorder="1" applyAlignment="1">
      <alignment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0" fontId="23" fillId="26" borderId="10" xfId="58" applyNumberFormat="1" applyFont="1" applyFill="1" applyBorder="1" applyAlignment="1" applyProtection="1">
      <alignment vertical="top" wrapText="1"/>
      <protection/>
    </xf>
    <xf numFmtId="0" fontId="21" fillId="0" borderId="12" xfId="58" applyNumberFormat="1" applyFont="1" applyFill="1" applyBorder="1" applyAlignment="1" applyProtection="1">
      <alignment horizontal="left" vertical="top" indent="3"/>
      <protection/>
    </xf>
    <xf numFmtId="0" fontId="21" fillId="0" borderId="13" xfId="58" applyNumberFormat="1" applyFont="1" applyFill="1" applyBorder="1" applyAlignment="1" applyProtection="1">
      <alignment horizontal="left" vertical="top" indent="3"/>
      <protection/>
    </xf>
    <xf numFmtId="4" fontId="21" fillId="0" borderId="10" xfId="58" applyNumberFormat="1" applyFont="1" applyFill="1" applyBorder="1" applyAlignment="1">
      <alignment horizontal="right" vertical="center" wrapText="1"/>
    </xf>
    <xf numFmtId="4" fontId="3" fillId="0" borderId="10" xfId="58" applyNumberFormat="1" applyFont="1" applyFill="1" applyBorder="1" applyAlignment="1">
      <alignment horizontal="right" vertical="center" wrapText="1"/>
    </xf>
    <xf numFmtId="4" fontId="21" fillId="0" borderId="11" xfId="58" applyNumberFormat="1" applyFont="1" applyFill="1" applyBorder="1" applyAlignment="1" applyProtection="1">
      <alignment horizontal="right" vertical="center"/>
      <protection/>
    </xf>
    <xf numFmtId="4" fontId="21" fillId="0" borderId="10" xfId="58" applyNumberFormat="1" applyFont="1" applyFill="1" applyBorder="1" applyAlignment="1" applyProtection="1">
      <alignment horizontal="right" vertical="center" wrapText="1"/>
      <protection/>
    </xf>
    <xf numFmtId="14" fontId="3" fillId="0" borderId="10" xfId="58" applyNumberFormat="1" applyFont="1" applyFill="1" applyBorder="1" applyAlignment="1" applyProtection="1">
      <alignment horizontal="left" vertical="top" wrapText="1"/>
      <protection/>
    </xf>
    <xf numFmtId="0" fontId="3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/>
    </xf>
    <xf numFmtId="0" fontId="21" fillId="0" borderId="14" xfId="58" applyNumberFormat="1" applyFont="1" applyFill="1" applyBorder="1" applyAlignment="1" applyProtection="1">
      <alignment horizontal="left" vertical="top" wrapText="1"/>
      <protection/>
    </xf>
    <xf numFmtId="0" fontId="21" fillId="0" borderId="14" xfId="58" applyNumberFormat="1" applyFont="1" applyFill="1" applyBorder="1" applyAlignment="1" applyProtection="1">
      <alignment horizontal="center" vertical="top" wrapText="1"/>
      <protection/>
    </xf>
    <xf numFmtId="4" fontId="21" fillId="0" borderId="15" xfId="58" applyNumberFormat="1" applyFont="1" applyFill="1" applyBorder="1" applyAlignment="1" applyProtection="1">
      <alignment horizontal="right" vertical="center" wrapText="1"/>
      <protection/>
    </xf>
    <xf numFmtId="4" fontId="21" fillId="0" borderId="16" xfId="58" applyNumberFormat="1" applyFont="1" applyFill="1" applyBorder="1" applyAlignment="1" applyProtection="1">
      <alignment horizontal="right" vertical="center" wrapText="1"/>
      <protection/>
    </xf>
    <xf numFmtId="4" fontId="21" fillId="0" borderId="14" xfId="58" applyNumberFormat="1" applyFont="1" applyFill="1" applyBorder="1" applyAlignment="1" applyProtection="1">
      <alignment horizontal="right" vertical="center" wrapText="1"/>
      <protection/>
    </xf>
    <xf numFmtId="4" fontId="21" fillId="0" borderId="17" xfId="58" applyNumberFormat="1" applyFont="1" applyFill="1" applyBorder="1" applyAlignment="1" applyProtection="1">
      <alignment horizontal="right" vertical="center" wrapText="1"/>
      <protection/>
    </xf>
    <xf numFmtId="0" fontId="21" fillId="0" borderId="14" xfId="58" applyNumberFormat="1" applyFont="1" applyFill="1" applyBorder="1" applyAlignment="1" applyProtection="1">
      <alignment horizontal="left" vertical="top" indent="3"/>
      <protection/>
    </xf>
    <xf numFmtId="49" fontId="21" fillId="0" borderId="14" xfId="58" applyNumberFormat="1" applyFont="1" applyFill="1" applyBorder="1" applyAlignment="1" applyProtection="1">
      <alignment horizontal="left" vertical="top" indent="6"/>
      <protection/>
    </xf>
    <xf numFmtId="0" fontId="22" fillId="0" borderId="0" xfId="58" applyFont="1" applyFill="1" applyAlignment="1">
      <alignment/>
    </xf>
    <xf numFmtId="4" fontId="3" fillId="0" borderId="11" xfId="58" applyNumberFormat="1" applyFont="1" applyFill="1" applyBorder="1" applyAlignment="1" applyProtection="1">
      <alignment horizontal="right" vertical="center"/>
      <protection/>
    </xf>
    <xf numFmtId="175" fontId="3" fillId="0" borderId="11" xfId="58" applyNumberFormat="1" applyFont="1" applyFill="1" applyBorder="1" applyAlignment="1" applyProtection="1">
      <alignment horizontal="right" vertical="center"/>
      <protection/>
    </xf>
    <xf numFmtId="175" fontId="3" fillId="0" borderId="0" xfId="58" applyNumberFormat="1" applyFont="1" applyFill="1" applyBorder="1" applyAlignment="1" applyProtection="1">
      <alignment horizontal="right" vertical="center"/>
      <protection/>
    </xf>
    <xf numFmtId="4" fontId="21" fillId="0" borderId="10" xfId="58" applyNumberFormat="1" applyFont="1" applyFill="1" applyBorder="1" applyAlignment="1" applyProtection="1">
      <alignment horizontal="center" vertical="top" wrapText="1"/>
      <protection/>
    </xf>
    <xf numFmtId="4" fontId="21" fillId="4" borderId="11" xfId="58" applyNumberFormat="1" applyFont="1" applyFill="1" applyBorder="1" applyAlignment="1" applyProtection="1">
      <alignment horizontal="right" vertical="center"/>
      <protection/>
    </xf>
    <xf numFmtId="4" fontId="21" fillId="4" borderId="10" xfId="58" applyNumberFormat="1" applyFont="1" applyFill="1" applyBorder="1" applyAlignment="1" applyProtection="1">
      <alignment horizontal="right" vertical="center" wrapText="1"/>
      <protection/>
    </xf>
    <xf numFmtId="0" fontId="3" fillId="4" borderId="10" xfId="58" applyNumberFormat="1" applyFont="1" applyFill="1" applyBorder="1" applyAlignment="1" applyProtection="1">
      <alignment horizontal="left" vertical="top" wrapText="1"/>
      <protection/>
    </xf>
    <xf numFmtId="49" fontId="21" fillId="24" borderId="10" xfId="58" applyNumberFormat="1" applyFont="1" applyFill="1" applyBorder="1" applyAlignment="1" applyProtection="1">
      <alignment horizontal="left" vertical="top" wrapText="1"/>
      <protection/>
    </xf>
    <xf numFmtId="49" fontId="21" fillId="25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49" fontId="27" fillId="0" borderId="0" xfId="0" applyNumberFormat="1" applyFont="1" applyFill="1" applyBorder="1" applyAlignment="1" applyProtection="1">
      <alignment vertical="top"/>
      <protection/>
    </xf>
    <xf numFmtId="49" fontId="3" fillId="0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8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Alignment="1">
      <alignment/>
    </xf>
    <xf numFmtId="0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right"/>
    </xf>
    <xf numFmtId="0" fontId="21" fillId="0" borderId="0" xfId="58" applyFont="1" applyFill="1" applyAlignment="1">
      <alignment horizontal="left"/>
    </xf>
    <xf numFmtId="0" fontId="21" fillId="0" borderId="0" xfId="58" applyFont="1" applyFill="1" applyAlignment="1">
      <alignment horizontal="center"/>
    </xf>
    <xf numFmtId="0" fontId="21" fillId="0" borderId="0" xfId="0" applyFont="1" applyAlignment="1">
      <alignment horizontal="center"/>
    </xf>
    <xf numFmtId="4" fontId="21" fillId="0" borderId="0" xfId="58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11" borderId="10" xfId="58" applyNumberFormat="1" applyFont="1" applyFill="1" applyBorder="1" applyAlignment="1" applyProtection="1">
      <alignment horizontal="left" vertical="top" wrapText="1"/>
      <protection/>
    </xf>
    <xf numFmtId="49" fontId="3" fillId="11" borderId="10" xfId="58" applyNumberFormat="1" applyFont="1" applyFill="1" applyBorder="1" applyAlignment="1" applyProtection="1">
      <alignment vertical="top" wrapText="1"/>
      <protection/>
    </xf>
    <xf numFmtId="4" fontId="3" fillId="11" borderId="10" xfId="58" applyNumberFormat="1" applyFont="1" applyFill="1" applyBorder="1" applyAlignment="1" applyProtection="1">
      <alignment horizontal="right" vertical="center" wrapText="1"/>
      <protection/>
    </xf>
    <xf numFmtId="4" fontId="3" fillId="11" borderId="11" xfId="58" applyNumberFormat="1" applyFont="1" applyFill="1" applyBorder="1" applyAlignment="1" applyProtection="1">
      <alignment horizontal="right" vertical="center"/>
      <protection/>
    </xf>
    <xf numFmtId="175" fontId="3" fillId="11" borderId="11" xfId="58" applyNumberFormat="1" applyFont="1" applyFill="1" applyBorder="1" applyAlignment="1" applyProtection="1">
      <alignment horizontal="right" vertical="center"/>
      <protection/>
    </xf>
    <xf numFmtId="0" fontId="3" fillId="11" borderId="0" xfId="0" applyFont="1" applyFill="1" applyAlignment="1">
      <alignment/>
    </xf>
    <xf numFmtId="49" fontId="30" fillId="0" borderId="0" xfId="0" applyNumberFormat="1" applyFont="1" applyFill="1" applyBorder="1" applyAlignment="1" applyProtection="1">
      <alignment vertical="top"/>
      <protection/>
    </xf>
    <xf numFmtId="0" fontId="31" fillId="0" borderId="0" xfId="0" applyFont="1" applyFill="1" applyAlignment="1">
      <alignment horizontal="left"/>
    </xf>
    <xf numFmtId="175" fontId="32" fillId="27" borderId="2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4" fontId="3" fillId="11" borderId="10" xfId="58" applyNumberFormat="1" applyFont="1" applyFill="1" applyBorder="1" applyAlignment="1" applyProtection="1">
      <alignment horizontal="left" vertical="top" wrapText="1"/>
      <protection/>
    </xf>
    <xf numFmtId="0" fontId="21" fillId="0" borderId="10" xfId="58" applyNumberFormat="1" applyFont="1" applyFill="1" applyBorder="1" applyAlignment="1" applyProtection="1">
      <alignment horizontal="left" vertical="top" indent="3"/>
      <protection/>
    </xf>
    <xf numFmtId="4" fontId="3" fillId="0" borderId="10" xfId="58" applyNumberFormat="1" applyFont="1" applyFill="1" applyBorder="1" applyAlignment="1" applyProtection="1">
      <alignment horizontal="right" vertical="center"/>
      <protection/>
    </xf>
    <xf numFmtId="175" fontId="3" fillId="0" borderId="10" xfId="58" applyNumberFormat="1" applyFont="1" applyFill="1" applyBorder="1" applyAlignment="1" applyProtection="1">
      <alignment horizontal="right" vertical="center"/>
      <protection/>
    </xf>
    <xf numFmtId="0" fontId="21" fillId="0" borderId="10" xfId="58" applyNumberFormat="1" applyFont="1" applyFill="1" applyBorder="1" applyAlignment="1" applyProtection="1">
      <alignment horizontal="center" vertical="top" wrapText="1"/>
      <protection/>
    </xf>
    <xf numFmtId="0" fontId="21" fillId="0" borderId="18" xfId="58" applyNumberFormat="1" applyFont="1" applyFill="1" applyBorder="1" applyAlignment="1" applyProtection="1">
      <alignment horizontal="left" vertical="top" wrapText="1"/>
      <protection/>
    </xf>
    <xf numFmtId="49" fontId="21" fillId="0" borderId="18" xfId="58" applyNumberFormat="1" applyFont="1" applyFill="1" applyBorder="1" applyAlignment="1" applyProtection="1">
      <alignment horizontal="left" vertical="top" indent="6"/>
      <protection/>
    </xf>
    <xf numFmtId="0" fontId="21" fillId="0" borderId="18" xfId="58" applyNumberFormat="1" applyFont="1" applyFill="1" applyBorder="1" applyAlignment="1" applyProtection="1">
      <alignment horizontal="left" vertical="top" indent="3"/>
      <protection/>
    </xf>
    <xf numFmtId="4" fontId="21" fillId="0" borderId="19" xfId="58" applyNumberFormat="1" applyFont="1" applyFill="1" applyBorder="1" applyAlignment="1" applyProtection="1">
      <alignment horizontal="right" vertical="center" wrapText="1"/>
      <protection/>
    </xf>
    <xf numFmtId="4" fontId="21" fillId="0" borderId="18" xfId="58" applyNumberFormat="1" applyFont="1" applyFill="1" applyBorder="1" applyAlignment="1" applyProtection="1">
      <alignment horizontal="right" vertical="center" wrapText="1"/>
      <protection/>
    </xf>
    <xf numFmtId="4" fontId="21" fillId="0" borderId="20" xfId="58" applyNumberFormat="1" applyFont="1" applyFill="1" applyBorder="1" applyAlignment="1" applyProtection="1">
      <alignment horizontal="right" vertical="center" wrapText="1"/>
      <protection/>
    </xf>
    <xf numFmtId="4" fontId="21" fillId="0" borderId="21" xfId="58" applyNumberFormat="1" applyFont="1" applyFill="1" applyBorder="1" applyAlignment="1" applyProtection="1">
      <alignment horizontal="right" vertical="center" wrapText="1"/>
      <protection/>
    </xf>
    <xf numFmtId="0" fontId="21" fillId="0" borderId="18" xfId="58" applyNumberFormat="1" applyFont="1" applyFill="1" applyBorder="1" applyAlignment="1" applyProtection="1">
      <alignment horizontal="center" vertical="top" wrapText="1"/>
      <protection/>
    </xf>
    <xf numFmtId="0" fontId="33" fillId="0" borderId="10" xfId="57" applyFont="1" applyFill="1" applyBorder="1" applyAlignment="1">
      <alignment vertical="center" wrapText="1"/>
      <protection/>
    </xf>
    <xf numFmtId="49" fontId="3" fillId="0" borderId="10" xfId="58" applyNumberFormat="1" applyFont="1" applyFill="1" applyBorder="1" applyAlignment="1" applyProtection="1">
      <alignment horizontal="left" vertical="top" indent="6"/>
      <protection/>
    </xf>
    <xf numFmtId="0" fontId="21" fillId="25" borderId="10" xfId="58" applyNumberFormat="1" applyFont="1" applyFill="1" applyBorder="1" applyAlignment="1" applyProtection="1">
      <alignment horizontal="left" vertical="top" indent="3"/>
      <protection/>
    </xf>
    <xf numFmtId="4" fontId="3" fillId="0" borderId="10" xfId="58" applyNumberFormat="1" applyFont="1" applyFill="1" applyBorder="1" applyAlignment="1" applyProtection="1" quotePrefix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3" fillId="0" borderId="10" xfId="58" applyNumberFormat="1" applyFont="1" applyFill="1" applyBorder="1" applyAlignment="1" applyProtection="1">
      <alignment vertical="top" wrapText="1"/>
      <protection/>
    </xf>
    <xf numFmtId="4" fontId="3" fillId="7" borderId="10" xfId="58" applyNumberFormat="1" applyFont="1" applyFill="1" applyBorder="1" applyAlignment="1" applyProtection="1">
      <alignment horizontal="right" vertical="center" wrapText="1"/>
      <protection/>
    </xf>
    <xf numFmtId="0" fontId="3" fillId="7" borderId="10" xfId="58" applyNumberFormat="1" applyFont="1" applyFill="1" applyBorder="1" applyAlignment="1" applyProtection="1">
      <alignment horizontal="left" vertical="top" wrapText="1"/>
      <protection/>
    </xf>
    <xf numFmtId="49" fontId="3" fillId="7" borderId="10" xfId="58" applyNumberFormat="1" applyFont="1" applyFill="1" applyBorder="1" applyAlignment="1" applyProtection="1">
      <alignment horizontal="left" vertical="top" wrapText="1"/>
      <protection/>
    </xf>
    <xf numFmtId="49" fontId="3" fillId="7" borderId="10" xfId="58" applyNumberFormat="1" applyFont="1" applyFill="1" applyBorder="1" applyAlignment="1" applyProtection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</xf>
    <xf numFmtId="0" fontId="3" fillId="0" borderId="10" xfId="58" applyFont="1" applyFill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24" borderId="10" xfId="58" applyNumberFormat="1" applyFont="1" applyFill="1" applyBorder="1" applyAlignment="1" applyProtection="1">
      <alignment horizontal="left" vertical="top" indent="3"/>
      <protection/>
    </xf>
    <xf numFmtId="4" fontId="21" fillId="24" borderId="10" xfId="58" applyNumberFormat="1" applyFont="1" applyFill="1" applyBorder="1" applyAlignment="1" applyProtection="1">
      <alignment horizontal="right" vertical="center"/>
      <protection/>
    </xf>
    <xf numFmtId="4" fontId="3" fillId="0" borderId="10" xfId="58" applyNumberFormat="1" applyFont="1" applyFill="1" applyBorder="1" applyAlignment="1" applyProtection="1">
      <alignment horizontal="left" vertical="top" wrapText="1"/>
      <protection/>
    </xf>
    <xf numFmtId="0" fontId="3" fillId="11" borderId="10" xfId="58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1" fillId="0" borderId="11" xfId="58" applyNumberFormat="1" applyFont="1" applyFill="1" applyBorder="1" applyAlignment="1" applyProtection="1">
      <alignment horizontal="left" vertical="top"/>
      <protection/>
    </xf>
    <xf numFmtId="0" fontId="21" fillId="0" borderId="10" xfId="58" applyNumberFormat="1" applyFont="1" applyFill="1" applyBorder="1" applyAlignment="1" applyProtection="1">
      <alignment horizontal="left" vertical="top"/>
      <protection/>
    </xf>
    <xf numFmtId="0" fontId="3" fillId="0" borderId="10" xfId="58" applyFont="1" applyFill="1" applyBorder="1" applyAlignment="1">
      <alignment vertical="top" wrapText="1"/>
    </xf>
    <xf numFmtId="0" fontId="3" fillId="0" borderId="0" xfId="58" applyFont="1" applyFill="1" applyAlignment="1">
      <alignment vertical="top"/>
    </xf>
    <xf numFmtId="0" fontId="21" fillId="0" borderId="0" xfId="58" applyFont="1" applyFill="1" applyAlignment="1">
      <alignment horizontal="center" vertical="top"/>
    </xf>
    <xf numFmtId="0" fontId="3" fillId="4" borderId="10" xfId="58" applyNumberFormat="1" applyFont="1" applyFill="1" applyBorder="1" applyAlignment="1" applyProtection="1">
      <alignment vertical="top" wrapText="1"/>
      <protection/>
    </xf>
    <xf numFmtId="0" fontId="3" fillId="26" borderId="10" xfId="58" applyNumberFormat="1" applyFont="1" applyFill="1" applyBorder="1" applyAlignment="1" applyProtection="1">
      <alignment vertical="top" wrapText="1"/>
      <protection/>
    </xf>
    <xf numFmtId="4" fontId="22" fillId="26" borderId="10" xfId="58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58" applyNumberFormat="1" applyFont="1" applyFill="1" applyBorder="1" applyAlignment="1" applyProtection="1">
      <alignment horizontal="center" vertical="center"/>
      <protection/>
    </xf>
    <xf numFmtId="0" fontId="21" fillId="0" borderId="14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</xf>
    <xf numFmtId="0" fontId="21" fillId="0" borderId="0" xfId="58" applyFont="1" applyFill="1" applyAlignment="1">
      <alignment horizontal="center" vertical="center"/>
    </xf>
    <xf numFmtId="0" fontId="21" fillId="0" borderId="0" xfId="58" applyFont="1" applyFill="1" applyAlignment="1">
      <alignment horizontal="right"/>
    </xf>
    <xf numFmtId="0" fontId="21" fillId="0" borderId="0" xfId="0" applyFont="1" applyAlignment="1">
      <alignment horizontal="right"/>
    </xf>
    <xf numFmtId="0" fontId="3" fillId="0" borderId="10" xfId="58" applyFont="1" applyBorder="1" applyAlignment="1">
      <alignment vertical="top" wrapText="1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1" fillId="25" borderId="10" xfId="58" applyFont="1" applyFill="1" applyBorder="1" applyAlignment="1">
      <alignment vertical="center" wrapText="1"/>
    </xf>
    <xf numFmtId="0" fontId="21" fillId="0" borderId="22" xfId="0" applyFont="1" applyBorder="1" applyAlignment="1">
      <alignment/>
    </xf>
    <xf numFmtId="0" fontId="21" fillId="0" borderId="0" xfId="0" applyFont="1" applyAlignment="1">
      <alignment/>
    </xf>
    <xf numFmtId="0" fontId="21" fillId="25" borderId="13" xfId="58" applyFont="1" applyFill="1" applyBorder="1" applyAlignment="1">
      <alignment vertical="center" wrapText="1"/>
    </xf>
    <xf numFmtId="0" fontId="21" fillId="25" borderId="23" xfId="58" applyFont="1" applyFill="1" applyBorder="1" applyAlignment="1">
      <alignment vertical="center" wrapText="1"/>
    </xf>
    <xf numFmtId="0" fontId="27" fillId="24" borderId="22" xfId="0" applyFont="1" applyFill="1" applyBorder="1" applyAlignment="1">
      <alignment/>
    </xf>
    <xf numFmtId="0" fontId="27" fillId="24" borderId="0" xfId="0" applyFont="1" applyFill="1" applyAlignment="1">
      <alignment/>
    </xf>
    <xf numFmtId="0" fontId="34" fillId="0" borderId="0" xfId="58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58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5" zoomScaleNormal="7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2" sqref="D22"/>
    </sheetView>
  </sheetViews>
  <sheetFormatPr defaultColWidth="9.140625" defaultRowHeight="15" customHeight="1"/>
  <cols>
    <col min="1" max="1" width="5.00390625" style="5" customWidth="1"/>
    <col min="2" max="2" width="40.140625" style="5" customWidth="1"/>
    <col min="3" max="3" width="41.8515625" style="5" customWidth="1"/>
    <col min="4" max="4" width="15.7109375" style="5" customWidth="1"/>
    <col min="5" max="5" width="17.7109375" style="5" customWidth="1"/>
    <col min="6" max="6" width="19.8515625" style="5" customWidth="1"/>
    <col min="7" max="7" width="9.140625" style="5" hidden="1" customWidth="1"/>
    <col min="8" max="8" width="14.8515625" style="5" hidden="1" customWidth="1"/>
    <col min="9" max="9" width="12.421875" style="5" customWidth="1"/>
    <col min="10" max="10" width="12.8515625" style="5" customWidth="1"/>
    <col min="11" max="11" width="13.28125" style="5" customWidth="1"/>
    <col min="12" max="12" width="21.140625" style="135" customWidth="1"/>
    <col min="13" max="16384" width="9.140625" style="5" customWidth="1"/>
  </cols>
  <sheetData>
    <row r="1" spans="1:12" ht="19.5" customHeight="1">
      <c r="A1" s="67"/>
      <c r="B1" s="31" t="s">
        <v>204</v>
      </c>
      <c r="C1" s="47"/>
      <c r="F1" s="157" t="s">
        <v>73</v>
      </c>
      <c r="G1" s="157"/>
      <c r="H1" s="157"/>
      <c r="I1" s="157"/>
      <c r="J1" s="157"/>
      <c r="K1" s="68"/>
      <c r="L1" s="134"/>
    </row>
    <row r="2" spans="1:12" ht="60.75" customHeight="1">
      <c r="A2" s="67"/>
      <c r="C2" s="47"/>
      <c r="F2" s="158" t="s">
        <v>202</v>
      </c>
      <c r="G2" s="159"/>
      <c r="H2" s="159"/>
      <c r="I2" s="159"/>
      <c r="J2" s="159"/>
      <c r="K2" s="68"/>
      <c r="L2" s="134"/>
    </row>
    <row r="3" spans="1:12" ht="19.5" customHeight="1">
      <c r="A3" s="67"/>
      <c r="C3" s="70"/>
      <c r="I3" s="69"/>
      <c r="J3" s="71"/>
      <c r="K3" s="68"/>
      <c r="L3" s="134"/>
    </row>
    <row r="4" spans="1:12" ht="19.5" customHeight="1">
      <c r="A4" s="67"/>
      <c r="B4" s="92"/>
      <c r="C4" s="72"/>
      <c r="K4" s="68"/>
      <c r="L4" s="134"/>
    </row>
    <row r="5" ht="12" customHeight="1" thickBot="1">
      <c r="B5" s="93">
        <v>1.24</v>
      </c>
    </row>
    <row r="6" spans="2:10" ht="15" customHeight="1" thickBot="1" thickTop="1">
      <c r="B6" s="94">
        <v>4.37</v>
      </c>
      <c r="C6" s="161" t="s">
        <v>197</v>
      </c>
      <c r="D6" s="162"/>
      <c r="E6" s="162"/>
      <c r="F6" s="162"/>
      <c r="G6" s="162"/>
      <c r="H6" s="162"/>
      <c r="I6" s="162"/>
      <c r="J6" s="162"/>
    </row>
    <row r="7" spans="1:12" ht="3.75" customHeight="1" thickBot="1" thickTop="1">
      <c r="A7" s="23"/>
      <c r="B7" s="2"/>
      <c r="C7" s="3"/>
      <c r="D7" s="4"/>
      <c r="E7" s="4"/>
      <c r="F7" s="4"/>
      <c r="G7" s="4"/>
      <c r="H7" s="4"/>
      <c r="I7" s="3"/>
      <c r="J7" s="3"/>
      <c r="K7" s="3"/>
      <c r="L7" s="3"/>
    </row>
    <row r="8" spans="1:12" ht="57" customHeight="1" thickBot="1">
      <c r="A8" s="49" t="s">
        <v>20</v>
      </c>
      <c r="B8" s="56" t="s">
        <v>21</v>
      </c>
      <c r="C8" s="55" t="s">
        <v>22</v>
      </c>
      <c r="D8" s="54" t="s">
        <v>130</v>
      </c>
      <c r="E8" s="53" t="s">
        <v>131</v>
      </c>
      <c r="F8" s="53" t="s">
        <v>132</v>
      </c>
      <c r="G8" s="52"/>
      <c r="H8" s="51"/>
      <c r="I8" s="50" t="s">
        <v>0</v>
      </c>
      <c r="J8" s="50" t="s">
        <v>133</v>
      </c>
      <c r="K8" s="49" t="s">
        <v>134</v>
      </c>
      <c r="L8" s="49" t="s">
        <v>135</v>
      </c>
    </row>
    <row r="9" spans="1:12" ht="17.25" customHeight="1">
      <c r="A9" s="8"/>
      <c r="B9" s="27" t="s">
        <v>183</v>
      </c>
      <c r="C9" s="98"/>
      <c r="D9" s="45"/>
      <c r="E9" s="45"/>
      <c r="F9" s="45"/>
      <c r="G9" s="45"/>
      <c r="H9" s="45"/>
      <c r="I9" s="101"/>
      <c r="J9" s="101"/>
      <c r="K9" s="8"/>
      <c r="L9" s="8"/>
    </row>
    <row r="10" spans="1:12" ht="18" customHeight="1">
      <c r="A10" s="12">
        <v>1</v>
      </c>
      <c r="B10" s="111" t="s">
        <v>181</v>
      </c>
      <c r="C10" s="110" t="s">
        <v>182</v>
      </c>
      <c r="D10" s="1">
        <f>E10/$B$6</f>
        <v>1107.2562190890972</v>
      </c>
      <c r="E10" s="1">
        <f>F10/$B$5</f>
        <v>4838.709677419355</v>
      </c>
      <c r="F10" s="1">
        <v>6000</v>
      </c>
      <c r="G10" s="45"/>
      <c r="H10" s="45"/>
      <c r="I10" s="101"/>
      <c r="J10" s="101"/>
      <c r="K10" s="8"/>
      <c r="L10" s="8"/>
    </row>
    <row r="11" spans="1:12" ht="15" customHeight="1">
      <c r="A11" s="24"/>
      <c r="B11" s="25" t="s">
        <v>16</v>
      </c>
      <c r="C11" s="40"/>
      <c r="D11" s="44">
        <f>D12+D30</f>
        <v>738.1708127260648</v>
      </c>
      <c r="E11" s="44">
        <f>E12+E30</f>
        <v>3225.8064516129034</v>
      </c>
      <c r="F11" s="44">
        <f>F12+F30</f>
        <v>4000</v>
      </c>
      <c r="G11" s="58">
        <f aca="true" t="shared" si="0" ref="G11:G29">F11/E11</f>
        <v>1.24</v>
      </c>
      <c r="H11" s="59">
        <f aca="true" t="shared" si="1" ref="H11:H29">E11/D11</f>
        <v>4.37</v>
      </c>
      <c r="I11" s="26"/>
      <c r="J11" s="6"/>
      <c r="K11" s="7"/>
      <c r="L11" s="136"/>
    </row>
    <row r="12" spans="1:12" ht="15" customHeight="1">
      <c r="A12" s="12"/>
      <c r="B12" s="27" t="s">
        <v>17</v>
      </c>
      <c r="C12" s="41"/>
      <c r="D12" s="62">
        <f>SUM(D13:D29)</f>
        <v>184.5427031815162</v>
      </c>
      <c r="E12" s="62">
        <f>SUM(E13:E29)</f>
        <v>806.4516129032259</v>
      </c>
      <c r="F12" s="62">
        <f>SUM(F13:F29)</f>
        <v>1000</v>
      </c>
      <c r="G12" s="58">
        <f t="shared" si="0"/>
        <v>1.24</v>
      </c>
      <c r="H12" s="59">
        <f t="shared" si="1"/>
        <v>4.37</v>
      </c>
      <c r="I12" s="28"/>
      <c r="J12" s="61"/>
      <c r="K12" s="8"/>
      <c r="L12" s="137"/>
    </row>
    <row r="13" spans="1:12" ht="25.5">
      <c r="A13" s="12">
        <v>1</v>
      </c>
      <c r="B13" s="10" t="s">
        <v>53</v>
      </c>
      <c r="C13" s="12" t="s">
        <v>52</v>
      </c>
      <c r="D13" s="1">
        <f aca="true" t="shared" si="2" ref="D13:D29">E13/$B$6</f>
        <v>0</v>
      </c>
      <c r="E13" s="1">
        <f aca="true" t="shared" si="3" ref="E13:E29">F13/$B$5</f>
        <v>0</v>
      </c>
      <c r="F13" s="1">
        <v>0</v>
      </c>
      <c r="G13" s="58" t="e">
        <f t="shared" si="0"/>
        <v>#DIV/0!</v>
      </c>
      <c r="H13" s="59" t="e">
        <f t="shared" si="1"/>
        <v>#DIV/0!</v>
      </c>
      <c r="I13" s="12" t="str">
        <f aca="true" t="shared" si="4" ref="I13:I25">IF(D13&lt;=15000,"Cumpărare directa",IF(D13&lt;=100000,"Cerere de Oferte","Licitatie deschisa"))</f>
        <v>Cumpărare directa</v>
      </c>
      <c r="J13" s="46">
        <v>41275</v>
      </c>
      <c r="K13" s="46">
        <v>41639</v>
      </c>
      <c r="L13" s="138" t="s">
        <v>160</v>
      </c>
    </row>
    <row r="14" spans="1:12" ht="25.5">
      <c r="A14" s="12">
        <v>2</v>
      </c>
      <c r="B14" s="10" t="s">
        <v>54</v>
      </c>
      <c r="C14" s="12" t="s">
        <v>52</v>
      </c>
      <c r="D14" s="1">
        <f t="shared" si="2"/>
        <v>0</v>
      </c>
      <c r="E14" s="1">
        <f t="shared" si="3"/>
        <v>0</v>
      </c>
      <c r="F14" s="1">
        <v>0</v>
      </c>
      <c r="G14" s="58" t="e">
        <f t="shared" si="0"/>
        <v>#DIV/0!</v>
      </c>
      <c r="H14" s="59" t="e">
        <f t="shared" si="1"/>
        <v>#DIV/0!</v>
      </c>
      <c r="I14" s="12" t="str">
        <f t="shared" si="4"/>
        <v>Cumpărare directa</v>
      </c>
      <c r="J14" s="46">
        <v>41275</v>
      </c>
      <c r="K14" s="46">
        <v>41639</v>
      </c>
      <c r="L14" s="138" t="s">
        <v>160</v>
      </c>
    </row>
    <row r="15" spans="1:12" ht="25.5">
      <c r="A15" s="12">
        <v>3</v>
      </c>
      <c r="B15" s="10" t="s">
        <v>55</v>
      </c>
      <c r="C15" s="12" t="s">
        <v>52</v>
      </c>
      <c r="D15" s="1">
        <f t="shared" si="2"/>
        <v>0</v>
      </c>
      <c r="E15" s="1">
        <f t="shared" si="3"/>
        <v>0</v>
      </c>
      <c r="F15" s="1">
        <v>0</v>
      </c>
      <c r="G15" s="58" t="e">
        <f t="shared" si="0"/>
        <v>#DIV/0!</v>
      </c>
      <c r="H15" s="59" t="e">
        <f t="shared" si="1"/>
        <v>#DIV/0!</v>
      </c>
      <c r="I15" s="12" t="str">
        <f t="shared" si="4"/>
        <v>Cumpărare directa</v>
      </c>
      <c r="J15" s="46">
        <v>41275</v>
      </c>
      <c r="K15" s="46">
        <v>41639</v>
      </c>
      <c r="L15" s="138" t="s">
        <v>160</v>
      </c>
    </row>
    <row r="16" spans="1:12" ht="25.5">
      <c r="A16" s="12">
        <v>4</v>
      </c>
      <c r="B16" s="16" t="s">
        <v>179</v>
      </c>
      <c r="C16" s="75" t="s">
        <v>180</v>
      </c>
      <c r="D16" s="1">
        <f>E16/$B$6</f>
        <v>0</v>
      </c>
      <c r="E16" s="1">
        <f>F16/$B$5</f>
        <v>0</v>
      </c>
      <c r="F16" s="1">
        <v>0</v>
      </c>
      <c r="G16" s="58" t="e">
        <f>F16/E16</f>
        <v>#DIV/0!</v>
      </c>
      <c r="H16" s="59" t="e">
        <f>E16/D16</f>
        <v>#DIV/0!</v>
      </c>
      <c r="I16" s="12" t="str">
        <f>IF(D16&lt;=15000,"Cumpărare directa",IF(D16&lt;=100000,"Cerere de Oferte","Licitatie deschisa"))</f>
        <v>Cumpărare directa</v>
      </c>
      <c r="J16" s="46">
        <v>41275</v>
      </c>
      <c r="K16" s="46">
        <v>41639</v>
      </c>
      <c r="L16" s="138" t="s">
        <v>160</v>
      </c>
    </row>
    <row r="17" spans="1:12" ht="25.5">
      <c r="A17" s="12">
        <v>5</v>
      </c>
      <c r="B17" s="29" t="s">
        <v>48</v>
      </c>
      <c r="C17" s="12" t="s">
        <v>11</v>
      </c>
      <c r="D17" s="1">
        <f t="shared" si="2"/>
        <v>0</v>
      </c>
      <c r="E17" s="1">
        <f t="shared" si="3"/>
        <v>0</v>
      </c>
      <c r="F17" s="1">
        <v>0</v>
      </c>
      <c r="G17" s="58" t="e">
        <f t="shared" si="0"/>
        <v>#DIV/0!</v>
      </c>
      <c r="H17" s="59" t="e">
        <f t="shared" si="1"/>
        <v>#DIV/0!</v>
      </c>
      <c r="I17" s="12" t="str">
        <f t="shared" si="4"/>
        <v>Cumpărare directa</v>
      </c>
      <c r="J17" s="46">
        <v>41275</v>
      </c>
      <c r="K17" s="46">
        <v>41639</v>
      </c>
      <c r="L17" s="138" t="s">
        <v>160</v>
      </c>
    </row>
    <row r="18" spans="1:12" ht="25.5">
      <c r="A18" s="12">
        <v>6</v>
      </c>
      <c r="B18" s="29" t="s">
        <v>136</v>
      </c>
      <c r="C18" s="12" t="s">
        <v>11</v>
      </c>
      <c r="D18" s="1">
        <f t="shared" si="2"/>
        <v>0</v>
      </c>
      <c r="E18" s="1">
        <f t="shared" si="3"/>
        <v>0</v>
      </c>
      <c r="F18" s="1">
        <v>0</v>
      </c>
      <c r="G18" s="58" t="e">
        <f t="shared" si="0"/>
        <v>#DIV/0!</v>
      </c>
      <c r="H18" s="59" t="e">
        <f t="shared" si="1"/>
        <v>#DIV/0!</v>
      </c>
      <c r="I18" s="12" t="str">
        <f t="shared" si="4"/>
        <v>Cumpărare directa</v>
      </c>
      <c r="J18" s="46">
        <v>41275</v>
      </c>
      <c r="K18" s="46">
        <v>41639</v>
      </c>
      <c r="L18" s="138" t="s">
        <v>160</v>
      </c>
    </row>
    <row r="19" spans="1:12" ht="25.5">
      <c r="A19" s="12">
        <v>7</v>
      </c>
      <c r="B19" s="29" t="s">
        <v>49</v>
      </c>
      <c r="C19" s="12" t="s">
        <v>11</v>
      </c>
      <c r="D19" s="1">
        <f t="shared" si="2"/>
        <v>0</v>
      </c>
      <c r="E19" s="1">
        <f t="shared" si="3"/>
        <v>0</v>
      </c>
      <c r="F19" s="1">
        <v>0</v>
      </c>
      <c r="G19" s="58" t="e">
        <f t="shared" si="0"/>
        <v>#DIV/0!</v>
      </c>
      <c r="H19" s="59" t="e">
        <f t="shared" si="1"/>
        <v>#DIV/0!</v>
      </c>
      <c r="I19" s="12" t="str">
        <f t="shared" si="4"/>
        <v>Cumpărare directa</v>
      </c>
      <c r="J19" s="46">
        <v>41275</v>
      </c>
      <c r="K19" s="46">
        <v>41639</v>
      </c>
      <c r="L19" s="138" t="s">
        <v>160</v>
      </c>
    </row>
    <row r="20" spans="1:12" ht="25.5">
      <c r="A20" s="12">
        <v>8</v>
      </c>
      <c r="B20" s="10" t="s">
        <v>74</v>
      </c>
      <c r="C20" s="12" t="s">
        <v>30</v>
      </c>
      <c r="D20" s="1">
        <f t="shared" si="2"/>
        <v>0</v>
      </c>
      <c r="E20" s="1">
        <f t="shared" si="3"/>
        <v>0</v>
      </c>
      <c r="F20" s="1">
        <v>0</v>
      </c>
      <c r="G20" s="58" t="e">
        <f t="shared" si="0"/>
        <v>#DIV/0!</v>
      </c>
      <c r="H20" s="59" t="e">
        <f t="shared" si="1"/>
        <v>#DIV/0!</v>
      </c>
      <c r="I20" s="12" t="str">
        <f t="shared" si="4"/>
        <v>Cumpărare directa</v>
      </c>
      <c r="J20" s="46">
        <v>41275</v>
      </c>
      <c r="K20" s="46">
        <v>41639</v>
      </c>
      <c r="L20" s="138" t="s">
        <v>160</v>
      </c>
    </row>
    <row r="21" spans="1:12" ht="25.5">
      <c r="A21" s="12">
        <v>9</v>
      </c>
      <c r="B21" s="10" t="s">
        <v>75</v>
      </c>
      <c r="C21" s="12" t="s">
        <v>30</v>
      </c>
      <c r="D21" s="1">
        <f t="shared" si="2"/>
        <v>0</v>
      </c>
      <c r="E21" s="1">
        <f t="shared" si="3"/>
        <v>0</v>
      </c>
      <c r="F21" s="1">
        <v>0</v>
      </c>
      <c r="G21" s="58" t="e">
        <f t="shared" si="0"/>
        <v>#DIV/0!</v>
      </c>
      <c r="H21" s="59" t="e">
        <f t="shared" si="1"/>
        <v>#DIV/0!</v>
      </c>
      <c r="I21" s="12" t="str">
        <f t="shared" si="4"/>
        <v>Cumpărare directa</v>
      </c>
      <c r="J21" s="46">
        <v>41275</v>
      </c>
      <c r="K21" s="46">
        <v>41639</v>
      </c>
      <c r="L21" s="138" t="s">
        <v>160</v>
      </c>
    </row>
    <row r="22" spans="1:12" ht="25.5">
      <c r="A22" s="12">
        <v>10</v>
      </c>
      <c r="B22" s="10" t="s">
        <v>76</v>
      </c>
      <c r="C22" s="12" t="s">
        <v>30</v>
      </c>
      <c r="D22" s="1">
        <f t="shared" si="2"/>
        <v>0</v>
      </c>
      <c r="E22" s="1">
        <f t="shared" si="3"/>
        <v>0</v>
      </c>
      <c r="F22" s="1">
        <v>0</v>
      </c>
      <c r="G22" s="58" t="e">
        <f t="shared" si="0"/>
        <v>#DIV/0!</v>
      </c>
      <c r="H22" s="59" t="e">
        <f t="shared" si="1"/>
        <v>#DIV/0!</v>
      </c>
      <c r="I22" s="12" t="str">
        <f t="shared" si="4"/>
        <v>Cumpărare directa</v>
      </c>
      <c r="J22" s="46">
        <v>41275</v>
      </c>
      <c r="K22" s="46">
        <v>41639</v>
      </c>
      <c r="L22" s="138" t="s">
        <v>160</v>
      </c>
    </row>
    <row r="23" spans="1:12" ht="25.5">
      <c r="A23" s="12">
        <v>11</v>
      </c>
      <c r="B23" s="10" t="s">
        <v>77</v>
      </c>
      <c r="C23" s="12" t="s">
        <v>30</v>
      </c>
      <c r="D23" s="1">
        <f t="shared" si="2"/>
        <v>0</v>
      </c>
      <c r="E23" s="1">
        <f t="shared" si="3"/>
        <v>0</v>
      </c>
      <c r="F23" s="1">
        <v>0</v>
      </c>
      <c r="G23" s="58" t="e">
        <f t="shared" si="0"/>
        <v>#DIV/0!</v>
      </c>
      <c r="H23" s="59" t="e">
        <f t="shared" si="1"/>
        <v>#DIV/0!</v>
      </c>
      <c r="I23" s="12" t="str">
        <f t="shared" si="4"/>
        <v>Cumpărare directa</v>
      </c>
      <c r="J23" s="46">
        <v>41275</v>
      </c>
      <c r="K23" s="46">
        <v>41639</v>
      </c>
      <c r="L23" s="138" t="s">
        <v>160</v>
      </c>
    </row>
    <row r="24" spans="1:12" ht="38.25">
      <c r="A24" s="12">
        <v>12</v>
      </c>
      <c r="B24" s="10" t="s">
        <v>78</v>
      </c>
      <c r="C24" s="12" t="s">
        <v>50</v>
      </c>
      <c r="D24" s="1">
        <f t="shared" si="2"/>
        <v>0</v>
      </c>
      <c r="E24" s="1">
        <f t="shared" si="3"/>
        <v>0</v>
      </c>
      <c r="F24" s="1">
        <v>0</v>
      </c>
      <c r="G24" s="58" t="e">
        <f t="shared" si="0"/>
        <v>#DIV/0!</v>
      </c>
      <c r="H24" s="59" t="e">
        <f t="shared" si="1"/>
        <v>#DIV/0!</v>
      </c>
      <c r="I24" s="12" t="str">
        <f t="shared" si="4"/>
        <v>Cumpărare directa</v>
      </c>
      <c r="J24" s="46">
        <v>41275</v>
      </c>
      <c r="K24" s="46">
        <v>41639</v>
      </c>
      <c r="L24" s="138" t="s">
        <v>160</v>
      </c>
    </row>
    <row r="25" spans="1:12" ht="38.25">
      <c r="A25" s="12">
        <v>13</v>
      </c>
      <c r="B25" s="10" t="s">
        <v>79</v>
      </c>
      <c r="C25" s="12" t="s">
        <v>50</v>
      </c>
      <c r="D25" s="1">
        <f t="shared" si="2"/>
        <v>0</v>
      </c>
      <c r="E25" s="1">
        <f t="shared" si="3"/>
        <v>0</v>
      </c>
      <c r="F25" s="1">
        <v>0</v>
      </c>
      <c r="G25" s="58" t="e">
        <f t="shared" si="0"/>
        <v>#DIV/0!</v>
      </c>
      <c r="H25" s="59" t="e">
        <f t="shared" si="1"/>
        <v>#DIV/0!</v>
      </c>
      <c r="I25" s="12" t="str">
        <f t="shared" si="4"/>
        <v>Cumpărare directa</v>
      </c>
      <c r="J25" s="46">
        <v>41275</v>
      </c>
      <c r="K25" s="46">
        <v>41639</v>
      </c>
      <c r="L25" s="138" t="s">
        <v>160</v>
      </c>
    </row>
    <row r="26" spans="1:12" ht="25.5">
      <c r="A26" s="12">
        <v>14</v>
      </c>
      <c r="B26" s="10" t="s">
        <v>47</v>
      </c>
      <c r="C26" s="12" t="s">
        <v>13</v>
      </c>
      <c r="D26" s="1">
        <f t="shared" si="2"/>
        <v>0</v>
      </c>
      <c r="E26" s="1">
        <f t="shared" si="3"/>
        <v>0</v>
      </c>
      <c r="F26" s="1">
        <v>0</v>
      </c>
      <c r="G26" s="58" t="e">
        <f t="shared" si="0"/>
        <v>#DIV/0!</v>
      </c>
      <c r="H26" s="59" t="e">
        <f t="shared" si="1"/>
        <v>#DIV/0!</v>
      </c>
      <c r="I26" s="12" t="s">
        <v>72</v>
      </c>
      <c r="J26" s="46">
        <v>41275</v>
      </c>
      <c r="K26" s="46">
        <v>41639</v>
      </c>
      <c r="L26" s="138" t="s">
        <v>160</v>
      </c>
    </row>
    <row r="27" spans="1:12" ht="25.5">
      <c r="A27" s="12">
        <v>15</v>
      </c>
      <c r="B27" s="29" t="s">
        <v>165</v>
      </c>
      <c r="C27" s="12" t="s">
        <v>118</v>
      </c>
      <c r="D27" s="1">
        <f t="shared" si="2"/>
        <v>0</v>
      </c>
      <c r="E27" s="1">
        <f t="shared" si="3"/>
        <v>0</v>
      </c>
      <c r="F27" s="1">
        <v>0</v>
      </c>
      <c r="G27" s="58" t="e">
        <f t="shared" si="0"/>
        <v>#DIV/0!</v>
      </c>
      <c r="H27" s="59" t="e">
        <f t="shared" si="1"/>
        <v>#DIV/0!</v>
      </c>
      <c r="I27" s="12" t="s">
        <v>72</v>
      </c>
      <c r="J27" s="46">
        <v>41275</v>
      </c>
      <c r="K27" s="46">
        <v>41639</v>
      </c>
      <c r="L27" s="138" t="s">
        <v>160</v>
      </c>
    </row>
    <row r="28" spans="1:12" ht="25.5">
      <c r="A28" s="12">
        <v>16</v>
      </c>
      <c r="B28" s="10" t="s">
        <v>80</v>
      </c>
      <c r="C28" s="12" t="s">
        <v>51</v>
      </c>
      <c r="D28" s="1">
        <f t="shared" si="2"/>
        <v>0</v>
      </c>
      <c r="E28" s="1">
        <f t="shared" si="3"/>
        <v>0</v>
      </c>
      <c r="F28" s="1">
        <v>0</v>
      </c>
      <c r="G28" s="58" t="e">
        <f t="shared" si="0"/>
        <v>#DIV/0!</v>
      </c>
      <c r="H28" s="59" t="e">
        <f t="shared" si="1"/>
        <v>#DIV/0!</v>
      </c>
      <c r="I28" s="12" t="s">
        <v>72</v>
      </c>
      <c r="J28" s="46">
        <v>41275</v>
      </c>
      <c r="K28" s="46">
        <v>41639</v>
      </c>
      <c r="L28" s="138" t="s">
        <v>160</v>
      </c>
    </row>
    <row r="29" spans="1:12" ht="25.5">
      <c r="A29" s="12">
        <v>17</v>
      </c>
      <c r="B29" s="16" t="s">
        <v>81</v>
      </c>
      <c r="C29" s="12" t="s">
        <v>157</v>
      </c>
      <c r="D29" s="1">
        <f t="shared" si="2"/>
        <v>184.5427031815162</v>
      </c>
      <c r="E29" s="1">
        <f t="shared" si="3"/>
        <v>806.4516129032259</v>
      </c>
      <c r="F29" s="1">
        <v>1000</v>
      </c>
      <c r="G29" s="58">
        <f t="shared" si="0"/>
        <v>1.24</v>
      </c>
      <c r="H29" s="59">
        <f t="shared" si="1"/>
        <v>4.37</v>
      </c>
      <c r="I29" s="12" t="s">
        <v>72</v>
      </c>
      <c r="J29" s="46">
        <v>41275</v>
      </c>
      <c r="K29" s="46">
        <v>41639</v>
      </c>
      <c r="L29" s="138" t="s">
        <v>160</v>
      </c>
    </row>
    <row r="30" spans="1:12" ht="38.25">
      <c r="A30" s="12"/>
      <c r="B30" s="32" t="s">
        <v>87</v>
      </c>
      <c r="C30" s="64"/>
      <c r="D30" s="63">
        <f>SUM(D31:D33)</f>
        <v>553.6281095445486</v>
      </c>
      <c r="E30" s="63">
        <f>SUM(E31:E33)</f>
        <v>2419.3548387096776</v>
      </c>
      <c r="F30" s="63">
        <f>SUM(F31:F33)</f>
        <v>3000</v>
      </c>
      <c r="G30" s="58">
        <f aca="true" t="shared" si="5" ref="G30:G52">F30/E30</f>
        <v>1.24</v>
      </c>
      <c r="H30" s="59">
        <f aca="true" t="shared" si="6" ref="H30:H52">E30/D30</f>
        <v>4.37</v>
      </c>
      <c r="I30" s="12"/>
      <c r="J30" s="46"/>
      <c r="K30" s="46"/>
      <c r="L30" s="12"/>
    </row>
    <row r="31" spans="1:12" ht="25.5">
      <c r="A31" s="12">
        <v>1</v>
      </c>
      <c r="B31" s="29" t="s">
        <v>8</v>
      </c>
      <c r="C31" s="12" t="s">
        <v>43</v>
      </c>
      <c r="D31" s="1">
        <f aca="true" t="shared" si="7" ref="D31:D36">E31/$B$6</f>
        <v>0</v>
      </c>
      <c r="E31" s="1">
        <f aca="true" t="shared" si="8" ref="E31:E36">F31/$B$5</f>
        <v>0</v>
      </c>
      <c r="F31" s="1">
        <v>0</v>
      </c>
      <c r="G31" s="58" t="e">
        <f t="shared" si="5"/>
        <v>#DIV/0!</v>
      </c>
      <c r="H31" s="59" t="e">
        <f t="shared" si="6"/>
        <v>#DIV/0!</v>
      </c>
      <c r="I31" s="12" t="str">
        <f>IF(D31&lt;=15000,"Cumparare directa",IF(D31&lt;=100000,"Cerere de Oferte","Licitatie deschisa"))</f>
        <v>Cumparare directa</v>
      </c>
      <c r="J31" s="46">
        <v>41275</v>
      </c>
      <c r="K31" s="46">
        <v>41639</v>
      </c>
      <c r="L31" s="12" t="s">
        <v>160</v>
      </c>
    </row>
    <row r="32" spans="1:12" ht="25.5">
      <c r="A32" s="12">
        <v>2</v>
      </c>
      <c r="B32" s="29" t="s">
        <v>9</v>
      </c>
      <c r="C32" s="12" t="s">
        <v>44</v>
      </c>
      <c r="D32" s="1">
        <f t="shared" si="7"/>
        <v>0</v>
      </c>
      <c r="E32" s="1">
        <f t="shared" si="8"/>
        <v>0</v>
      </c>
      <c r="F32" s="1">
        <v>0</v>
      </c>
      <c r="G32" s="58" t="e">
        <f t="shared" si="5"/>
        <v>#DIV/0!</v>
      </c>
      <c r="H32" s="59" t="e">
        <f t="shared" si="6"/>
        <v>#DIV/0!</v>
      </c>
      <c r="I32" s="12" t="str">
        <f>IF(D32&lt;=15000,"Cumparare directa",IF(D32&lt;=100000,"Cerere de Oferte","Licitatie deschisa"))</f>
        <v>Cumparare directa</v>
      </c>
      <c r="J32" s="46">
        <v>41275</v>
      </c>
      <c r="K32" s="46">
        <v>41639</v>
      </c>
      <c r="L32" s="12" t="s">
        <v>160</v>
      </c>
    </row>
    <row r="33" spans="1:12" ht="25.5">
      <c r="A33" s="12">
        <v>3</v>
      </c>
      <c r="B33" s="74" t="s">
        <v>141</v>
      </c>
      <c r="C33" s="75" t="s">
        <v>142</v>
      </c>
      <c r="D33" s="1">
        <f t="shared" si="7"/>
        <v>553.6281095445486</v>
      </c>
      <c r="E33" s="1">
        <f t="shared" si="8"/>
        <v>2419.3548387096776</v>
      </c>
      <c r="F33" s="1">
        <v>3000</v>
      </c>
      <c r="G33" s="58">
        <f t="shared" si="5"/>
        <v>1.24</v>
      </c>
      <c r="H33" s="59">
        <f t="shared" si="6"/>
        <v>4.37</v>
      </c>
      <c r="I33" s="12" t="s">
        <v>140</v>
      </c>
      <c r="J33" s="46">
        <v>41275</v>
      </c>
      <c r="K33" s="46">
        <v>41639</v>
      </c>
      <c r="L33" s="12" t="s">
        <v>6</v>
      </c>
    </row>
    <row r="34" spans="1:12" ht="25.5">
      <c r="A34" s="12">
        <v>4</v>
      </c>
      <c r="B34" s="29" t="s">
        <v>188</v>
      </c>
      <c r="C34" s="12" t="s">
        <v>187</v>
      </c>
      <c r="D34" s="1">
        <f t="shared" si="7"/>
        <v>0</v>
      </c>
      <c r="E34" s="1">
        <f t="shared" si="8"/>
        <v>0</v>
      </c>
      <c r="F34" s="1">
        <v>0</v>
      </c>
      <c r="G34" s="58" t="e">
        <f t="shared" si="5"/>
        <v>#DIV/0!</v>
      </c>
      <c r="H34" s="59" t="e">
        <f t="shared" si="6"/>
        <v>#DIV/0!</v>
      </c>
      <c r="I34" s="12" t="str">
        <f>IF(D34&lt;=15000,"Cumparare directa",IF(D34&lt;=100000,"Cerere de Oferte","Licitatie deschisa"))</f>
        <v>Cumparare directa</v>
      </c>
      <c r="J34" s="46">
        <v>41275</v>
      </c>
      <c r="K34" s="46">
        <v>41639</v>
      </c>
      <c r="L34" s="12" t="s">
        <v>5</v>
      </c>
    </row>
    <row r="35" spans="1:12" ht="25.5">
      <c r="A35" s="12">
        <v>5</v>
      </c>
      <c r="B35" s="29" t="s">
        <v>88</v>
      </c>
      <c r="C35" s="12" t="s">
        <v>46</v>
      </c>
      <c r="D35" s="1">
        <f t="shared" si="7"/>
        <v>0</v>
      </c>
      <c r="E35" s="1">
        <f t="shared" si="8"/>
        <v>0</v>
      </c>
      <c r="F35" s="1">
        <f>500-500</f>
        <v>0</v>
      </c>
      <c r="G35" s="58" t="e">
        <f t="shared" si="5"/>
        <v>#DIV/0!</v>
      </c>
      <c r="H35" s="59" t="e">
        <f t="shared" si="6"/>
        <v>#DIV/0!</v>
      </c>
      <c r="I35" s="12" t="str">
        <f>IF(D35&lt;=15000,"Cumparare directa",IF(D35&lt;=100000,"Cerere de Oferte","Licitatie deschisa"))</f>
        <v>Cumparare directa</v>
      </c>
      <c r="J35" s="46">
        <v>41275</v>
      </c>
      <c r="K35" s="46">
        <v>41639</v>
      </c>
      <c r="L35" s="12" t="s">
        <v>5</v>
      </c>
    </row>
    <row r="36" spans="1:12" ht="25.5">
      <c r="A36" s="12">
        <v>6</v>
      </c>
      <c r="B36" s="29" t="s">
        <v>89</v>
      </c>
      <c r="C36" s="12" t="s">
        <v>7</v>
      </c>
      <c r="D36" s="1">
        <f t="shared" si="7"/>
        <v>0</v>
      </c>
      <c r="E36" s="1">
        <f t="shared" si="8"/>
        <v>0</v>
      </c>
      <c r="F36" s="1">
        <f>500-500</f>
        <v>0</v>
      </c>
      <c r="G36" s="58" t="e">
        <f t="shared" si="5"/>
        <v>#DIV/0!</v>
      </c>
      <c r="H36" s="59" t="e">
        <f t="shared" si="6"/>
        <v>#DIV/0!</v>
      </c>
      <c r="I36" s="12" t="str">
        <f>IF(D36&lt;=15000,"Cumparare directa",IF(D36&lt;=100000,"Cerere de Oferte","Licitatie deschisa"))</f>
        <v>Cumparare directa</v>
      </c>
      <c r="J36" s="46">
        <v>41275</v>
      </c>
      <c r="K36" s="46">
        <v>41639</v>
      </c>
      <c r="L36" s="12" t="s">
        <v>5</v>
      </c>
    </row>
    <row r="37" spans="1:12" ht="12.75">
      <c r="A37" s="12"/>
      <c r="B37" s="65" t="s">
        <v>66</v>
      </c>
      <c r="C37" s="64"/>
      <c r="D37" s="63">
        <f>SUM(D38:D44)</f>
        <v>0</v>
      </c>
      <c r="E37" s="63">
        <f>SUM(E38:E44)</f>
        <v>0</v>
      </c>
      <c r="F37" s="63">
        <f>SUM(F38:F44)</f>
        <v>0</v>
      </c>
      <c r="G37" s="58" t="e">
        <f t="shared" si="5"/>
        <v>#DIV/0!</v>
      </c>
      <c r="H37" s="59" t="e">
        <f t="shared" si="6"/>
        <v>#DIV/0!</v>
      </c>
      <c r="I37" s="12"/>
      <c r="J37" s="46"/>
      <c r="K37" s="46"/>
      <c r="L37" s="12"/>
    </row>
    <row r="38" spans="1:12" ht="25.5">
      <c r="A38" s="12">
        <v>1</v>
      </c>
      <c r="B38" s="29" t="s">
        <v>24</v>
      </c>
      <c r="C38" s="12" t="s">
        <v>31</v>
      </c>
      <c r="D38" s="1">
        <f aca="true" t="shared" si="9" ref="D38:D44">E38/$B$6</f>
        <v>0</v>
      </c>
      <c r="E38" s="1">
        <f aca="true" t="shared" si="10" ref="E38:E44">F38/$B$5</f>
        <v>0</v>
      </c>
      <c r="F38" s="1">
        <v>0</v>
      </c>
      <c r="G38" s="58" t="e">
        <f t="shared" si="5"/>
        <v>#DIV/0!</v>
      </c>
      <c r="H38" s="59" t="e">
        <f t="shared" si="6"/>
        <v>#DIV/0!</v>
      </c>
      <c r="I38" s="12" t="str">
        <f aca="true" t="shared" si="11" ref="I38:I44">IF(D38&lt;=15000,"Cumpărare directa",IF(D38&lt;=100000,"Cerere de Oferte","Licitatie deschisa"))</f>
        <v>Cumpărare directa</v>
      </c>
      <c r="J38" s="46">
        <v>41275</v>
      </c>
      <c r="K38" s="46">
        <v>41639</v>
      </c>
      <c r="L38" s="12" t="s">
        <v>6</v>
      </c>
    </row>
    <row r="39" spans="1:12" ht="25.5">
      <c r="A39" s="12">
        <v>2</v>
      </c>
      <c r="B39" s="29" t="s">
        <v>25</v>
      </c>
      <c r="C39" s="12" t="s">
        <v>35</v>
      </c>
      <c r="D39" s="1">
        <f t="shared" si="9"/>
        <v>0</v>
      </c>
      <c r="E39" s="1">
        <f t="shared" si="10"/>
        <v>0</v>
      </c>
      <c r="F39" s="1">
        <v>0</v>
      </c>
      <c r="G39" s="58" t="e">
        <f t="shared" si="5"/>
        <v>#DIV/0!</v>
      </c>
      <c r="H39" s="59" t="e">
        <f t="shared" si="6"/>
        <v>#DIV/0!</v>
      </c>
      <c r="I39" s="12" t="str">
        <f t="shared" si="11"/>
        <v>Cumpărare directa</v>
      </c>
      <c r="J39" s="46">
        <v>41275</v>
      </c>
      <c r="K39" s="46">
        <v>41639</v>
      </c>
      <c r="L39" s="12" t="s">
        <v>6</v>
      </c>
    </row>
    <row r="40" spans="1:12" ht="25.5">
      <c r="A40" s="12">
        <v>3</v>
      </c>
      <c r="B40" s="29" t="s">
        <v>26</v>
      </c>
      <c r="C40" s="12" t="s">
        <v>32</v>
      </c>
      <c r="D40" s="1">
        <f t="shared" si="9"/>
        <v>0</v>
      </c>
      <c r="E40" s="1">
        <f t="shared" si="10"/>
        <v>0</v>
      </c>
      <c r="F40" s="1">
        <v>0</v>
      </c>
      <c r="G40" s="58" t="e">
        <f t="shared" si="5"/>
        <v>#DIV/0!</v>
      </c>
      <c r="H40" s="59" t="e">
        <f t="shared" si="6"/>
        <v>#DIV/0!</v>
      </c>
      <c r="I40" s="12" t="str">
        <f t="shared" si="11"/>
        <v>Cumpărare directa</v>
      </c>
      <c r="J40" s="46">
        <v>41275</v>
      </c>
      <c r="K40" s="46">
        <v>41639</v>
      </c>
      <c r="L40" s="12" t="s">
        <v>6</v>
      </c>
    </row>
    <row r="41" spans="1:12" ht="25.5">
      <c r="A41" s="12">
        <v>4</v>
      </c>
      <c r="B41" s="29" t="s">
        <v>27</v>
      </c>
      <c r="C41" s="12" t="s">
        <v>34</v>
      </c>
      <c r="D41" s="1">
        <f t="shared" si="9"/>
        <v>0</v>
      </c>
      <c r="E41" s="1">
        <f t="shared" si="10"/>
        <v>0</v>
      </c>
      <c r="F41" s="1">
        <v>0</v>
      </c>
      <c r="G41" s="58" t="e">
        <f t="shared" si="5"/>
        <v>#DIV/0!</v>
      </c>
      <c r="H41" s="59" t="e">
        <f t="shared" si="6"/>
        <v>#DIV/0!</v>
      </c>
      <c r="I41" s="12" t="str">
        <f t="shared" si="11"/>
        <v>Cumpărare directa</v>
      </c>
      <c r="J41" s="46">
        <v>41275</v>
      </c>
      <c r="K41" s="46">
        <v>41639</v>
      </c>
      <c r="L41" s="12" t="s">
        <v>6</v>
      </c>
    </row>
    <row r="42" spans="1:12" ht="25.5">
      <c r="A42" s="12">
        <v>5</v>
      </c>
      <c r="B42" s="29" t="s">
        <v>28</v>
      </c>
      <c r="C42" s="12" t="s">
        <v>36</v>
      </c>
      <c r="D42" s="1">
        <f t="shared" si="9"/>
        <v>0</v>
      </c>
      <c r="E42" s="1">
        <f t="shared" si="10"/>
        <v>0</v>
      </c>
      <c r="F42" s="1">
        <v>0</v>
      </c>
      <c r="G42" s="58" t="e">
        <f t="shared" si="5"/>
        <v>#DIV/0!</v>
      </c>
      <c r="H42" s="59" t="e">
        <f t="shared" si="6"/>
        <v>#DIV/0!</v>
      </c>
      <c r="I42" s="12" t="str">
        <f t="shared" si="11"/>
        <v>Cumpărare directa</v>
      </c>
      <c r="J42" s="46">
        <v>41275</v>
      </c>
      <c r="K42" s="46">
        <v>41639</v>
      </c>
      <c r="L42" s="12" t="s">
        <v>6</v>
      </c>
    </row>
    <row r="43" spans="1:12" ht="25.5">
      <c r="A43" s="12">
        <v>6</v>
      </c>
      <c r="B43" s="29" t="s">
        <v>14</v>
      </c>
      <c r="C43" s="12" t="s">
        <v>33</v>
      </c>
      <c r="D43" s="1">
        <f t="shared" si="9"/>
        <v>0</v>
      </c>
      <c r="E43" s="1">
        <f t="shared" si="10"/>
        <v>0</v>
      </c>
      <c r="F43" s="1">
        <v>0</v>
      </c>
      <c r="G43" s="58" t="e">
        <f t="shared" si="5"/>
        <v>#DIV/0!</v>
      </c>
      <c r="H43" s="59" t="e">
        <f t="shared" si="6"/>
        <v>#DIV/0!</v>
      </c>
      <c r="I43" s="12" t="str">
        <f t="shared" si="11"/>
        <v>Cumpărare directa</v>
      </c>
      <c r="J43" s="46">
        <v>41275</v>
      </c>
      <c r="K43" s="46">
        <v>41639</v>
      </c>
      <c r="L43" s="12" t="s">
        <v>6</v>
      </c>
    </row>
    <row r="44" spans="1:12" ht="25.5">
      <c r="A44" s="12">
        <v>7</v>
      </c>
      <c r="B44" s="29" t="s">
        <v>94</v>
      </c>
      <c r="C44" s="12" t="s">
        <v>37</v>
      </c>
      <c r="D44" s="1">
        <f t="shared" si="9"/>
        <v>0</v>
      </c>
      <c r="E44" s="1">
        <f t="shared" si="10"/>
        <v>0</v>
      </c>
      <c r="F44" s="1">
        <v>0</v>
      </c>
      <c r="G44" s="58" t="e">
        <f t="shared" si="5"/>
        <v>#DIV/0!</v>
      </c>
      <c r="H44" s="59" t="e">
        <f t="shared" si="6"/>
        <v>#DIV/0!</v>
      </c>
      <c r="I44" s="12" t="str">
        <f t="shared" si="11"/>
        <v>Cumpărare directa</v>
      </c>
      <c r="J44" s="46">
        <v>41275</v>
      </c>
      <c r="K44" s="46">
        <v>41639</v>
      </c>
      <c r="L44" s="12" t="s">
        <v>6</v>
      </c>
    </row>
    <row r="45" spans="1:12" ht="25.5">
      <c r="A45" s="12"/>
      <c r="B45" s="33" t="s">
        <v>95</v>
      </c>
      <c r="C45" s="64"/>
      <c r="D45" s="63">
        <f>D46</f>
        <v>3690.854063630324</v>
      </c>
      <c r="E45" s="63">
        <f>E46</f>
        <v>16129.032258064519</v>
      </c>
      <c r="F45" s="63">
        <f>F46</f>
        <v>20000</v>
      </c>
      <c r="G45" s="58">
        <f t="shared" si="5"/>
        <v>1.2399999999999998</v>
      </c>
      <c r="H45" s="59">
        <f t="shared" si="6"/>
        <v>4.370000000000001</v>
      </c>
      <c r="I45" s="12"/>
      <c r="J45" s="46"/>
      <c r="K45" s="46"/>
      <c r="L45" s="12"/>
    </row>
    <row r="46" spans="1:12" ht="25.5">
      <c r="A46" s="12"/>
      <c r="B46" s="32" t="s">
        <v>96</v>
      </c>
      <c r="C46" s="12"/>
      <c r="D46" s="45">
        <f>D47+D49+D52</f>
        <v>3690.854063630324</v>
      </c>
      <c r="E46" s="45">
        <f>E47+E49+E52</f>
        <v>16129.032258064519</v>
      </c>
      <c r="F46" s="45">
        <f>F47+F49+F52</f>
        <v>20000</v>
      </c>
      <c r="G46" s="58">
        <f t="shared" si="5"/>
        <v>1.2399999999999998</v>
      </c>
      <c r="H46" s="59">
        <f t="shared" si="6"/>
        <v>4.370000000000001</v>
      </c>
      <c r="I46" s="12"/>
      <c r="J46" s="46"/>
      <c r="K46" s="46"/>
      <c r="L46" s="12"/>
    </row>
    <row r="47" spans="1:12" ht="25.5">
      <c r="A47" s="12"/>
      <c r="B47" s="30" t="s">
        <v>97</v>
      </c>
      <c r="C47" s="12"/>
      <c r="D47" s="45">
        <f>D48</f>
        <v>1845.427031815162</v>
      </c>
      <c r="E47" s="45">
        <f>E48</f>
        <v>8064.5161290322585</v>
      </c>
      <c r="F47" s="45">
        <v>10000</v>
      </c>
      <c r="G47" s="58">
        <f t="shared" si="5"/>
        <v>1.24</v>
      </c>
      <c r="H47" s="59">
        <f t="shared" si="6"/>
        <v>4.37</v>
      </c>
      <c r="I47" s="12"/>
      <c r="J47" s="46"/>
      <c r="K47" s="46"/>
      <c r="L47" s="12"/>
    </row>
    <row r="48" spans="1:12" ht="38.25">
      <c r="A48" s="12">
        <v>1</v>
      </c>
      <c r="B48" s="29" t="s">
        <v>2</v>
      </c>
      <c r="C48" s="12" t="s">
        <v>38</v>
      </c>
      <c r="D48" s="1">
        <f>E48/$B$6</f>
        <v>1845.427031815162</v>
      </c>
      <c r="E48" s="1">
        <f>F48/$B$5</f>
        <v>8064.5161290322585</v>
      </c>
      <c r="F48" s="1">
        <v>10000</v>
      </c>
      <c r="G48" s="58">
        <f t="shared" si="5"/>
        <v>1.24</v>
      </c>
      <c r="H48" s="59">
        <f t="shared" si="6"/>
        <v>4.37</v>
      </c>
      <c r="I48" s="12" t="s">
        <v>61</v>
      </c>
      <c r="J48" s="46">
        <v>41275</v>
      </c>
      <c r="K48" s="46">
        <v>41639</v>
      </c>
      <c r="L48" s="138" t="s">
        <v>160</v>
      </c>
    </row>
    <row r="49" spans="1:12" ht="25.5">
      <c r="A49" s="12"/>
      <c r="B49" s="30" t="s">
        <v>98</v>
      </c>
      <c r="C49" s="12"/>
      <c r="D49" s="45">
        <f>SUM(D50:D51)</f>
        <v>1753.155680224404</v>
      </c>
      <c r="E49" s="45">
        <f>SUM(E50:E51)</f>
        <v>7661.290322580646</v>
      </c>
      <c r="F49" s="45">
        <f>SUM(F50:F51)</f>
        <v>9500</v>
      </c>
      <c r="G49" s="58">
        <f t="shared" si="5"/>
        <v>1.24</v>
      </c>
      <c r="H49" s="59">
        <f t="shared" si="6"/>
        <v>4.37</v>
      </c>
      <c r="I49" s="12"/>
      <c r="J49" s="46"/>
      <c r="K49" s="46"/>
      <c r="L49" s="12"/>
    </row>
    <row r="50" spans="1:12" ht="25.5">
      <c r="A50" s="12">
        <v>1</v>
      </c>
      <c r="B50" s="29" t="s">
        <v>148</v>
      </c>
      <c r="C50" s="29" t="s">
        <v>149</v>
      </c>
      <c r="D50" s="1">
        <f>E50/$B$6</f>
        <v>738.1708127260648</v>
      </c>
      <c r="E50" s="1">
        <f>F50/$B$5</f>
        <v>3225.8064516129034</v>
      </c>
      <c r="F50" s="1">
        <v>4000</v>
      </c>
      <c r="G50" s="58">
        <f t="shared" si="5"/>
        <v>1.24</v>
      </c>
      <c r="H50" s="59">
        <f t="shared" si="6"/>
        <v>4.37</v>
      </c>
      <c r="I50" s="12" t="s">
        <v>72</v>
      </c>
      <c r="J50" s="46">
        <v>41275</v>
      </c>
      <c r="K50" s="46">
        <v>41639</v>
      </c>
      <c r="L50" s="138" t="s">
        <v>160</v>
      </c>
    </row>
    <row r="51" spans="1:12" ht="25.5">
      <c r="A51" s="12">
        <v>2</v>
      </c>
      <c r="B51" s="29" t="s">
        <v>3</v>
      </c>
      <c r="C51" s="12" t="s">
        <v>123</v>
      </c>
      <c r="D51" s="1">
        <f>E51/$B$6</f>
        <v>1014.9848674983392</v>
      </c>
      <c r="E51" s="1">
        <f>F51/$B$5</f>
        <v>4435.483870967742</v>
      </c>
      <c r="F51" s="1">
        <v>5500</v>
      </c>
      <c r="G51" s="58">
        <f t="shared" si="5"/>
        <v>1.2399999999999998</v>
      </c>
      <c r="H51" s="59">
        <f t="shared" si="6"/>
        <v>4.37</v>
      </c>
      <c r="I51" s="12" t="s">
        <v>72</v>
      </c>
      <c r="J51" s="46">
        <v>41275</v>
      </c>
      <c r="K51" s="46">
        <v>41639</v>
      </c>
      <c r="L51" s="138" t="s">
        <v>160</v>
      </c>
    </row>
    <row r="52" spans="1:12" ht="34.5" customHeight="1">
      <c r="A52" s="12"/>
      <c r="B52" s="30" t="s">
        <v>190</v>
      </c>
      <c r="C52" s="12"/>
      <c r="D52" s="45">
        <f>SUM(D53)</f>
        <v>92.2713515907581</v>
      </c>
      <c r="E52" s="45">
        <f>SUM(E53)</f>
        <v>403.2258064516129</v>
      </c>
      <c r="F52" s="45">
        <f>SUM(F53)</f>
        <v>500</v>
      </c>
      <c r="G52" s="58">
        <f t="shared" si="5"/>
        <v>1.24</v>
      </c>
      <c r="H52" s="59">
        <f t="shared" si="6"/>
        <v>4.37</v>
      </c>
      <c r="I52" s="12"/>
      <c r="J52" s="46"/>
      <c r="K52" s="46"/>
      <c r="L52" s="12"/>
    </row>
    <row r="53" spans="1:12" ht="38.25">
      <c r="A53" s="12">
        <v>1</v>
      </c>
      <c r="B53" s="29" t="s">
        <v>69</v>
      </c>
      <c r="C53" s="29" t="s">
        <v>70</v>
      </c>
      <c r="D53" s="1">
        <f>E53/$B$6</f>
        <v>92.2713515907581</v>
      </c>
      <c r="E53" s="1">
        <f>F53/$B$5</f>
        <v>403.2258064516129</v>
      </c>
      <c r="F53" s="1">
        <v>500</v>
      </c>
      <c r="G53" s="58"/>
      <c r="H53" s="59"/>
      <c r="I53" s="12" t="s">
        <v>61</v>
      </c>
      <c r="J53" s="46">
        <v>41275</v>
      </c>
      <c r="K53" s="46">
        <v>41639</v>
      </c>
      <c r="L53" s="138" t="s">
        <v>160</v>
      </c>
    </row>
    <row r="54" spans="1:12" ht="12.75">
      <c r="A54" s="12"/>
      <c r="B54" s="33" t="s">
        <v>1</v>
      </c>
      <c r="C54" s="64"/>
      <c r="D54" s="63">
        <f>D55+D58</f>
        <v>14209.788144976746</v>
      </c>
      <c r="E54" s="63">
        <f>E55+E58</f>
        <v>62096.774193548394</v>
      </c>
      <c r="F54" s="63">
        <f>F55+F58</f>
        <v>77000</v>
      </c>
      <c r="G54" s="58">
        <f>F54/E54</f>
        <v>1.2399999999999998</v>
      </c>
      <c r="H54" s="59">
        <f>E54/D54</f>
        <v>4.370000000000001</v>
      </c>
      <c r="I54" s="12"/>
      <c r="J54" s="46"/>
      <c r="K54" s="46"/>
      <c r="L54" s="12"/>
    </row>
    <row r="55" spans="1:12" ht="25.5">
      <c r="A55" s="12"/>
      <c r="B55" s="32" t="s">
        <v>110</v>
      </c>
      <c r="C55" s="12"/>
      <c r="D55" s="45">
        <f>D56</f>
        <v>369.0854063630324</v>
      </c>
      <c r="E55" s="45">
        <f>E56</f>
        <v>1612.9032258064517</v>
      </c>
      <c r="F55" s="45">
        <f>F56</f>
        <v>2000</v>
      </c>
      <c r="G55" s="58">
        <f>F55/E55</f>
        <v>1.24</v>
      </c>
      <c r="H55" s="59">
        <f>E55/D55</f>
        <v>4.37</v>
      </c>
      <c r="I55" s="12"/>
      <c r="J55" s="46"/>
      <c r="K55" s="46"/>
      <c r="L55" s="12"/>
    </row>
    <row r="56" spans="1:12" ht="25.5">
      <c r="A56" s="12"/>
      <c r="B56" s="15" t="s">
        <v>111</v>
      </c>
      <c r="C56" s="12"/>
      <c r="D56" s="45">
        <f>SUM(D57:D57)</f>
        <v>369.0854063630324</v>
      </c>
      <c r="E56" s="45">
        <f>SUM(E57:E57)</f>
        <v>1612.9032258064517</v>
      </c>
      <c r="F56" s="45">
        <f>SUM(F57:F57)</f>
        <v>2000</v>
      </c>
      <c r="G56" s="58">
        <f>F56/E56</f>
        <v>1.24</v>
      </c>
      <c r="H56" s="59">
        <f>E56/D56</f>
        <v>4.37</v>
      </c>
      <c r="I56" s="12"/>
      <c r="J56" s="46"/>
      <c r="K56" s="46"/>
      <c r="L56" s="12"/>
    </row>
    <row r="57" spans="1:12" ht="54" customHeight="1">
      <c r="A57" s="12">
        <v>1</v>
      </c>
      <c r="B57" s="29" t="s">
        <v>10</v>
      </c>
      <c r="C57" s="12" t="s">
        <v>39</v>
      </c>
      <c r="D57" s="1">
        <f>E57/$B$6</f>
        <v>369.0854063630324</v>
      </c>
      <c r="E57" s="1">
        <f>F57/$B$5</f>
        <v>1612.9032258064517</v>
      </c>
      <c r="F57" s="1">
        <v>2000</v>
      </c>
      <c r="G57" s="58">
        <f>F57/E57</f>
        <v>1.24</v>
      </c>
      <c r="H57" s="59">
        <f>E57/D57</f>
        <v>4.37</v>
      </c>
      <c r="I57" s="12" t="s">
        <v>61</v>
      </c>
      <c r="J57" s="46">
        <v>41275</v>
      </c>
      <c r="K57" s="46">
        <v>41639</v>
      </c>
      <c r="L57" s="12" t="s">
        <v>6</v>
      </c>
    </row>
    <row r="58" spans="1:12" ht="25.5">
      <c r="A58" s="12"/>
      <c r="B58" s="32" t="s">
        <v>112</v>
      </c>
      <c r="C58" s="141"/>
      <c r="D58" s="63">
        <f>SUM(D59:D61)</f>
        <v>13840.702738613714</v>
      </c>
      <c r="E58" s="63">
        <f>SUM(E59:E61)</f>
        <v>60483.87096774194</v>
      </c>
      <c r="F58" s="63">
        <f>SUM(F59:F61)</f>
        <v>75000</v>
      </c>
      <c r="G58" s="58">
        <f>F58/E58</f>
        <v>1.24</v>
      </c>
      <c r="H58" s="59">
        <f>E58/D58</f>
        <v>4.370000000000001</v>
      </c>
      <c r="I58" s="12"/>
      <c r="J58" s="46">
        <v>41275</v>
      </c>
      <c r="K58" s="46">
        <v>41639</v>
      </c>
      <c r="L58" s="12"/>
    </row>
    <row r="59" spans="1:12" ht="51">
      <c r="A59" s="12">
        <v>1</v>
      </c>
      <c r="B59" s="13" t="s">
        <v>166</v>
      </c>
      <c r="C59" s="84" t="s">
        <v>170</v>
      </c>
      <c r="D59" s="1">
        <f>E59/$B$6</f>
        <v>6458.994611353068</v>
      </c>
      <c r="E59" s="1">
        <f>F59/$B$5</f>
        <v>28225.806451612905</v>
      </c>
      <c r="F59" s="1">
        <v>35000</v>
      </c>
      <c r="G59" s="58"/>
      <c r="H59" s="59"/>
      <c r="I59" s="12" t="s">
        <v>168</v>
      </c>
      <c r="J59" s="46">
        <v>41275</v>
      </c>
      <c r="K59" s="46">
        <v>41639</v>
      </c>
      <c r="L59" s="12" t="s">
        <v>6</v>
      </c>
    </row>
    <row r="60" spans="1:12" ht="25.5">
      <c r="A60" s="12">
        <v>2</v>
      </c>
      <c r="B60" s="13" t="s">
        <v>185</v>
      </c>
      <c r="C60" s="84" t="s">
        <v>186</v>
      </c>
      <c r="D60" s="1">
        <f>E60/$B$6</f>
        <v>1845.427031815162</v>
      </c>
      <c r="E60" s="1">
        <f>F60/$B$5</f>
        <v>8064.5161290322585</v>
      </c>
      <c r="F60" s="1">
        <v>10000</v>
      </c>
      <c r="G60" s="58"/>
      <c r="H60" s="59"/>
      <c r="I60" s="12" t="s">
        <v>168</v>
      </c>
      <c r="J60" s="46">
        <v>41275</v>
      </c>
      <c r="K60" s="46">
        <v>41639</v>
      </c>
      <c r="L60" s="12" t="s">
        <v>6</v>
      </c>
    </row>
    <row r="61" spans="1:12" ht="25.5">
      <c r="A61" s="12">
        <v>3</v>
      </c>
      <c r="B61" s="13" t="s">
        <v>167</v>
      </c>
      <c r="C61" s="83" t="s">
        <v>169</v>
      </c>
      <c r="D61" s="1">
        <f>E61/$B$6</f>
        <v>5536.281095445485</v>
      </c>
      <c r="E61" s="1">
        <f>F61/$B$5</f>
        <v>24193.548387096773</v>
      </c>
      <c r="F61" s="1">
        <v>30000</v>
      </c>
      <c r="G61" s="58"/>
      <c r="H61" s="59"/>
      <c r="I61" s="12" t="s">
        <v>168</v>
      </c>
      <c r="J61" s="46">
        <v>41275</v>
      </c>
      <c r="K61" s="46">
        <v>41639</v>
      </c>
      <c r="L61" s="12" t="s">
        <v>6</v>
      </c>
    </row>
    <row r="62" spans="1:12" ht="12.75">
      <c r="A62" s="12"/>
      <c r="B62" s="34" t="s">
        <v>113</v>
      </c>
      <c r="C62" s="142"/>
      <c r="D62" s="143">
        <f>D54+D45+D37+D11</f>
        <v>18638.813021333135</v>
      </c>
      <c r="E62" s="143">
        <f>E54+E45+E37+E11</f>
        <v>81451.61290322582</v>
      </c>
      <c r="F62" s="143">
        <f>F54+F45+F37+F11</f>
        <v>101000</v>
      </c>
      <c r="G62" s="58">
        <f>F62/E62</f>
        <v>1.2399999999999998</v>
      </c>
      <c r="H62" s="59">
        <f>E62/D62</f>
        <v>4.370000000000001</v>
      </c>
      <c r="I62" s="12"/>
      <c r="J62" s="46"/>
      <c r="K62" s="46"/>
      <c r="L62" s="14"/>
    </row>
    <row r="63" spans="1:12" ht="12.75">
      <c r="A63" s="12"/>
      <c r="B63" s="13"/>
      <c r="C63" s="14"/>
      <c r="D63" s="1"/>
      <c r="E63" s="1"/>
      <c r="F63" s="1"/>
      <c r="G63" s="58"/>
      <c r="H63" s="59"/>
      <c r="I63" s="12"/>
      <c r="J63" s="46">
        <v>41275</v>
      </c>
      <c r="K63" s="46">
        <v>41639</v>
      </c>
      <c r="L63" s="12"/>
    </row>
    <row r="64" spans="1:12" ht="32.25" customHeight="1">
      <c r="A64" s="160" t="s">
        <v>114</v>
      </c>
      <c r="B64" s="160"/>
      <c r="C64" s="36"/>
      <c r="D64" s="42">
        <f>SUM(D65:D68)</f>
        <v>0</v>
      </c>
      <c r="E64" s="42">
        <f>SUM(E65:E68)</f>
        <v>0</v>
      </c>
      <c r="F64" s="42">
        <f>SUM(F65:F68)</f>
        <v>0</v>
      </c>
      <c r="G64" s="58" t="e">
        <f>F64/E64</f>
        <v>#DIV/0!</v>
      </c>
      <c r="H64" s="59" t="e">
        <f>E64/D64</f>
        <v>#DIV/0!</v>
      </c>
      <c r="I64" s="12"/>
      <c r="J64" s="46">
        <v>41275</v>
      </c>
      <c r="K64" s="46">
        <v>41639</v>
      </c>
      <c r="L64" s="138"/>
    </row>
    <row r="65" spans="1:12" ht="25.5">
      <c r="A65" s="16">
        <v>1</v>
      </c>
      <c r="B65" s="16" t="s">
        <v>15</v>
      </c>
      <c r="C65" s="16" t="s">
        <v>29</v>
      </c>
      <c r="D65" s="1">
        <f>E65/$B$6</f>
        <v>0</v>
      </c>
      <c r="E65" s="1">
        <f>F65/$B$5</f>
        <v>0</v>
      </c>
      <c r="F65" s="43">
        <v>0</v>
      </c>
      <c r="G65" s="58" t="e">
        <f>F65/E65</f>
        <v>#DIV/0!</v>
      </c>
      <c r="H65" s="59" t="e">
        <f>E65/D65</f>
        <v>#DIV/0!</v>
      </c>
      <c r="I65" s="12" t="s">
        <v>72</v>
      </c>
      <c r="J65" s="46">
        <v>41275</v>
      </c>
      <c r="K65" s="46">
        <v>41639</v>
      </c>
      <c r="L65" s="138"/>
    </row>
    <row r="66" spans="1:12" ht="25.5">
      <c r="A66" s="16">
        <v>2</v>
      </c>
      <c r="B66" s="16" t="s">
        <v>151</v>
      </c>
      <c r="C66" s="16" t="s">
        <v>152</v>
      </c>
      <c r="D66" s="1">
        <f>E66/$B$6</f>
        <v>0</v>
      </c>
      <c r="E66" s="1">
        <f>F66/$B$5</f>
        <v>0</v>
      </c>
      <c r="F66" s="43">
        <v>0</v>
      </c>
      <c r="G66" s="58"/>
      <c r="H66" s="59"/>
      <c r="I66" s="12" t="str">
        <f>IF(D66&lt;=15000,"Cumpărare directă",IF(D66&lt;=100000,"Cerere de Oferte","Licitaţie deschisă"))</f>
        <v>Cumpărare directă</v>
      </c>
      <c r="J66" s="46">
        <v>41275</v>
      </c>
      <c r="K66" s="46">
        <v>41639</v>
      </c>
      <c r="L66" s="138"/>
    </row>
    <row r="67" spans="1:12" ht="24.75" customHeight="1">
      <c r="A67" s="16">
        <v>3</v>
      </c>
      <c r="B67" s="16" t="s">
        <v>155</v>
      </c>
      <c r="C67" s="16" t="s">
        <v>156</v>
      </c>
      <c r="D67" s="1">
        <f>E67/$B$6</f>
        <v>0</v>
      </c>
      <c r="E67" s="1">
        <f>F67/$B$5</f>
        <v>0</v>
      </c>
      <c r="F67" s="43">
        <v>0</v>
      </c>
      <c r="G67" s="58"/>
      <c r="H67" s="59"/>
      <c r="I67" s="12" t="s">
        <v>60</v>
      </c>
      <c r="J67" s="46">
        <v>41275</v>
      </c>
      <c r="K67" s="46">
        <v>41639</v>
      </c>
      <c r="L67" s="138"/>
    </row>
    <row r="68" spans="1:12" ht="25.5">
      <c r="A68" s="16">
        <v>4</v>
      </c>
      <c r="B68" s="16" t="s">
        <v>63</v>
      </c>
      <c r="C68" s="16" t="s">
        <v>64</v>
      </c>
      <c r="D68" s="1">
        <f>E68/$B$6</f>
        <v>0</v>
      </c>
      <c r="E68" s="1">
        <f>F68/$B$5</f>
        <v>0</v>
      </c>
      <c r="F68" s="43">
        <v>0</v>
      </c>
      <c r="G68" s="58"/>
      <c r="H68" s="59"/>
      <c r="I68" s="12" t="str">
        <f>IF(D68&lt;=15000,"Cumpărare directă",IF(D68&lt;=100000,"Cerere de Oferte","Licitaţie deschisă"))</f>
        <v>Cumpărare directă</v>
      </c>
      <c r="J68" s="46">
        <v>41275</v>
      </c>
      <c r="K68" s="46">
        <v>41639</v>
      </c>
      <c r="L68" s="138"/>
    </row>
    <row r="69" spans="1:12" ht="24.75" customHeight="1">
      <c r="A69" s="160" t="s">
        <v>115</v>
      </c>
      <c r="B69" s="160"/>
      <c r="C69" s="11"/>
      <c r="D69" s="42">
        <f>SUM(D70:D70)</f>
        <v>0</v>
      </c>
      <c r="E69" s="42">
        <f>SUM(E70:E70)</f>
        <v>0</v>
      </c>
      <c r="F69" s="42">
        <f>SUM(F70:F70)</f>
        <v>0</v>
      </c>
      <c r="G69" s="58" t="e">
        <f>F69/E69</f>
        <v>#DIV/0!</v>
      </c>
      <c r="H69" s="59" t="e">
        <f aca="true" t="shared" si="12" ref="H69:H74">E69/D69</f>
        <v>#DIV/0!</v>
      </c>
      <c r="I69" s="12"/>
      <c r="J69" s="46"/>
      <c r="K69" s="46"/>
      <c r="L69" s="138"/>
    </row>
    <row r="70" spans="1:12" ht="25.5">
      <c r="A70" s="9">
        <v>1</v>
      </c>
      <c r="B70" s="9" t="s">
        <v>67</v>
      </c>
      <c r="C70" s="16" t="s">
        <v>65</v>
      </c>
      <c r="D70" s="1">
        <f>E70/$B$6</f>
        <v>0</v>
      </c>
      <c r="E70" s="1">
        <f>F70/$B$5</f>
        <v>0</v>
      </c>
      <c r="F70" s="43">
        <v>0</v>
      </c>
      <c r="G70" s="58" t="e">
        <f>C70/E70</f>
        <v>#VALUE!</v>
      </c>
      <c r="H70" s="59" t="e">
        <f t="shared" si="12"/>
        <v>#DIV/0!</v>
      </c>
      <c r="I70" s="12" t="str">
        <f>IF(D70&lt;=15000,"Cumparare directa",IF(D70&lt;=100000,"Cerere de Oferte","Licitatie deschisa"))</f>
        <v>Cumparare directa</v>
      </c>
      <c r="J70" s="46">
        <v>41275</v>
      </c>
      <c r="K70" s="46">
        <v>41639</v>
      </c>
      <c r="L70" s="138"/>
    </row>
    <row r="71" spans="1:12" ht="12.75">
      <c r="A71" s="9"/>
      <c r="B71" s="9"/>
      <c r="C71" s="9"/>
      <c r="D71" s="1"/>
      <c r="E71" s="1"/>
      <c r="F71" s="37"/>
      <c r="G71" s="58" t="e">
        <f>F71/E71</f>
        <v>#DIV/0!</v>
      </c>
      <c r="H71" s="59" t="e">
        <f t="shared" si="12"/>
        <v>#DIV/0!</v>
      </c>
      <c r="I71" s="12"/>
      <c r="J71" s="46"/>
      <c r="K71" s="12"/>
      <c r="L71" s="138"/>
    </row>
    <row r="72" spans="1:12" ht="12.75">
      <c r="A72" s="9"/>
      <c r="B72" s="9"/>
      <c r="C72" s="9"/>
      <c r="D72" s="1">
        <f>E72/$B$6</f>
        <v>0</v>
      </c>
      <c r="E72" s="1"/>
      <c r="F72" s="38"/>
      <c r="G72" s="58" t="e">
        <f>F72/E72</f>
        <v>#DIV/0!</v>
      </c>
      <c r="H72" s="59" t="e">
        <f t="shared" si="12"/>
        <v>#DIV/0!</v>
      </c>
      <c r="I72" s="12"/>
      <c r="J72" s="46"/>
      <c r="K72" s="12"/>
      <c r="L72" s="138"/>
    </row>
    <row r="73" spans="1:12" ht="12.75">
      <c r="A73" s="34"/>
      <c r="B73" s="34" t="s">
        <v>19</v>
      </c>
      <c r="C73" s="39"/>
      <c r="D73" s="143">
        <f>D69+D64</f>
        <v>0</v>
      </c>
      <c r="E73" s="143">
        <f>E69+E64</f>
        <v>0</v>
      </c>
      <c r="F73" s="143">
        <f>F69+F64</f>
        <v>0</v>
      </c>
      <c r="G73" s="58" t="e">
        <f>F73/E73</f>
        <v>#DIV/0!</v>
      </c>
      <c r="H73" s="59" t="e">
        <f t="shared" si="12"/>
        <v>#DIV/0!</v>
      </c>
      <c r="I73" s="12"/>
      <c r="J73" s="46"/>
      <c r="K73" s="12"/>
      <c r="L73" s="14"/>
    </row>
    <row r="74" spans="1:12" ht="15" customHeight="1">
      <c r="A74" s="17"/>
      <c r="B74" s="18" t="s">
        <v>117</v>
      </c>
      <c r="C74" s="18"/>
      <c r="D74" s="19">
        <f>D73+D62</f>
        <v>18638.813021333135</v>
      </c>
      <c r="E74" s="19">
        <f>E73+E62</f>
        <v>81451.61290322582</v>
      </c>
      <c r="F74" s="19">
        <f>F73+F62</f>
        <v>101000</v>
      </c>
      <c r="G74" s="58">
        <f>F74/E74</f>
        <v>1.2399999999999998</v>
      </c>
      <c r="H74" s="59">
        <f t="shared" si="12"/>
        <v>4.370000000000001</v>
      </c>
      <c r="I74" s="20"/>
      <c r="J74" s="21"/>
      <c r="K74" s="21"/>
      <c r="L74" s="139"/>
    </row>
    <row r="75" spans="1:12" s="48" customFormat="1" ht="9.75" customHeight="1">
      <c r="A75" s="20"/>
      <c r="B75" s="57"/>
      <c r="C75" s="57"/>
      <c r="D75" s="19"/>
      <c r="E75" s="19"/>
      <c r="F75" s="19"/>
      <c r="G75" s="4"/>
      <c r="H75" s="60"/>
      <c r="I75" s="20"/>
      <c r="J75" s="21"/>
      <c r="K75" s="21"/>
      <c r="L75" s="139"/>
    </row>
    <row r="76" spans="1:12" s="48" customFormat="1" ht="15" customHeight="1">
      <c r="A76" s="20"/>
      <c r="B76" s="57" t="s">
        <v>137</v>
      </c>
      <c r="C76" s="57"/>
      <c r="D76" s="19"/>
      <c r="E76" s="19"/>
      <c r="F76" s="19"/>
      <c r="G76" s="4"/>
      <c r="H76" s="60"/>
      <c r="I76" s="20"/>
      <c r="J76" s="21"/>
      <c r="K76" s="21"/>
      <c r="L76" s="139"/>
    </row>
    <row r="77" spans="1:12" ht="2.25" customHeight="1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139"/>
    </row>
    <row r="78" spans="1:12" ht="2.25" customHeight="1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139"/>
    </row>
    <row r="79" spans="1:12" ht="23.25" customHeight="1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139"/>
    </row>
    <row r="80" spans="1:13" ht="12.75">
      <c r="A80" s="78"/>
      <c r="B80" s="22" t="s">
        <v>201</v>
      </c>
      <c r="C80" s="79"/>
      <c r="D80" s="22"/>
      <c r="E80" s="22"/>
      <c r="F80" s="22"/>
      <c r="G80" s="22"/>
      <c r="H80" s="22"/>
      <c r="I80" s="80"/>
      <c r="J80" s="81" t="s">
        <v>159</v>
      </c>
      <c r="K80" s="82"/>
      <c r="L80" s="140"/>
      <c r="M80" s="76"/>
    </row>
    <row r="81" spans="1:13" ht="12.75">
      <c r="A81" s="78"/>
      <c r="B81" s="22"/>
      <c r="C81" s="79"/>
      <c r="D81" s="22"/>
      <c r="E81" s="22"/>
      <c r="F81" s="22"/>
      <c r="G81" s="22"/>
      <c r="H81" s="22"/>
      <c r="I81" s="80"/>
      <c r="J81" s="82"/>
      <c r="K81" s="82"/>
      <c r="L81" s="140"/>
      <c r="M81" s="76"/>
    </row>
    <row r="82" spans="1:13" ht="12.75">
      <c r="A82" s="78"/>
      <c r="B82" s="22" t="s">
        <v>171</v>
      </c>
      <c r="C82" s="79"/>
      <c r="D82" s="22"/>
      <c r="E82" s="22"/>
      <c r="F82" s="22"/>
      <c r="G82" s="22"/>
      <c r="H82" s="22"/>
      <c r="I82" s="80"/>
      <c r="J82" s="81" t="s">
        <v>200</v>
      </c>
      <c r="K82" s="82"/>
      <c r="L82" s="140"/>
      <c r="M82" s="76"/>
    </row>
    <row r="83" spans="1:12" ht="15" customHeight="1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139"/>
    </row>
    <row r="84" spans="1:12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139"/>
    </row>
    <row r="85" spans="1:12" ht="15" customHeight="1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139"/>
    </row>
    <row r="86" spans="1:12" ht="15" customHeight="1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1"/>
      <c r="L86" s="139"/>
    </row>
    <row r="87" spans="1:12" ht="15" customHeight="1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139"/>
    </row>
  </sheetData>
  <mergeCells count="5">
    <mergeCell ref="F1:J1"/>
    <mergeCell ref="F2:J2"/>
    <mergeCell ref="A64:B64"/>
    <mergeCell ref="A69:B69"/>
    <mergeCell ref="C6:J6"/>
  </mergeCells>
  <printOptions horizontalCentered="1"/>
  <pageMargins left="0.2362204724409449" right="0.2362204724409449" top="0.2362204724409449" bottom="0.31496062992125984" header="0.2362204724409449" footer="0.15748031496062992"/>
  <pageSetup fitToHeight="4" horizontalDpi="600" verticalDpi="600" orientation="landscape" paperSize="8" r:id="rId1"/>
  <headerFooter alignWithMargins="0">
    <oddFooter>&amp;C&amp;P/&amp;N</oddFooter>
  </headerFooter>
  <rowBreaks count="2" manualBreakCount="2">
    <brk id="29" max="11" man="1"/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9"/>
  <sheetViews>
    <sheetView view="pageBreakPreview" zoomScale="85" zoomScaleNormal="75" zoomScaleSheetLayoutView="8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97" sqref="B97:B99"/>
    </sheetView>
  </sheetViews>
  <sheetFormatPr defaultColWidth="9.140625" defaultRowHeight="15" customHeight="1"/>
  <cols>
    <col min="1" max="1" width="5.00390625" style="5" customWidth="1"/>
    <col min="2" max="2" width="40.140625" style="5" customWidth="1"/>
    <col min="3" max="3" width="41.8515625" style="5" customWidth="1"/>
    <col min="4" max="4" width="15.7109375" style="5" customWidth="1"/>
    <col min="5" max="5" width="17.7109375" style="5" customWidth="1"/>
    <col min="6" max="6" width="19.8515625" style="5" customWidth="1"/>
    <col min="7" max="7" width="9.140625" style="5" hidden="1" customWidth="1"/>
    <col min="8" max="8" width="11.00390625" style="5" hidden="1" customWidth="1"/>
    <col min="9" max="9" width="12.421875" style="5" customWidth="1"/>
    <col min="10" max="10" width="12.8515625" style="5" customWidth="1"/>
    <col min="11" max="11" width="13.28125" style="5" customWidth="1"/>
    <col min="12" max="12" width="20.00390625" style="135" customWidth="1"/>
    <col min="13" max="16384" width="9.140625" style="5" customWidth="1"/>
  </cols>
  <sheetData>
    <row r="1" spans="1:12" ht="19.5" customHeight="1">
      <c r="A1" s="67"/>
      <c r="B1" s="31" t="s">
        <v>198</v>
      </c>
      <c r="C1" s="47"/>
      <c r="F1" s="157" t="s">
        <v>203</v>
      </c>
      <c r="G1" s="157"/>
      <c r="H1" s="157"/>
      <c r="I1" s="157"/>
      <c r="J1" s="157"/>
      <c r="K1" s="68"/>
      <c r="L1" s="134"/>
    </row>
    <row r="2" spans="1:12" ht="60.75" customHeight="1">
      <c r="A2" s="67"/>
      <c r="C2" s="47"/>
      <c r="F2" s="158" t="s">
        <v>202</v>
      </c>
      <c r="G2" s="159"/>
      <c r="H2" s="159"/>
      <c r="I2" s="159"/>
      <c r="J2" s="159"/>
      <c r="K2" s="68"/>
      <c r="L2" s="134"/>
    </row>
    <row r="3" spans="1:12" ht="19.5" customHeight="1">
      <c r="A3" s="67"/>
      <c r="C3" s="129"/>
      <c r="I3" s="69"/>
      <c r="J3" s="71"/>
      <c r="K3" s="68"/>
      <c r="L3" s="134"/>
    </row>
    <row r="4" spans="1:12" ht="19.5" customHeight="1">
      <c r="A4" s="67"/>
      <c r="B4" s="73"/>
      <c r="C4" s="72"/>
      <c r="I4" s="71"/>
      <c r="J4" s="71"/>
      <c r="K4" s="68"/>
      <c r="L4" s="134"/>
    </row>
    <row r="5" spans="1:12" ht="19.5" customHeight="1">
      <c r="A5" s="67"/>
      <c r="B5" s="92"/>
      <c r="C5" s="72"/>
      <c r="K5" s="68"/>
      <c r="L5" s="134"/>
    </row>
    <row r="6" spans="2:3" ht="12" customHeight="1" thickBot="1">
      <c r="B6" s="93">
        <v>1.24</v>
      </c>
      <c r="C6" s="130"/>
    </row>
    <row r="7" spans="2:10" ht="15" customHeight="1" thickBot="1" thickTop="1">
      <c r="B7" s="94">
        <v>4.37</v>
      </c>
      <c r="C7" s="132" t="s">
        <v>205</v>
      </c>
      <c r="D7" s="133"/>
      <c r="E7" s="133"/>
      <c r="F7" s="124"/>
      <c r="G7" s="124"/>
      <c r="H7" s="124"/>
      <c r="I7" s="124"/>
      <c r="J7" s="124"/>
    </row>
    <row r="8" spans="1:12" ht="3.75" customHeight="1" thickBot="1" thickTop="1">
      <c r="A8" s="23"/>
      <c r="B8" s="2"/>
      <c r="C8" s="3"/>
      <c r="D8" s="4"/>
      <c r="E8" s="4"/>
      <c r="F8" s="4"/>
      <c r="G8" s="4"/>
      <c r="H8" s="4"/>
      <c r="I8" s="3"/>
      <c r="J8" s="3"/>
      <c r="K8" s="3"/>
      <c r="L8" s="3"/>
    </row>
    <row r="9" spans="1:12" ht="57" customHeight="1">
      <c r="A9" s="102" t="s">
        <v>20</v>
      </c>
      <c r="B9" s="103" t="s">
        <v>21</v>
      </c>
      <c r="C9" s="104" t="s">
        <v>22</v>
      </c>
      <c r="D9" s="105" t="s">
        <v>130</v>
      </c>
      <c r="E9" s="106" t="s">
        <v>131</v>
      </c>
      <c r="F9" s="106" t="s">
        <v>132</v>
      </c>
      <c r="G9" s="107"/>
      <c r="H9" s="108"/>
      <c r="I9" s="109" t="s">
        <v>0</v>
      </c>
      <c r="J9" s="109" t="s">
        <v>133</v>
      </c>
      <c r="K9" s="102" t="s">
        <v>134</v>
      </c>
      <c r="L9" s="109" t="s">
        <v>135</v>
      </c>
    </row>
    <row r="10" spans="1:12" ht="17.25" customHeight="1">
      <c r="A10" s="8"/>
      <c r="B10" s="27" t="s">
        <v>183</v>
      </c>
      <c r="C10" s="112"/>
      <c r="D10" s="45"/>
      <c r="E10" s="45"/>
      <c r="F10" s="45"/>
      <c r="G10" s="45"/>
      <c r="H10" s="45"/>
      <c r="I10" s="101"/>
      <c r="J10" s="101"/>
      <c r="K10" s="8"/>
      <c r="L10" s="8"/>
    </row>
    <row r="11" spans="1:12" ht="18" customHeight="1">
      <c r="A11" s="12">
        <v>1</v>
      </c>
      <c r="B11" s="111" t="s">
        <v>181</v>
      </c>
      <c r="C11" s="110" t="s">
        <v>182</v>
      </c>
      <c r="D11" s="1">
        <f>E11/$B$7</f>
        <v>5536.281095445485</v>
      </c>
      <c r="E11" s="1">
        <f>F11/$B$6</f>
        <v>24193.548387096773</v>
      </c>
      <c r="F11" s="1">
        <v>30000</v>
      </c>
      <c r="G11" s="45"/>
      <c r="H11" s="45"/>
      <c r="I11" s="101"/>
      <c r="J11" s="101"/>
      <c r="K11" s="8"/>
      <c r="L11" s="8"/>
    </row>
    <row r="12" spans="1:12" ht="17.25" customHeight="1">
      <c r="A12" s="8"/>
      <c r="B12" s="27" t="s">
        <v>184</v>
      </c>
      <c r="C12" s="112"/>
      <c r="D12" s="45"/>
      <c r="E12" s="45"/>
      <c r="F12" s="45"/>
      <c r="G12" s="45"/>
      <c r="H12" s="45"/>
      <c r="I12" s="101"/>
      <c r="J12" s="101"/>
      <c r="K12" s="8"/>
      <c r="L12" s="8"/>
    </row>
    <row r="13" spans="1:12" ht="18" customHeight="1">
      <c r="A13" s="12">
        <v>1</v>
      </c>
      <c r="B13" s="111" t="s">
        <v>181</v>
      </c>
      <c r="C13" s="110" t="s">
        <v>182</v>
      </c>
      <c r="D13" s="1">
        <f>E13/$B$7</f>
        <v>12917.989222706135</v>
      </c>
      <c r="E13" s="1">
        <f>F13/$B$6</f>
        <v>56451.61290322581</v>
      </c>
      <c r="F13" s="1">
        <v>70000</v>
      </c>
      <c r="G13" s="45"/>
      <c r="H13" s="45"/>
      <c r="I13" s="101"/>
      <c r="J13" s="101"/>
      <c r="K13" s="8"/>
      <c r="L13" s="8"/>
    </row>
    <row r="14" spans="1:12" ht="15" customHeight="1">
      <c r="A14" s="12"/>
      <c r="B14" s="25" t="s">
        <v>16</v>
      </c>
      <c r="C14" s="125"/>
      <c r="D14" s="126">
        <f>D15+D33+D36+D40+D47</f>
        <v>14947.958957702813</v>
      </c>
      <c r="E14" s="126">
        <f>E15+E33+E36+E40+E47</f>
        <v>65322.58064516129</v>
      </c>
      <c r="F14" s="126">
        <f>F15+F33+F36+F40+F47</f>
        <v>81000</v>
      </c>
      <c r="G14" s="99">
        <f aca="true" t="shared" si="0" ref="G14:G37">F14/E14</f>
        <v>1.24</v>
      </c>
      <c r="H14" s="100">
        <f aca="true" t="shared" si="1" ref="H14:H37">E14/D14</f>
        <v>4.37</v>
      </c>
      <c r="I14" s="28"/>
      <c r="J14" s="101"/>
      <c r="K14" s="8"/>
      <c r="L14" s="137"/>
    </row>
    <row r="15" spans="1:12" ht="15" customHeight="1">
      <c r="A15" s="12"/>
      <c r="B15" s="27" t="s">
        <v>17</v>
      </c>
      <c r="C15" s="41"/>
      <c r="D15" s="62">
        <f>SUM(D16:D32)</f>
        <v>1660.8843286336457</v>
      </c>
      <c r="E15" s="62">
        <f>SUM(E16:E32)</f>
        <v>7258.064516129033</v>
      </c>
      <c r="F15" s="62">
        <f>SUM(F16:F32)</f>
        <v>9000</v>
      </c>
      <c r="G15" s="58">
        <f t="shared" si="0"/>
        <v>1.2399999999999998</v>
      </c>
      <c r="H15" s="59">
        <f t="shared" si="1"/>
        <v>4.370000000000001</v>
      </c>
      <c r="I15" s="28"/>
      <c r="J15" s="61"/>
      <c r="K15" s="8"/>
      <c r="L15" s="137"/>
    </row>
    <row r="16" spans="1:12" ht="25.5">
      <c r="A16" s="12">
        <v>1</v>
      </c>
      <c r="B16" s="10" t="s">
        <v>53</v>
      </c>
      <c r="C16" s="12" t="s">
        <v>52</v>
      </c>
      <c r="D16" s="1">
        <f aca="true" t="shared" si="2" ref="D16:D32">E16/$B$7</f>
        <v>18.454270318151618</v>
      </c>
      <c r="E16" s="1">
        <f aca="true" t="shared" si="3" ref="E16:E32">F16/$B$6</f>
        <v>80.64516129032258</v>
      </c>
      <c r="F16" s="1">
        <v>100</v>
      </c>
      <c r="G16" s="58">
        <f t="shared" si="0"/>
        <v>1.24</v>
      </c>
      <c r="H16" s="59">
        <f t="shared" si="1"/>
        <v>4.37</v>
      </c>
      <c r="I16" s="12" t="str">
        <f aca="true" t="shared" si="4" ref="I16:I28">IF(D16&lt;=15000,"Cumpărare directa",IF(D16&lt;=100000,"Cerere de Oferte","Licitatie deschisa"))</f>
        <v>Cumpărare directa</v>
      </c>
      <c r="J16" s="46">
        <v>41275</v>
      </c>
      <c r="K16" s="46">
        <v>41639</v>
      </c>
      <c r="L16" s="12" t="s">
        <v>160</v>
      </c>
    </row>
    <row r="17" spans="1:12" ht="25.5">
      <c r="A17" s="12">
        <v>2</v>
      </c>
      <c r="B17" s="10" t="s">
        <v>54</v>
      </c>
      <c r="C17" s="12" t="s">
        <v>52</v>
      </c>
      <c r="D17" s="1">
        <f t="shared" si="2"/>
        <v>18.454270318151618</v>
      </c>
      <c r="E17" s="1">
        <f t="shared" si="3"/>
        <v>80.64516129032258</v>
      </c>
      <c r="F17" s="1">
        <v>100</v>
      </c>
      <c r="G17" s="58">
        <f t="shared" si="0"/>
        <v>1.24</v>
      </c>
      <c r="H17" s="59">
        <f t="shared" si="1"/>
        <v>4.37</v>
      </c>
      <c r="I17" s="12" t="str">
        <f t="shared" si="4"/>
        <v>Cumpărare directa</v>
      </c>
      <c r="J17" s="46">
        <v>41275</v>
      </c>
      <c r="K17" s="46">
        <v>41639</v>
      </c>
      <c r="L17" s="12" t="s">
        <v>160</v>
      </c>
    </row>
    <row r="18" spans="1:12" ht="25.5">
      <c r="A18" s="12">
        <v>3</v>
      </c>
      <c r="B18" s="10" t="s">
        <v>55</v>
      </c>
      <c r="C18" s="12" t="s">
        <v>52</v>
      </c>
      <c r="D18" s="1">
        <f t="shared" si="2"/>
        <v>18.454270318151618</v>
      </c>
      <c r="E18" s="1">
        <f t="shared" si="3"/>
        <v>80.64516129032258</v>
      </c>
      <c r="F18" s="1">
        <v>100</v>
      </c>
      <c r="G18" s="58">
        <f t="shared" si="0"/>
        <v>1.24</v>
      </c>
      <c r="H18" s="59">
        <f t="shared" si="1"/>
        <v>4.37</v>
      </c>
      <c r="I18" s="12" t="str">
        <f t="shared" si="4"/>
        <v>Cumpărare directa</v>
      </c>
      <c r="J18" s="46">
        <v>41275</v>
      </c>
      <c r="K18" s="46">
        <v>41639</v>
      </c>
      <c r="L18" s="12" t="s">
        <v>160</v>
      </c>
    </row>
    <row r="19" spans="1:12" ht="25.5">
      <c r="A19" s="12">
        <v>4</v>
      </c>
      <c r="B19" s="16" t="s">
        <v>179</v>
      </c>
      <c r="C19" s="75" t="s">
        <v>180</v>
      </c>
      <c r="D19" s="1">
        <f>E19/$B$7</f>
        <v>0</v>
      </c>
      <c r="E19" s="1">
        <f>F19/$B$6</f>
        <v>0</v>
      </c>
      <c r="F19" s="1">
        <v>0</v>
      </c>
      <c r="G19" s="58" t="e">
        <f>F19/E19</f>
        <v>#DIV/0!</v>
      </c>
      <c r="H19" s="59" t="e">
        <f>E19/D19</f>
        <v>#DIV/0!</v>
      </c>
      <c r="I19" s="12" t="str">
        <f>IF(D19&lt;=15000,"Cumpărare directa",IF(D19&lt;=100000,"Cerere de Oferte","Licitatie deschisa"))</f>
        <v>Cumpărare directa</v>
      </c>
      <c r="J19" s="46">
        <v>41275</v>
      </c>
      <c r="K19" s="46">
        <v>41639</v>
      </c>
      <c r="L19" s="138" t="s">
        <v>160</v>
      </c>
    </row>
    <row r="20" spans="1:12" ht="25.5">
      <c r="A20" s="12">
        <v>5</v>
      </c>
      <c r="B20" s="29" t="s">
        <v>48</v>
      </c>
      <c r="C20" s="12" t="s">
        <v>11</v>
      </c>
      <c r="D20" s="1">
        <f t="shared" si="2"/>
        <v>18.454270318151618</v>
      </c>
      <c r="E20" s="1">
        <f t="shared" si="3"/>
        <v>80.64516129032258</v>
      </c>
      <c r="F20" s="1">
        <v>100</v>
      </c>
      <c r="G20" s="58">
        <f t="shared" si="0"/>
        <v>1.24</v>
      </c>
      <c r="H20" s="59">
        <f t="shared" si="1"/>
        <v>4.37</v>
      </c>
      <c r="I20" s="12" t="str">
        <f t="shared" si="4"/>
        <v>Cumpărare directa</v>
      </c>
      <c r="J20" s="46">
        <v>41275</v>
      </c>
      <c r="K20" s="46">
        <v>41639</v>
      </c>
      <c r="L20" s="12" t="s">
        <v>160</v>
      </c>
    </row>
    <row r="21" spans="1:12" ht="25.5">
      <c r="A21" s="12">
        <v>6</v>
      </c>
      <c r="B21" s="29" t="s">
        <v>136</v>
      </c>
      <c r="C21" s="12" t="s">
        <v>11</v>
      </c>
      <c r="D21" s="1">
        <f t="shared" si="2"/>
        <v>0</v>
      </c>
      <c r="E21" s="1">
        <f t="shared" si="3"/>
        <v>0</v>
      </c>
      <c r="F21" s="1">
        <v>0</v>
      </c>
      <c r="G21" s="58" t="e">
        <f t="shared" si="0"/>
        <v>#DIV/0!</v>
      </c>
      <c r="H21" s="59" t="e">
        <f t="shared" si="1"/>
        <v>#DIV/0!</v>
      </c>
      <c r="I21" s="12" t="str">
        <f t="shared" si="4"/>
        <v>Cumpărare directa</v>
      </c>
      <c r="J21" s="46">
        <v>41275</v>
      </c>
      <c r="K21" s="46">
        <v>41639</v>
      </c>
      <c r="L21" s="138" t="s">
        <v>160</v>
      </c>
    </row>
    <row r="22" spans="1:12" ht="25.5">
      <c r="A22" s="12">
        <v>7</v>
      </c>
      <c r="B22" s="29" t="s">
        <v>49</v>
      </c>
      <c r="C22" s="12" t="s">
        <v>11</v>
      </c>
      <c r="D22" s="1">
        <f t="shared" si="2"/>
        <v>36.908540636303236</v>
      </c>
      <c r="E22" s="1">
        <f t="shared" si="3"/>
        <v>161.29032258064515</v>
      </c>
      <c r="F22" s="1">
        <v>200</v>
      </c>
      <c r="G22" s="58">
        <f t="shared" si="0"/>
        <v>1.24</v>
      </c>
      <c r="H22" s="59">
        <f t="shared" si="1"/>
        <v>4.37</v>
      </c>
      <c r="I22" s="12" t="str">
        <f t="shared" si="4"/>
        <v>Cumpărare directa</v>
      </c>
      <c r="J22" s="46">
        <v>41275</v>
      </c>
      <c r="K22" s="46">
        <v>41639</v>
      </c>
      <c r="L22" s="12" t="s">
        <v>160</v>
      </c>
    </row>
    <row r="23" spans="1:12" ht="25.5">
      <c r="A23" s="12">
        <v>8</v>
      </c>
      <c r="B23" s="10" t="s">
        <v>74</v>
      </c>
      <c r="C23" s="12" t="s">
        <v>30</v>
      </c>
      <c r="D23" s="1">
        <f t="shared" si="2"/>
        <v>36.908540636303236</v>
      </c>
      <c r="E23" s="1">
        <f t="shared" si="3"/>
        <v>161.29032258064515</v>
      </c>
      <c r="F23" s="1">
        <v>200</v>
      </c>
      <c r="G23" s="58">
        <f t="shared" si="0"/>
        <v>1.24</v>
      </c>
      <c r="H23" s="59">
        <f t="shared" si="1"/>
        <v>4.37</v>
      </c>
      <c r="I23" s="12" t="str">
        <f t="shared" si="4"/>
        <v>Cumpărare directa</v>
      </c>
      <c r="J23" s="46">
        <v>41275</v>
      </c>
      <c r="K23" s="46">
        <v>41639</v>
      </c>
      <c r="L23" s="12" t="s">
        <v>160</v>
      </c>
    </row>
    <row r="24" spans="1:12" ht="25.5">
      <c r="A24" s="12">
        <v>9</v>
      </c>
      <c r="B24" s="10" t="s">
        <v>75</v>
      </c>
      <c r="C24" s="12" t="s">
        <v>30</v>
      </c>
      <c r="D24" s="1">
        <f t="shared" si="2"/>
        <v>18.454270318151618</v>
      </c>
      <c r="E24" s="1">
        <f t="shared" si="3"/>
        <v>80.64516129032258</v>
      </c>
      <c r="F24" s="1">
        <v>100</v>
      </c>
      <c r="G24" s="58">
        <f t="shared" si="0"/>
        <v>1.24</v>
      </c>
      <c r="H24" s="59">
        <f t="shared" si="1"/>
        <v>4.37</v>
      </c>
      <c r="I24" s="12" t="str">
        <f t="shared" si="4"/>
        <v>Cumpărare directa</v>
      </c>
      <c r="J24" s="46">
        <v>41275</v>
      </c>
      <c r="K24" s="46">
        <v>41639</v>
      </c>
      <c r="L24" s="12" t="s">
        <v>160</v>
      </c>
    </row>
    <row r="25" spans="1:12" ht="25.5">
      <c r="A25" s="12">
        <v>10</v>
      </c>
      <c r="B25" s="10" t="s">
        <v>76</v>
      </c>
      <c r="C25" s="12" t="s">
        <v>30</v>
      </c>
      <c r="D25" s="1">
        <f t="shared" si="2"/>
        <v>0</v>
      </c>
      <c r="E25" s="1">
        <f t="shared" si="3"/>
        <v>0</v>
      </c>
      <c r="F25" s="1">
        <v>0</v>
      </c>
      <c r="G25" s="58" t="e">
        <f t="shared" si="0"/>
        <v>#DIV/0!</v>
      </c>
      <c r="H25" s="59" t="e">
        <f t="shared" si="1"/>
        <v>#DIV/0!</v>
      </c>
      <c r="I25" s="12" t="str">
        <f t="shared" si="4"/>
        <v>Cumpărare directa</v>
      </c>
      <c r="J25" s="46">
        <v>41275</v>
      </c>
      <c r="K25" s="46">
        <v>41639</v>
      </c>
      <c r="L25" s="138" t="s">
        <v>160</v>
      </c>
    </row>
    <row r="26" spans="1:12" ht="25.5">
      <c r="A26" s="12">
        <v>11</v>
      </c>
      <c r="B26" s="10" t="s">
        <v>77</v>
      </c>
      <c r="C26" s="12" t="s">
        <v>30</v>
      </c>
      <c r="D26" s="1">
        <f t="shared" si="2"/>
        <v>36.908540636303236</v>
      </c>
      <c r="E26" s="1">
        <f t="shared" si="3"/>
        <v>161.29032258064515</v>
      </c>
      <c r="F26" s="1">
        <v>200</v>
      </c>
      <c r="G26" s="58">
        <f t="shared" si="0"/>
        <v>1.24</v>
      </c>
      <c r="H26" s="59">
        <f t="shared" si="1"/>
        <v>4.37</v>
      </c>
      <c r="I26" s="12" t="str">
        <f t="shared" si="4"/>
        <v>Cumpărare directa</v>
      </c>
      <c r="J26" s="46">
        <v>41275</v>
      </c>
      <c r="K26" s="46">
        <v>41639</v>
      </c>
      <c r="L26" s="12" t="s">
        <v>160</v>
      </c>
    </row>
    <row r="27" spans="1:12" ht="38.25">
      <c r="A27" s="12">
        <v>12</v>
      </c>
      <c r="B27" s="10" t="s">
        <v>78</v>
      </c>
      <c r="C27" s="12" t="s">
        <v>50</v>
      </c>
      <c r="D27" s="1">
        <f t="shared" si="2"/>
        <v>36.908540636303236</v>
      </c>
      <c r="E27" s="1">
        <f t="shared" si="3"/>
        <v>161.29032258064515</v>
      </c>
      <c r="F27" s="1">
        <v>200</v>
      </c>
      <c r="G27" s="58">
        <f t="shared" si="0"/>
        <v>1.24</v>
      </c>
      <c r="H27" s="59">
        <f t="shared" si="1"/>
        <v>4.37</v>
      </c>
      <c r="I27" s="12" t="str">
        <f t="shared" si="4"/>
        <v>Cumpărare directa</v>
      </c>
      <c r="J27" s="46">
        <v>41275</v>
      </c>
      <c r="K27" s="46">
        <v>41639</v>
      </c>
      <c r="L27" s="12" t="s">
        <v>160</v>
      </c>
    </row>
    <row r="28" spans="1:12" ht="38.25">
      <c r="A28" s="12">
        <v>13</v>
      </c>
      <c r="B28" s="10" t="s">
        <v>79</v>
      </c>
      <c r="C28" s="12" t="s">
        <v>50</v>
      </c>
      <c r="D28" s="1">
        <f t="shared" si="2"/>
        <v>36.908540636303236</v>
      </c>
      <c r="E28" s="1">
        <f t="shared" si="3"/>
        <v>161.29032258064515</v>
      </c>
      <c r="F28" s="1">
        <v>200</v>
      </c>
      <c r="G28" s="58">
        <f t="shared" si="0"/>
        <v>1.24</v>
      </c>
      <c r="H28" s="59">
        <f t="shared" si="1"/>
        <v>4.37</v>
      </c>
      <c r="I28" s="12" t="str">
        <f t="shared" si="4"/>
        <v>Cumpărare directa</v>
      </c>
      <c r="J28" s="46">
        <v>41275</v>
      </c>
      <c r="K28" s="46">
        <v>41639</v>
      </c>
      <c r="L28" s="12" t="s">
        <v>160</v>
      </c>
    </row>
    <row r="29" spans="1:12" ht="25.5">
      <c r="A29" s="12">
        <v>14</v>
      </c>
      <c r="B29" s="10" t="s">
        <v>47</v>
      </c>
      <c r="C29" s="12" t="s">
        <v>13</v>
      </c>
      <c r="D29" s="1">
        <f t="shared" si="2"/>
        <v>461.3567579537905</v>
      </c>
      <c r="E29" s="1">
        <f t="shared" si="3"/>
        <v>2016.1290322580646</v>
      </c>
      <c r="F29" s="1">
        <v>2500</v>
      </c>
      <c r="G29" s="58">
        <f t="shared" si="0"/>
        <v>1.24</v>
      </c>
      <c r="H29" s="59">
        <f t="shared" si="1"/>
        <v>4.37</v>
      </c>
      <c r="I29" s="12" t="s">
        <v>72</v>
      </c>
      <c r="J29" s="46">
        <v>41275</v>
      </c>
      <c r="K29" s="46">
        <v>41639</v>
      </c>
      <c r="L29" s="12" t="s">
        <v>160</v>
      </c>
    </row>
    <row r="30" spans="1:12" ht="25.5">
      <c r="A30" s="12">
        <v>15</v>
      </c>
      <c r="B30" s="29" t="s">
        <v>165</v>
      </c>
      <c r="C30" s="12" t="s">
        <v>118</v>
      </c>
      <c r="D30" s="1">
        <f t="shared" si="2"/>
        <v>369.0854063630324</v>
      </c>
      <c r="E30" s="1">
        <f t="shared" si="3"/>
        <v>1612.9032258064517</v>
      </c>
      <c r="F30" s="1">
        <v>2000</v>
      </c>
      <c r="G30" s="58">
        <f t="shared" si="0"/>
        <v>1.24</v>
      </c>
      <c r="H30" s="59">
        <f t="shared" si="1"/>
        <v>4.37</v>
      </c>
      <c r="I30" s="12" t="s">
        <v>72</v>
      </c>
      <c r="J30" s="46">
        <v>41275</v>
      </c>
      <c r="K30" s="46">
        <v>41639</v>
      </c>
      <c r="L30" s="12" t="s">
        <v>160</v>
      </c>
    </row>
    <row r="31" spans="1:12" ht="25.5">
      <c r="A31" s="12">
        <v>16</v>
      </c>
      <c r="B31" s="10" t="s">
        <v>80</v>
      </c>
      <c r="C31" s="12" t="s">
        <v>51</v>
      </c>
      <c r="D31" s="1">
        <f t="shared" si="2"/>
        <v>184.5427031815162</v>
      </c>
      <c r="E31" s="1">
        <f t="shared" si="3"/>
        <v>806.4516129032259</v>
      </c>
      <c r="F31" s="1">
        <v>1000</v>
      </c>
      <c r="G31" s="58">
        <f t="shared" si="0"/>
        <v>1.24</v>
      </c>
      <c r="H31" s="59">
        <f t="shared" si="1"/>
        <v>4.37</v>
      </c>
      <c r="I31" s="12" t="s">
        <v>72</v>
      </c>
      <c r="J31" s="46">
        <v>41275</v>
      </c>
      <c r="K31" s="46">
        <v>41639</v>
      </c>
      <c r="L31" s="12" t="s">
        <v>160</v>
      </c>
    </row>
    <row r="32" spans="1:12" ht="25.5">
      <c r="A32" s="12">
        <v>17</v>
      </c>
      <c r="B32" s="16" t="s">
        <v>81</v>
      </c>
      <c r="C32" s="12" t="s">
        <v>157</v>
      </c>
      <c r="D32" s="1">
        <f t="shared" si="2"/>
        <v>369.0854063630324</v>
      </c>
      <c r="E32" s="1">
        <f t="shared" si="3"/>
        <v>1612.9032258064517</v>
      </c>
      <c r="F32" s="1">
        <v>2000</v>
      </c>
      <c r="G32" s="58">
        <f t="shared" si="0"/>
        <v>1.24</v>
      </c>
      <c r="H32" s="59">
        <f t="shared" si="1"/>
        <v>4.37</v>
      </c>
      <c r="I32" s="12" t="s">
        <v>72</v>
      </c>
      <c r="J32" s="46">
        <v>41275</v>
      </c>
      <c r="K32" s="46">
        <v>41639</v>
      </c>
      <c r="L32" s="12" t="s">
        <v>160</v>
      </c>
    </row>
    <row r="33" spans="1:12" ht="25.5">
      <c r="A33" s="12"/>
      <c r="B33" s="32" t="s">
        <v>18</v>
      </c>
      <c r="C33" s="64"/>
      <c r="D33" s="63">
        <f>SUM(D34:D35)</f>
        <v>3690.854063630324</v>
      </c>
      <c r="E33" s="63">
        <f>SUM(E34:E35)</f>
        <v>16129.032258064517</v>
      </c>
      <c r="F33" s="63">
        <f>SUM(F34:F35)</f>
        <v>20000</v>
      </c>
      <c r="G33" s="58">
        <f t="shared" si="0"/>
        <v>1.24</v>
      </c>
      <c r="H33" s="59">
        <f t="shared" si="1"/>
        <v>4.37</v>
      </c>
      <c r="I33" s="12"/>
      <c r="J33" s="46"/>
      <c r="K33" s="46"/>
      <c r="L33" s="12"/>
    </row>
    <row r="34" spans="1:12" ht="25.5">
      <c r="A34" s="12">
        <v>1</v>
      </c>
      <c r="B34" s="29" t="s">
        <v>82</v>
      </c>
      <c r="C34" s="12" t="s">
        <v>119</v>
      </c>
      <c r="D34" s="1">
        <f>E34/$B$7</f>
        <v>0</v>
      </c>
      <c r="E34" s="1">
        <f>F34/$B$6</f>
        <v>0</v>
      </c>
      <c r="F34" s="1">
        <v>0</v>
      </c>
      <c r="G34" s="58" t="e">
        <f t="shared" si="0"/>
        <v>#DIV/0!</v>
      </c>
      <c r="H34" s="59" t="e">
        <f t="shared" si="1"/>
        <v>#DIV/0!</v>
      </c>
      <c r="I34" s="12" t="s">
        <v>71</v>
      </c>
      <c r="J34" s="46">
        <v>41275</v>
      </c>
      <c r="K34" s="46">
        <v>41639</v>
      </c>
      <c r="L34" s="12" t="s">
        <v>4</v>
      </c>
    </row>
    <row r="35" spans="1:12" ht="25.5">
      <c r="A35" s="12">
        <v>2</v>
      </c>
      <c r="B35" s="29" t="s">
        <v>83</v>
      </c>
      <c r="C35" s="12" t="s">
        <v>120</v>
      </c>
      <c r="D35" s="1">
        <f>E35/$B$7</f>
        <v>3690.854063630324</v>
      </c>
      <c r="E35" s="1">
        <f>F35/$B$6</f>
        <v>16129.032258064517</v>
      </c>
      <c r="F35" s="1">
        <v>20000</v>
      </c>
      <c r="G35" s="58">
        <f t="shared" si="0"/>
        <v>1.24</v>
      </c>
      <c r="H35" s="59">
        <f t="shared" si="1"/>
        <v>4.37</v>
      </c>
      <c r="I35" s="12" t="s">
        <v>71</v>
      </c>
      <c r="J35" s="46">
        <v>41275</v>
      </c>
      <c r="K35" s="46">
        <v>41639</v>
      </c>
      <c r="L35" s="12" t="s">
        <v>4</v>
      </c>
    </row>
    <row r="36" spans="1:12" ht="38.25">
      <c r="A36" s="12"/>
      <c r="B36" s="32" t="s">
        <v>84</v>
      </c>
      <c r="C36" s="64"/>
      <c r="D36" s="63">
        <f>SUM(D37:D39)</f>
        <v>922.713515907581</v>
      </c>
      <c r="E36" s="63">
        <f>SUM(E37:E39)</f>
        <v>4032.2580645161293</v>
      </c>
      <c r="F36" s="63">
        <f>SUM(F37:F39)</f>
        <v>5000</v>
      </c>
      <c r="G36" s="58">
        <f t="shared" si="0"/>
        <v>1.24</v>
      </c>
      <c r="H36" s="59">
        <f t="shared" si="1"/>
        <v>4.37</v>
      </c>
      <c r="I36" s="12"/>
      <c r="J36" s="46"/>
      <c r="K36" s="46"/>
      <c r="L36" s="12"/>
    </row>
    <row r="37" spans="1:12" ht="25.5">
      <c r="A37" s="12">
        <v>1</v>
      </c>
      <c r="B37" s="119" t="s">
        <v>85</v>
      </c>
      <c r="C37" s="12" t="s">
        <v>45</v>
      </c>
      <c r="D37" s="1">
        <f>E37/$B$7</f>
        <v>0</v>
      </c>
      <c r="E37" s="1">
        <f>F37/$B$6</f>
        <v>0</v>
      </c>
      <c r="F37" s="117">
        <f>3000-3000</f>
        <v>0</v>
      </c>
      <c r="G37" s="58" t="e">
        <f t="shared" si="0"/>
        <v>#DIV/0!</v>
      </c>
      <c r="H37" s="59" t="e">
        <f t="shared" si="1"/>
        <v>#DIV/0!</v>
      </c>
      <c r="I37" s="12" t="s">
        <v>164</v>
      </c>
      <c r="J37" s="46">
        <v>41275</v>
      </c>
      <c r="K37" s="46">
        <v>41639</v>
      </c>
      <c r="L37" s="12" t="s">
        <v>160</v>
      </c>
    </row>
    <row r="38" spans="1:12" ht="25.5">
      <c r="A38" s="12">
        <v>2</v>
      </c>
      <c r="B38" s="120" t="s">
        <v>138</v>
      </c>
      <c r="C38" s="75" t="s">
        <v>139</v>
      </c>
      <c r="D38" s="1">
        <f>E38/$B$7</f>
        <v>922.713515907581</v>
      </c>
      <c r="E38" s="1">
        <f>F38/$B$6</f>
        <v>4032.2580645161293</v>
      </c>
      <c r="F38" s="117">
        <v>5000</v>
      </c>
      <c r="G38" s="58"/>
      <c r="H38" s="59"/>
      <c r="I38" s="12" t="s">
        <v>140</v>
      </c>
      <c r="J38" s="46">
        <v>41275</v>
      </c>
      <c r="K38" s="46">
        <v>41639</v>
      </c>
      <c r="L38" s="12" t="s">
        <v>6</v>
      </c>
    </row>
    <row r="39" spans="1:12" ht="25.5">
      <c r="A39" s="12">
        <v>3</v>
      </c>
      <c r="B39" s="119" t="s">
        <v>86</v>
      </c>
      <c r="C39" s="12" t="s">
        <v>40</v>
      </c>
      <c r="D39" s="1">
        <f>E39/$B$7</f>
        <v>0</v>
      </c>
      <c r="E39" s="1">
        <f>F39/$B$6</f>
        <v>0</v>
      </c>
      <c r="F39" s="117">
        <f>4000-4000</f>
        <v>0</v>
      </c>
      <c r="G39" s="58" t="e">
        <f aca="true" t="shared" si="5" ref="G39:G74">F39/E39</f>
        <v>#DIV/0!</v>
      </c>
      <c r="H39" s="59" t="e">
        <f aca="true" t="shared" si="6" ref="H39:H74">E39/D39</f>
        <v>#DIV/0!</v>
      </c>
      <c r="I39" s="12" t="s">
        <v>164</v>
      </c>
      <c r="J39" s="46">
        <v>41275</v>
      </c>
      <c r="K39" s="46">
        <v>41639</v>
      </c>
      <c r="L39" s="12" t="s">
        <v>160</v>
      </c>
    </row>
    <row r="40" spans="1:12" ht="38.25">
      <c r="A40" s="12"/>
      <c r="B40" s="32" t="s">
        <v>87</v>
      </c>
      <c r="C40" s="64"/>
      <c r="D40" s="63">
        <f>SUM(D41:D46)</f>
        <v>4982.652985900937</v>
      </c>
      <c r="E40" s="63">
        <f>SUM(E41:E46)</f>
        <v>21774.1935483871</v>
      </c>
      <c r="F40" s="63">
        <f>SUM(F41:F46)</f>
        <v>27000</v>
      </c>
      <c r="G40" s="58">
        <f t="shared" si="5"/>
        <v>1.24</v>
      </c>
      <c r="H40" s="59">
        <f t="shared" si="6"/>
        <v>4.370000000000001</v>
      </c>
      <c r="I40" s="12"/>
      <c r="J40" s="46"/>
      <c r="K40" s="46"/>
      <c r="L40" s="12"/>
    </row>
    <row r="41" spans="1:12" ht="25.5">
      <c r="A41" s="12">
        <v>1</v>
      </c>
      <c r="B41" s="29" t="s">
        <v>8</v>
      </c>
      <c r="C41" s="12" t="s">
        <v>43</v>
      </c>
      <c r="D41" s="1">
        <f aca="true" t="shared" si="7" ref="D41:D46">E41/$B$7</f>
        <v>0</v>
      </c>
      <c r="E41" s="1">
        <f aca="true" t="shared" si="8" ref="E41:E46">F41/$B$6</f>
        <v>0</v>
      </c>
      <c r="F41" s="1">
        <f>500-500</f>
        <v>0</v>
      </c>
      <c r="G41" s="58" t="e">
        <f t="shared" si="5"/>
        <v>#DIV/0!</v>
      </c>
      <c r="H41" s="59" t="e">
        <f t="shared" si="6"/>
        <v>#DIV/0!</v>
      </c>
      <c r="I41" s="12" t="str">
        <f>IF(D41&lt;=15000,"Cumparare directa",IF(D41&lt;=100000,"Cerere de Oferte","Licitatie deschisa"))</f>
        <v>Cumparare directa</v>
      </c>
      <c r="J41" s="46">
        <v>41275</v>
      </c>
      <c r="K41" s="46">
        <v>41639</v>
      </c>
      <c r="L41" s="12" t="s">
        <v>160</v>
      </c>
    </row>
    <row r="42" spans="1:12" ht="25.5">
      <c r="A42" s="12">
        <v>2</v>
      </c>
      <c r="B42" s="29" t="s">
        <v>9</v>
      </c>
      <c r="C42" s="12" t="s">
        <v>44</v>
      </c>
      <c r="D42" s="1">
        <f t="shared" si="7"/>
        <v>0</v>
      </c>
      <c r="E42" s="1">
        <f t="shared" si="8"/>
        <v>0</v>
      </c>
      <c r="F42" s="1">
        <f>500-500</f>
        <v>0</v>
      </c>
      <c r="G42" s="58" t="e">
        <f t="shared" si="5"/>
        <v>#DIV/0!</v>
      </c>
      <c r="H42" s="59" t="e">
        <f t="shared" si="6"/>
        <v>#DIV/0!</v>
      </c>
      <c r="I42" s="12" t="str">
        <f>IF(D42&lt;=15000,"Cumparare directa",IF(D42&lt;=100000,"Cerere de Oferte","Licitatie deschisa"))</f>
        <v>Cumparare directa</v>
      </c>
      <c r="J42" s="46">
        <v>41275</v>
      </c>
      <c r="K42" s="46">
        <v>41639</v>
      </c>
      <c r="L42" s="12" t="s">
        <v>160</v>
      </c>
    </row>
    <row r="43" spans="1:12" ht="25.5">
      <c r="A43" s="12">
        <v>3</v>
      </c>
      <c r="B43" s="74" t="s">
        <v>141</v>
      </c>
      <c r="C43" s="75" t="s">
        <v>142</v>
      </c>
      <c r="D43" s="1">
        <f t="shared" si="7"/>
        <v>1107.2562190890972</v>
      </c>
      <c r="E43" s="1">
        <f t="shared" si="8"/>
        <v>4838.709677419355</v>
      </c>
      <c r="F43" s="1">
        <v>6000</v>
      </c>
      <c r="G43" s="58">
        <f t="shared" si="5"/>
        <v>1.24</v>
      </c>
      <c r="H43" s="59">
        <f t="shared" si="6"/>
        <v>4.37</v>
      </c>
      <c r="I43" s="12" t="s">
        <v>140</v>
      </c>
      <c r="J43" s="46">
        <v>41275</v>
      </c>
      <c r="K43" s="46">
        <v>41639</v>
      </c>
      <c r="L43" s="12" t="s">
        <v>6</v>
      </c>
    </row>
    <row r="44" spans="1:12" ht="25.5">
      <c r="A44" s="12">
        <v>4</v>
      </c>
      <c r="B44" s="29" t="s">
        <v>188</v>
      </c>
      <c r="C44" s="12" t="s">
        <v>187</v>
      </c>
      <c r="D44" s="1">
        <f t="shared" si="7"/>
        <v>3875.3967668118403</v>
      </c>
      <c r="E44" s="1">
        <f t="shared" si="8"/>
        <v>16935.483870967742</v>
      </c>
      <c r="F44" s="1">
        <v>21000</v>
      </c>
      <c r="G44" s="58">
        <f t="shared" si="5"/>
        <v>1.24</v>
      </c>
      <c r="H44" s="59">
        <f t="shared" si="6"/>
        <v>4.37</v>
      </c>
      <c r="I44" s="12" t="str">
        <f>IF(D44&lt;=15000,"Cumparare directa",IF(D44&lt;=100000,"Cerere de Oferte","Licitatie deschisa"))</f>
        <v>Cumparare directa</v>
      </c>
      <c r="J44" s="46">
        <v>41275</v>
      </c>
      <c r="K44" s="46">
        <v>41639</v>
      </c>
      <c r="L44" s="12" t="s">
        <v>5</v>
      </c>
    </row>
    <row r="45" spans="1:12" ht="25.5">
      <c r="A45" s="12">
        <v>5</v>
      </c>
      <c r="B45" s="29" t="s">
        <v>88</v>
      </c>
      <c r="C45" s="12" t="s">
        <v>46</v>
      </c>
      <c r="D45" s="1">
        <f t="shared" si="7"/>
        <v>0</v>
      </c>
      <c r="E45" s="1">
        <f t="shared" si="8"/>
        <v>0</v>
      </c>
      <c r="F45" s="1">
        <f>500-500</f>
        <v>0</v>
      </c>
      <c r="G45" s="58" t="e">
        <f t="shared" si="5"/>
        <v>#DIV/0!</v>
      </c>
      <c r="H45" s="59" t="e">
        <f t="shared" si="6"/>
        <v>#DIV/0!</v>
      </c>
      <c r="I45" s="12" t="str">
        <f>IF(D45&lt;=15000,"Cumparare directa",IF(D45&lt;=100000,"Cerere de Oferte","Licitatie deschisa"))</f>
        <v>Cumparare directa</v>
      </c>
      <c r="J45" s="46">
        <v>41275</v>
      </c>
      <c r="K45" s="46">
        <v>41639</v>
      </c>
      <c r="L45" s="12" t="s">
        <v>5</v>
      </c>
    </row>
    <row r="46" spans="1:12" ht="25.5">
      <c r="A46" s="12">
        <v>6</v>
      </c>
      <c r="B46" s="29" t="s">
        <v>89</v>
      </c>
      <c r="C46" s="12" t="s">
        <v>7</v>
      </c>
      <c r="D46" s="1">
        <f t="shared" si="7"/>
        <v>0</v>
      </c>
      <c r="E46" s="1">
        <f t="shared" si="8"/>
        <v>0</v>
      </c>
      <c r="F46" s="1">
        <f>500-500</f>
        <v>0</v>
      </c>
      <c r="G46" s="58" t="e">
        <f t="shared" si="5"/>
        <v>#DIV/0!</v>
      </c>
      <c r="H46" s="59" t="e">
        <f t="shared" si="6"/>
        <v>#DIV/0!</v>
      </c>
      <c r="I46" s="12" t="str">
        <f>IF(D46&lt;=15000,"Cumparare directa",IF(D46&lt;=100000,"Cerere de Oferte","Licitatie deschisa"))</f>
        <v>Cumparare directa</v>
      </c>
      <c r="J46" s="46">
        <v>41275</v>
      </c>
      <c r="K46" s="46">
        <v>41639</v>
      </c>
      <c r="L46" s="12" t="s">
        <v>5</v>
      </c>
    </row>
    <row r="47" spans="1:12" ht="24.75" customHeight="1">
      <c r="A47" s="12"/>
      <c r="B47" s="66" t="s">
        <v>62</v>
      </c>
      <c r="C47" s="64"/>
      <c r="D47" s="63">
        <f>SUM(D48:D57)</f>
        <v>3690.854063630324</v>
      </c>
      <c r="E47" s="63">
        <f>SUM(E48:E57)</f>
        <v>16129.032258064519</v>
      </c>
      <c r="F47" s="63">
        <f>SUM(F48:F57)</f>
        <v>20000</v>
      </c>
      <c r="G47" s="58">
        <f t="shared" si="5"/>
        <v>1.2399999999999998</v>
      </c>
      <c r="H47" s="59">
        <f t="shared" si="6"/>
        <v>4.370000000000001</v>
      </c>
      <c r="I47" s="12"/>
      <c r="J47" s="46"/>
      <c r="K47" s="46"/>
      <c r="L47" s="12"/>
    </row>
    <row r="48" spans="1:12" ht="25.5">
      <c r="A48" s="12">
        <v>1</v>
      </c>
      <c r="B48" s="29" t="s">
        <v>90</v>
      </c>
      <c r="C48" s="12" t="s">
        <v>42</v>
      </c>
      <c r="D48" s="1">
        <f aca="true" t="shared" si="9" ref="D48:D57">E48/$B$7</f>
        <v>276.8140547722743</v>
      </c>
      <c r="E48" s="1">
        <f aca="true" t="shared" si="10" ref="E48:E57">F48/$B$6</f>
        <v>1209.6774193548388</v>
      </c>
      <c r="F48" s="1">
        <v>1500</v>
      </c>
      <c r="G48" s="58">
        <f t="shared" si="5"/>
        <v>1.24</v>
      </c>
      <c r="H48" s="59">
        <f t="shared" si="6"/>
        <v>4.37</v>
      </c>
      <c r="I48" s="12" t="str">
        <f>IF(D48&lt;=15000,"Cumpărare directa",IF(D48&lt;=100000,"Cerere de Oferte","Licitatie deschisa"))</f>
        <v>Cumpărare directa</v>
      </c>
      <c r="J48" s="46">
        <v>41275</v>
      </c>
      <c r="K48" s="46">
        <v>41639</v>
      </c>
      <c r="L48" s="12" t="s">
        <v>6</v>
      </c>
    </row>
    <row r="49" spans="1:12" ht="25.5">
      <c r="A49" s="12">
        <v>2</v>
      </c>
      <c r="B49" s="29" t="s">
        <v>91</v>
      </c>
      <c r="C49" s="12" t="s">
        <v>121</v>
      </c>
      <c r="D49" s="1">
        <f t="shared" si="9"/>
        <v>276.8140547722743</v>
      </c>
      <c r="E49" s="1">
        <f t="shared" si="10"/>
        <v>1209.6774193548388</v>
      </c>
      <c r="F49" s="1">
        <v>1500</v>
      </c>
      <c r="G49" s="58">
        <f t="shared" si="5"/>
        <v>1.24</v>
      </c>
      <c r="H49" s="59">
        <f t="shared" si="6"/>
        <v>4.37</v>
      </c>
      <c r="I49" s="12" t="str">
        <f>IF(D49&lt;=15000,"Cumpărare directa",IF(D49&lt;=100000,"Cerere de Oferte","Licitatie deschisa"))</f>
        <v>Cumpărare directa</v>
      </c>
      <c r="J49" s="46">
        <v>41275</v>
      </c>
      <c r="K49" s="46">
        <v>41639</v>
      </c>
      <c r="L49" s="12" t="s">
        <v>5</v>
      </c>
    </row>
    <row r="50" spans="1:12" ht="51">
      <c r="A50" s="12">
        <v>3</v>
      </c>
      <c r="B50" s="29" t="s">
        <v>92</v>
      </c>
      <c r="C50" s="12" t="s">
        <v>57</v>
      </c>
      <c r="D50" s="1">
        <f t="shared" si="9"/>
        <v>0</v>
      </c>
      <c r="E50" s="1">
        <f t="shared" si="10"/>
        <v>0</v>
      </c>
      <c r="F50" s="1">
        <f>3000-2000-1000</f>
        <v>0</v>
      </c>
      <c r="G50" s="58" t="e">
        <f t="shared" si="5"/>
        <v>#DIV/0!</v>
      </c>
      <c r="H50" s="59" t="e">
        <f t="shared" si="6"/>
        <v>#DIV/0!</v>
      </c>
      <c r="I50" s="12" t="s">
        <v>58</v>
      </c>
      <c r="J50" s="46">
        <v>41275</v>
      </c>
      <c r="K50" s="46">
        <v>41639</v>
      </c>
      <c r="L50" s="12" t="s">
        <v>147</v>
      </c>
    </row>
    <row r="51" spans="1:13" ht="25.5">
      <c r="A51" s="12">
        <v>4</v>
      </c>
      <c r="B51" s="29" t="s">
        <v>143</v>
      </c>
      <c r="C51" s="12" t="s">
        <v>144</v>
      </c>
      <c r="D51" s="1">
        <f t="shared" si="9"/>
        <v>369.0854063630324</v>
      </c>
      <c r="E51" s="1">
        <f t="shared" si="10"/>
        <v>1612.9032258064517</v>
      </c>
      <c r="F51" s="1">
        <v>2000</v>
      </c>
      <c r="G51" s="58">
        <f t="shared" si="5"/>
        <v>1.24</v>
      </c>
      <c r="H51" s="59">
        <f t="shared" si="6"/>
        <v>4.37</v>
      </c>
      <c r="I51" s="12" t="s">
        <v>60</v>
      </c>
      <c r="J51" s="46">
        <v>41275</v>
      </c>
      <c r="K51" s="46">
        <v>41639</v>
      </c>
      <c r="L51" s="12" t="s">
        <v>4</v>
      </c>
      <c r="M51" s="76"/>
    </row>
    <row r="52" spans="1:13" ht="25.5">
      <c r="A52" s="12">
        <v>5</v>
      </c>
      <c r="B52" s="74" t="s">
        <v>145</v>
      </c>
      <c r="C52" s="75" t="s">
        <v>146</v>
      </c>
      <c r="D52" s="1">
        <f t="shared" si="9"/>
        <v>369.0854063630324</v>
      </c>
      <c r="E52" s="1">
        <f t="shared" si="10"/>
        <v>1612.9032258064517</v>
      </c>
      <c r="F52" s="1">
        <v>2000</v>
      </c>
      <c r="G52" s="58">
        <f t="shared" si="5"/>
        <v>1.24</v>
      </c>
      <c r="H52" s="59">
        <f t="shared" si="6"/>
        <v>4.37</v>
      </c>
      <c r="I52" s="77" t="str">
        <f>IF(D52&lt;=15000,"Cumpărare directă",IF(D52&lt;=100000,"Cerere de Oferte","Licitaţie deschisă"))</f>
        <v>Cumpărare directă</v>
      </c>
      <c r="J52" s="46">
        <v>41275</v>
      </c>
      <c r="K52" s="46">
        <v>41639</v>
      </c>
      <c r="L52" s="12" t="s">
        <v>147</v>
      </c>
      <c r="M52" s="76"/>
    </row>
    <row r="53" spans="1:13" ht="25.5">
      <c r="A53" s="12">
        <v>6</v>
      </c>
      <c r="B53" s="74" t="s">
        <v>209</v>
      </c>
      <c r="C53" s="75" t="s">
        <v>210</v>
      </c>
      <c r="D53" s="1">
        <f t="shared" si="9"/>
        <v>55.36281095445486</v>
      </c>
      <c r="E53" s="1">
        <f t="shared" si="10"/>
        <v>241.93548387096774</v>
      </c>
      <c r="F53" s="1">
        <v>300</v>
      </c>
      <c r="G53" s="58">
        <f t="shared" si="5"/>
        <v>1.24</v>
      </c>
      <c r="H53" s="59">
        <f t="shared" si="6"/>
        <v>4.37</v>
      </c>
      <c r="I53" s="77" t="str">
        <f>IF(D53&lt;=15000,"Cumpărare directă",IF(D53&lt;=100000,"Cerere de Oferte","Licitaţie deschisă"))</f>
        <v>Cumpărare directă</v>
      </c>
      <c r="J53" s="46">
        <v>41275</v>
      </c>
      <c r="K53" s="46">
        <v>41639</v>
      </c>
      <c r="L53" s="12" t="s">
        <v>147</v>
      </c>
      <c r="M53" s="76"/>
    </row>
    <row r="54" spans="1:12" ht="25.5">
      <c r="A54" s="12">
        <v>7</v>
      </c>
      <c r="B54" s="29" t="s">
        <v>23</v>
      </c>
      <c r="C54" s="12" t="s">
        <v>56</v>
      </c>
      <c r="D54" s="1">
        <f t="shared" si="9"/>
        <v>0</v>
      </c>
      <c r="E54" s="1">
        <f t="shared" si="10"/>
        <v>0</v>
      </c>
      <c r="F54" s="1">
        <f>5000-3500-1500</f>
        <v>0</v>
      </c>
      <c r="G54" s="58" t="e">
        <f t="shared" si="5"/>
        <v>#DIV/0!</v>
      </c>
      <c r="H54" s="59" t="e">
        <f t="shared" si="6"/>
        <v>#DIV/0!</v>
      </c>
      <c r="I54" s="12" t="s">
        <v>60</v>
      </c>
      <c r="J54" s="46">
        <v>41275</v>
      </c>
      <c r="K54" s="46">
        <v>41639</v>
      </c>
      <c r="L54" s="12" t="s">
        <v>147</v>
      </c>
    </row>
    <row r="55" spans="1:12" ht="25.5">
      <c r="A55" s="12">
        <v>8</v>
      </c>
      <c r="B55" s="29" t="s">
        <v>158</v>
      </c>
      <c r="C55" s="12" t="s">
        <v>12</v>
      </c>
      <c r="D55" s="1">
        <f t="shared" si="9"/>
        <v>369.0854063630324</v>
      </c>
      <c r="E55" s="1">
        <f t="shared" si="10"/>
        <v>1612.9032258064517</v>
      </c>
      <c r="F55" s="1">
        <v>2000</v>
      </c>
      <c r="G55" s="58">
        <f t="shared" si="5"/>
        <v>1.24</v>
      </c>
      <c r="H55" s="59">
        <f t="shared" si="6"/>
        <v>4.37</v>
      </c>
      <c r="I55" s="12" t="s">
        <v>60</v>
      </c>
      <c r="J55" s="46">
        <v>41275</v>
      </c>
      <c r="K55" s="46">
        <v>41639</v>
      </c>
      <c r="L55" s="12" t="s">
        <v>6</v>
      </c>
    </row>
    <row r="56" spans="1:12" ht="25.5">
      <c r="A56" s="12">
        <v>9</v>
      </c>
      <c r="B56" s="114" t="s">
        <v>192</v>
      </c>
      <c r="C56" s="114" t="s">
        <v>193</v>
      </c>
      <c r="D56" s="1">
        <f>E56/$B$7</f>
        <v>1974.6069240422235</v>
      </c>
      <c r="E56" s="1">
        <f>F56/$B$6</f>
        <v>8629.032258064517</v>
      </c>
      <c r="F56" s="1">
        <v>10700</v>
      </c>
      <c r="G56" s="58">
        <f>F56/E56</f>
        <v>1.2399999999999998</v>
      </c>
      <c r="H56" s="59">
        <f>E56/D56</f>
        <v>4.37</v>
      </c>
      <c r="I56" s="12" t="s">
        <v>140</v>
      </c>
      <c r="J56" s="46">
        <v>41275</v>
      </c>
      <c r="K56" s="46">
        <v>41639</v>
      </c>
      <c r="L56" s="12" t="s">
        <v>6</v>
      </c>
    </row>
    <row r="57" spans="1:12" ht="25.5">
      <c r="A57" s="12">
        <v>10</v>
      </c>
      <c r="B57" s="12" t="s">
        <v>93</v>
      </c>
      <c r="C57" s="12" t="s">
        <v>122</v>
      </c>
      <c r="D57" s="1">
        <f t="shared" si="9"/>
        <v>0</v>
      </c>
      <c r="E57" s="1">
        <f t="shared" si="10"/>
        <v>0</v>
      </c>
      <c r="F57" s="1">
        <f>2000-1500-500</f>
        <v>0</v>
      </c>
      <c r="G57" s="58" t="e">
        <f t="shared" si="5"/>
        <v>#DIV/0!</v>
      </c>
      <c r="H57" s="59" t="e">
        <f t="shared" si="6"/>
        <v>#DIV/0!</v>
      </c>
      <c r="I57" s="12" t="str">
        <f>IF(D57&lt;=15000,"Cumpărare directa",IF(D57&lt;=100000,"Cerere de Oferte","Licitatie deschisa"))</f>
        <v>Cumpărare directa</v>
      </c>
      <c r="J57" s="46">
        <v>41275</v>
      </c>
      <c r="K57" s="46">
        <v>41639</v>
      </c>
      <c r="L57" s="12" t="s">
        <v>6</v>
      </c>
    </row>
    <row r="58" spans="1:12" ht="12.75">
      <c r="A58" s="12"/>
      <c r="B58" s="65" t="s">
        <v>195</v>
      </c>
      <c r="C58" s="12"/>
      <c r="D58" s="63">
        <f>SUM(D59:D66)</f>
        <v>922.713515907581</v>
      </c>
      <c r="E58" s="63">
        <f>SUM(E59:E66)</f>
        <v>4032.2580645161293</v>
      </c>
      <c r="F58" s="63">
        <f>SUM(F59:F66)</f>
        <v>5000</v>
      </c>
      <c r="G58" s="58">
        <f t="shared" si="5"/>
        <v>1.24</v>
      </c>
      <c r="H58" s="59">
        <f t="shared" si="6"/>
        <v>4.37</v>
      </c>
      <c r="I58" s="12"/>
      <c r="J58" s="46"/>
      <c r="K58" s="46"/>
      <c r="L58" s="12"/>
    </row>
    <row r="59" spans="1:12" ht="25.5">
      <c r="A59" s="12">
        <v>1</v>
      </c>
      <c r="B59" s="29" t="s">
        <v>24</v>
      </c>
      <c r="C59" s="118" t="s">
        <v>31</v>
      </c>
      <c r="D59" s="1">
        <f aca="true" t="shared" si="11" ref="D59:D66">E59/$B$7</f>
        <v>0</v>
      </c>
      <c r="E59" s="1">
        <f aca="true" t="shared" si="12" ref="E59:E66">F59/$B$6</f>
        <v>0</v>
      </c>
      <c r="F59" s="117">
        <f aca="true" t="shared" si="13" ref="F59:F64">1000-1000</f>
        <v>0</v>
      </c>
      <c r="G59" s="58" t="e">
        <f t="shared" si="5"/>
        <v>#DIV/0!</v>
      </c>
      <c r="H59" s="59" t="e">
        <f t="shared" si="6"/>
        <v>#DIV/0!</v>
      </c>
      <c r="I59" s="12" t="str">
        <f aca="true" t="shared" si="14" ref="I59:I66">IF(D59&lt;=15000,"Cumpărare directa",IF(D59&lt;=100000,"Cerere de Oferte","Licitatie deschisa"))</f>
        <v>Cumpărare directa</v>
      </c>
      <c r="J59" s="46">
        <v>41275</v>
      </c>
      <c r="K59" s="46">
        <v>41639</v>
      </c>
      <c r="L59" s="12" t="s">
        <v>6</v>
      </c>
    </row>
    <row r="60" spans="1:12" ht="25.5">
      <c r="A60" s="12">
        <v>2</v>
      </c>
      <c r="B60" s="29" t="s">
        <v>25</v>
      </c>
      <c r="C60" s="118" t="s">
        <v>35</v>
      </c>
      <c r="D60" s="1">
        <f t="shared" si="11"/>
        <v>0</v>
      </c>
      <c r="E60" s="1">
        <f t="shared" si="12"/>
        <v>0</v>
      </c>
      <c r="F60" s="117">
        <f t="shared" si="13"/>
        <v>0</v>
      </c>
      <c r="G60" s="58" t="e">
        <f t="shared" si="5"/>
        <v>#DIV/0!</v>
      </c>
      <c r="H60" s="59" t="e">
        <f t="shared" si="6"/>
        <v>#DIV/0!</v>
      </c>
      <c r="I60" s="12" t="str">
        <f t="shared" si="14"/>
        <v>Cumpărare directa</v>
      </c>
      <c r="J60" s="46">
        <v>41275</v>
      </c>
      <c r="K60" s="46">
        <v>41639</v>
      </c>
      <c r="L60" s="12" t="s">
        <v>6</v>
      </c>
    </row>
    <row r="61" spans="1:12" ht="25.5">
      <c r="A61" s="12">
        <v>3</v>
      </c>
      <c r="B61" s="29" t="s">
        <v>26</v>
      </c>
      <c r="C61" s="118" t="s">
        <v>32</v>
      </c>
      <c r="D61" s="1">
        <f t="shared" si="11"/>
        <v>0</v>
      </c>
      <c r="E61" s="1">
        <f t="shared" si="12"/>
        <v>0</v>
      </c>
      <c r="F61" s="117">
        <f t="shared" si="13"/>
        <v>0</v>
      </c>
      <c r="G61" s="58" t="e">
        <f t="shared" si="5"/>
        <v>#DIV/0!</v>
      </c>
      <c r="H61" s="59" t="e">
        <f t="shared" si="6"/>
        <v>#DIV/0!</v>
      </c>
      <c r="I61" s="12" t="str">
        <f t="shared" si="14"/>
        <v>Cumpărare directa</v>
      </c>
      <c r="J61" s="46">
        <v>41275</v>
      </c>
      <c r="K61" s="46">
        <v>41639</v>
      </c>
      <c r="L61" s="12" t="s">
        <v>6</v>
      </c>
    </row>
    <row r="62" spans="1:12" ht="25.5">
      <c r="A62" s="12">
        <v>4</v>
      </c>
      <c r="B62" s="29" t="s">
        <v>27</v>
      </c>
      <c r="C62" s="118" t="s">
        <v>34</v>
      </c>
      <c r="D62" s="1">
        <f t="shared" si="11"/>
        <v>0</v>
      </c>
      <c r="E62" s="1">
        <f t="shared" si="12"/>
        <v>0</v>
      </c>
      <c r="F62" s="117">
        <f t="shared" si="13"/>
        <v>0</v>
      </c>
      <c r="G62" s="58" t="e">
        <f t="shared" si="5"/>
        <v>#DIV/0!</v>
      </c>
      <c r="H62" s="59" t="e">
        <f t="shared" si="6"/>
        <v>#DIV/0!</v>
      </c>
      <c r="I62" s="12" t="str">
        <f t="shared" si="14"/>
        <v>Cumpărare directa</v>
      </c>
      <c r="J62" s="46">
        <v>41275</v>
      </c>
      <c r="K62" s="46">
        <v>41639</v>
      </c>
      <c r="L62" s="12" t="s">
        <v>6</v>
      </c>
    </row>
    <row r="63" spans="1:12" ht="25.5">
      <c r="A63" s="12">
        <v>5</v>
      </c>
      <c r="B63" s="29" t="s">
        <v>28</v>
      </c>
      <c r="C63" s="118" t="s">
        <v>36</v>
      </c>
      <c r="D63" s="1">
        <f t="shared" si="11"/>
        <v>0</v>
      </c>
      <c r="E63" s="1">
        <f t="shared" si="12"/>
        <v>0</v>
      </c>
      <c r="F63" s="117">
        <f t="shared" si="13"/>
        <v>0</v>
      </c>
      <c r="G63" s="58" t="e">
        <f t="shared" si="5"/>
        <v>#DIV/0!</v>
      </c>
      <c r="H63" s="59" t="e">
        <f t="shared" si="6"/>
        <v>#DIV/0!</v>
      </c>
      <c r="I63" s="12" t="str">
        <f t="shared" si="14"/>
        <v>Cumpărare directa</v>
      </c>
      <c r="J63" s="46">
        <v>41275</v>
      </c>
      <c r="K63" s="46">
        <v>41639</v>
      </c>
      <c r="L63" s="12" t="s">
        <v>6</v>
      </c>
    </row>
    <row r="64" spans="1:12" ht="25.5">
      <c r="A64" s="12">
        <v>6</v>
      </c>
      <c r="B64" s="29" t="s">
        <v>14</v>
      </c>
      <c r="C64" s="118" t="s">
        <v>33</v>
      </c>
      <c r="D64" s="1">
        <f t="shared" si="11"/>
        <v>0</v>
      </c>
      <c r="E64" s="1">
        <f t="shared" si="12"/>
        <v>0</v>
      </c>
      <c r="F64" s="117">
        <f t="shared" si="13"/>
        <v>0</v>
      </c>
      <c r="G64" s="58" t="e">
        <f t="shared" si="5"/>
        <v>#DIV/0!</v>
      </c>
      <c r="H64" s="59" t="e">
        <f t="shared" si="6"/>
        <v>#DIV/0!</v>
      </c>
      <c r="I64" s="12" t="str">
        <f t="shared" si="14"/>
        <v>Cumpărare directa</v>
      </c>
      <c r="J64" s="46">
        <v>41275</v>
      </c>
      <c r="K64" s="46">
        <v>41639</v>
      </c>
      <c r="L64" s="12" t="s">
        <v>6</v>
      </c>
    </row>
    <row r="65" spans="1:12" ht="25.5">
      <c r="A65" s="12">
        <v>7</v>
      </c>
      <c r="B65" s="13" t="s">
        <v>174</v>
      </c>
      <c r="C65" s="115" t="s">
        <v>169</v>
      </c>
      <c r="D65" s="1">
        <f t="shared" si="11"/>
        <v>922.713515907581</v>
      </c>
      <c r="E65" s="1">
        <f t="shared" si="12"/>
        <v>4032.2580645161293</v>
      </c>
      <c r="F65" s="1">
        <v>5000</v>
      </c>
      <c r="G65" s="58">
        <f t="shared" si="5"/>
        <v>1.24</v>
      </c>
      <c r="H65" s="59">
        <f t="shared" si="6"/>
        <v>4.37</v>
      </c>
      <c r="I65" s="12" t="s">
        <v>168</v>
      </c>
      <c r="J65" s="46">
        <v>41275</v>
      </c>
      <c r="K65" s="46">
        <v>41639</v>
      </c>
      <c r="L65" s="12" t="s">
        <v>160</v>
      </c>
    </row>
    <row r="66" spans="1:12" ht="25.5">
      <c r="A66" s="12">
        <v>8</v>
      </c>
      <c r="B66" s="29" t="s">
        <v>94</v>
      </c>
      <c r="C66" s="12" t="s">
        <v>37</v>
      </c>
      <c r="D66" s="1">
        <f t="shared" si="11"/>
        <v>0</v>
      </c>
      <c r="E66" s="1">
        <f t="shared" si="12"/>
        <v>0</v>
      </c>
      <c r="F66" s="1">
        <v>0</v>
      </c>
      <c r="G66" s="58" t="e">
        <f t="shared" si="5"/>
        <v>#DIV/0!</v>
      </c>
      <c r="H66" s="59" t="e">
        <f t="shared" si="6"/>
        <v>#DIV/0!</v>
      </c>
      <c r="I66" s="12" t="str">
        <f t="shared" si="14"/>
        <v>Cumpărare directa</v>
      </c>
      <c r="J66" s="46">
        <v>41275</v>
      </c>
      <c r="K66" s="46">
        <v>41639</v>
      </c>
      <c r="L66" s="12" t="s">
        <v>6</v>
      </c>
    </row>
    <row r="67" spans="1:12" ht="25.5">
      <c r="A67" s="12"/>
      <c r="B67" s="33" t="s">
        <v>95</v>
      </c>
      <c r="C67" s="12"/>
      <c r="D67" s="63">
        <f>D68+D76</f>
        <v>14763.416254521297</v>
      </c>
      <c r="E67" s="63">
        <f>E68+E76</f>
        <v>64516.129032258075</v>
      </c>
      <c r="F67" s="63">
        <f>F68+F76</f>
        <v>80000</v>
      </c>
      <c r="G67" s="58">
        <f t="shared" si="5"/>
        <v>1.2399999999999998</v>
      </c>
      <c r="H67" s="59">
        <f t="shared" si="6"/>
        <v>4.370000000000001</v>
      </c>
      <c r="I67" s="12"/>
      <c r="J67" s="46"/>
      <c r="K67" s="46"/>
      <c r="L67" s="12"/>
    </row>
    <row r="68" spans="1:12" ht="25.5">
      <c r="A68" s="12"/>
      <c r="B68" s="32" t="s">
        <v>96</v>
      </c>
      <c r="C68" s="12"/>
      <c r="D68" s="45">
        <f>D69+D71</f>
        <v>0</v>
      </c>
      <c r="E68" s="45">
        <f>E69+E71</f>
        <v>0</v>
      </c>
      <c r="F68" s="45">
        <v>0</v>
      </c>
      <c r="G68" s="58" t="e">
        <f t="shared" si="5"/>
        <v>#DIV/0!</v>
      </c>
      <c r="H68" s="59" t="e">
        <f t="shared" si="6"/>
        <v>#DIV/0!</v>
      </c>
      <c r="I68" s="12"/>
      <c r="J68" s="46"/>
      <c r="K68" s="46"/>
      <c r="L68" s="12"/>
    </row>
    <row r="69" spans="1:12" ht="25.5">
      <c r="A69" s="12"/>
      <c r="B69" s="30" t="s">
        <v>97</v>
      </c>
      <c r="C69" s="12"/>
      <c r="D69" s="45">
        <f>D70</f>
        <v>0</v>
      </c>
      <c r="E69" s="45">
        <f>E70</f>
        <v>0</v>
      </c>
      <c r="F69" s="45">
        <f>SUM(F70)</f>
        <v>0</v>
      </c>
      <c r="G69" s="58" t="e">
        <f t="shared" si="5"/>
        <v>#DIV/0!</v>
      </c>
      <c r="H69" s="59" t="e">
        <f t="shared" si="6"/>
        <v>#DIV/0!</v>
      </c>
      <c r="I69" s="127"/>
      <c r="J69" s="46"/>
      <c r="K69" s="46"/>
      <c r="L69" s="12"/>
    </row>
    <row r="70" spans="1:12" ht="38.25">
      <c r="A70" s="12">
        <v>1</v>
      </c>
      <c r="B70" s="29" t="s">
        <v>2</v>
      </c>
      <c r="C70" s="12" t="s">
        <v>38</v>
      </c>
      <c r="D70" s="1">
        <f>E70/$B$7</f>
        <v>0</v>
      </c>
      <c r="E70" s="1">
        <f>F70/$B$6</f>
        <v>0</v>
      </c>
      <c r="F70" s="1">
        <v>0</v>
      </c>
      <c r="G70" s="58" t="e">
        <f t="shared" si="5"/>
        <v>#DIV/0!</v>
      </c>
      <c r="H70" s="59" t="e">
        <f t="shared" si="6"/>
        <v>#DIV/0!</v>
      </c>
      <c r="I70" s="12" t="s">
        <v>61</v>
      </c>
      <c r="J70" s="46">
        <v>41275</v>
      </c>
      <c r="K70" s="46">
        <v>41639</v>
      </c>
      <c r="L70" s="12" t="s">
        <v>160</v>
      </c>
    </row>
    <row r="71" spans="1:12" ht="25.5">
      <c r="A71" s="12"/>
      <c r="B71" s="30" t="s">
        <v>98</v>
      </c>
      <c r="C71" s="12"/>
      <c r="D71" s="45">
        <f>SUM(D72:D73)</f>
        <v>0</v>
      </c>
      <c r="E71" s="45">
        <f>SUM(E72:E73)</f>
        <v>0</v>
      </c>
      <c r="F71" s="45">
        <f>SUM(F72:F73)</f>
        <v>0</v>
      </c>
      <c r="G71" s="58" t="e">
        <f t="shared" si="5"/>
        <v>#DIV/0!</v>
      </c>
      <c r="H71" s="59" t="e">
        <f t="shared" si="6"/>
        <v>#DIV/0!</v>
      </c>
      <c r="I71" s="12"/>
      <c r="J71" s="46"/>
      <c r="K71" s="46"/>
      <c r="L71" s="12"/>
    </row>
    <row r="72" spans="1:12" ht="25.5">
      <c r="A72" s="12">
        <v>1</v>
      </c>
      <c r="B72" s="29" t="s">
        <v>148</v>
      </c>
      <c r="C72" s="29" t="s">
        <v>149</v>
      </c>
      <c r="D72" s="1">
        <f>E72/$B$7</f>
        <v>0</v>
      </c>
      <c r="E72" s="1">
        <f>F72/$B$6</f>
        <v>0</v>
      </c>
      <c r="F72" s="1">
        <v>0</v>
      </c>
      <c r="G72" s="58" t="e">
        <f t="shared" si="5"/>
        <v>#DIV/0!</v>
      </c>
      <c r="H72" s="59" t="e">
        <f t="shared" si="6"/>
        <v>#DIV/0!</v>
      </c>
      <c r="I72" s="12" t="s">
        <v>72</v>
      </c>
      <c r="J72" s="46">
        <v>41275</v>
      </c>
      <c r="K72" s="46">
        <v>41639</v>
      </c>
      <c r="L72" s="12" t="s">
        <v>160</v>
      </c>
    </row>
    <row r="73" spans="1:12" ht="25.5">
      <c r="A73" s="12">
        <v>2</v>
      </c>
      <c r="B73" s="29" t="s">
        <v>3</v>
      </c>
      <c r="C73" s="12" t="s">
        <v>123</v>
      </c>
      <c r="D73" s="1">
        <f>E73/$B$7</f>
        <v>0</v>
      </c>
      <c r="E73" s="1">
        <f>F73/$B$6</f>
        <v>0</v>
      </c>
      <c r="F73" s="1">
        <v>0</v>
      </c>
      <c r="G73" s="58" t="e">
        <f t="shared" si="5"/>
        <v>#DIV/0!</v>
      </c>
      <c r="H73" s="59" t="e">
        <f t="shared" si="6"/>
        <v>#DIV/0!</v>
      </c>
      <c r="I73" s="12" t="s">
        <v>72</v>
      </c>
      <c r="J73" s="46">
        <v>41275</v>
      </c>
      <c r="K73" s="46">
        <v>41639</v>
      </c>
      <c r="L73" s="12" t="s">
        <v>160</v>
      </c>
    </row>
    <row r="74" spans="1:12" ht="25.5">
      <c r="A74" s="12"/>
      <c r="B74" s="30" t="s">
        <v>189</v>
      </c>
      <c r="C74" s="12"/>
      <c r="D74" s="45">
        <f>SUM(D75)</f>
        <v>0</v>
      </c>
      <c r="E74" s="45">
        <f>SUM(E75)</f>
        <v>0</v>
      </c>
      <c r="F74" s="45">
        <f>SUM(F75)</f>
        <v>0</v>
      </c>
      <c r="G74" s="58" t="e">
        <f t="shared" si="5"/>
        <v>#DIV/0!</v>
      </c>
      <c r="H74" s="59" t="e">
        <f t="shared" si="6"/>
        <v>#DIV/0!</v>
      </c>
      <c r="I74" s="12"/>
      <c r="J74" s="46"/>
      <c r="K74" s="46"/>
      <c r="L74" s="12"/>
    </row>
    <row r="75" spans="1:12" ht="38.25">
      <c r="A75" s="12">
        <v>1</v>
      </c>
      <c r="B75" s="29" t="s">
        <v>69</v>
      </c>
      <c r="C75" s="29" t="s">
        <v>70</v>
      </c>
      <c r="D75" s="1">
        <f>E75/$B$7</f>
        <v>0</v>
      </c>
      <c r="E75" s="1">
        <f>F75/$B$6</f>
        <v>0</v>
      </c>
      <c r="F75" s="1">
        <v>0</v>
      </c>
      <c r="G75" s="58"/>
      <c r="H75" s="59"/>
      <c r="I75" s="12" t="s">
        <v>61</v>
      </c>
      <c r="J75" s="46">
        <v>41275</v>
      </c>
      <c r="K75" s="46">
        <v>41639</v>
      </c>
      <c r="L75" s="12" t="s">
        <v>160</v>
      </c>
    </row>
    <row r="76" spans="1:12" ht="25.5">
      <c r="A76" s="12"/>
      <c r="B76" s="32" t="s">
        <v>99</v>
      </c>
      <c r="C76" s="12"/>
      <c r="D76" s="45">
        <f>D77+D79+D81+D83</f>
        <v>14763.416254521297</v>
      </c>
      <c r="E76" s="45">
        <f>E77+E79+E81+E83</f>
        <v>64516.129032258075</v>
      </c>
      <c r="F76" s="45">
        <f>F77+F79+F81+F83</f>
        <v>80000</v>
      </c>
      <c r="G76" s="58">
        <f aca="true" t="shared" si="15" ref="G76:G96">F76/E76</f>
        <v>1.2399999999999998</v>
      </c>
      <c r="H76" s="59">
        <f aca="true" t="shared" si="16" ref="H76:H96">E76/D76</f>
        <v>4.370000000000001</v>
      </c>
      <c r="I76" s="12"/>
      <c r="J76" s="46"/>
      <c r="K76" s="46"/>
      <c r="L76" s="12"/>
    </row>
    <row r="77" spans="1:12" ht="25.5">
      <c r="A77" s="12"/>
      <c r="B77" s="30" t="s">
        <v>100</v>
      </c>
      <c r="C77" s="12"/>
      <c r="D77" s="45">
        <f>SUM(D78)</f>
        <v>7381.708127260648</v>
      </c>
      <c r="E77" s="45">
        <f>SUM(E78)</f>
        <v>32258.064516129034</v>
      </c>
      <c r="F77" s="45">
        <f>SUM(F78)</f>
        <v>40000</v>
      </c>
      <c r="G77" s="58">
        <f t="shared" si="15"/>
        <v>1.24</v>
      </c>
      <c r="H77" s="59">
        <f t="shared" si="16"/>
        <v>4.37</v>
      </c>
      <c r="I77" s="12"/>
      <c r="J77" s="46"/>
      <c r="K77" s="46"/>
      <c r="L77" s="12"/>
    </row>
    <row r="78" spans="1:12" ht="38.25">
      <c r="A78" s="12">
        <v>1</v>
      </c>
      <c r="B78" s="29" t="s">
        <v>2</v>
      </c>
      <c r="C78" s="12" t="s">
        <v>38</v>
      </c>
      <c r="D78" s="1">
        <f>E78/$B$7</f>
        <v>7381.708127260648</v>
      </c>
      <c r="E78" s="1">
        <f>F78/$B$6</f>
        <v>32258.064516129034</v>
      </c>
      <c r="F78" s="1">
        <v>40000</v>
      </c>
      <c r="G78" s="58">
        <f t="shared" si="15"/>
        <v>1.24</v>
      </c>
      <c r="H78" s="59">
        <f t="shared" si="16"/>
        <v>4.37</v>
      </c>
      <c r="I78" s="12" t="s">
        <v>61</v>
      </c>
      <c r="J78" s="46">
        <v>41275</v>
      </c>
      <c r="K78" s="46">
        <v>41639</v>
      </c>
      <c r="L78" s="12" t="s">
        <v>160</v>
      </c>
    </row>
    <row r="79" spans="1:12" ht="25.5">
      <c r="A79" s="12"/>
      <c r="B79" s="30" t="s">
        <v>101</v>
      </c>
      <c r="C79" s="12"/>
      <c r="D79" s="45">
        <f>SUM(D80:D80)</f>
        <v>6828.0800177161</v>
      </c>
      <c r="E79" s="45">
        <f>SUM(E80:E80)</f>
        <v>29838.709677419356</v>
      </c>
      <c r="F79" s="45">
        <f>SUM(F80:F80)</f>
        <v>37000</v>
      </c>
      <c r="G79" s="58">
        <f t="shared" si="15"/>
        <v>1.24</v>
      </c>
      <c r="H79" s="59">
        <f t="shared" si="16"/>
        <v>4.37</v>
      </c>
      <c r="I79" s="12"/>
      <c r="J79" s="46"/>
      <c r="K79" s="46"/>
      <c r="L79" s="12"/>
    </row>
    <row r="80" spans="1:12" ht="25.5">
      <c r="A80" s="12">
        <v>1</v>
      </c>
      <c r="B80" s="29" t="s">
        <v>102</v>
      </c>
      <c r="C80" s="12" t="s">
        <v>123</v>
      </c>
      <c r="D80" s="1">
        <f>E80/$B$7</f>
        <v>6828.0800177161</v>
      </c>
      <c r="E80" s="1">
        <f>F80/$B$6</f>
        <v>29838.709677419356</v>
      </c>
      <c r="F80" s="1">
        <v>37000</v>
      </c>
      <c r="G80" s="58">
        <f t="shared" si="15"/>
        <v>1.24</v>
      </c>
      <c r="H80" s="59">
        <f t="shared" si="16"/>
        <v>4.37</v>
      </c>
      <c r="I80" s="12" t="s">
        <v>72</v>
      </c>
      <c r="J80" s="46">
        <v>41275</v>
      </c>
      <c r="K80" s="46">
        <v>41639</v>
      </c>
      <c r="L80" s="12" t="s">
        <v>160</v>
      </c>
    </row>
    <row r="81" spans="1:12" ht="12.75">
      <c r="A81" s="12"/>
      <c r="B81" s="30" t="s">
        <v>68</v>
      </c>
      <c r="C81" s="12"/>
      <c r="D81" s="45">
        <f>SUM(D82:D82)</f>
        <v>276.8140547722743</v>
      </c>
      <c r="E81" s="45">
        <f>SUM(E82:E82)</f>
        <v>1209.6774193548388</v>
      </c>
      <c r="F81" s="45">
        <f>SUM(F82:F82)</f>
        <v>1500</v>
      </c>
      <c r="G81" s="58">
        <f t="shared" si="15"/>
        <v>1.24</v>
      </c>
      <c r="H81" s="59">
        <f t="shared" si="16"/>
        <v>4.37</v>
      </c>
      <c r="I81" s="12"/>
      <c r="J81" s="46"/>
      <c r="K81" s="46"/>
      <c r="L81" s="12"/>
    </row>
    <row r="82" spans="1:12" ht="25.5">
      <c r="A82" s="12">
        <v>1</v>
      </c>
      <c r="B82" s="29" t="s">
        <v>69</v>
      </c>
      <c r="C82" s="29" t="s">
        <v>70</v>
      </c>
      <c r="D82" s="1">
        <f>E82/$B$7</f>
        <v>276.8140547722743</v>
      </c>
      <c r="E82" s="1">
        <f>F82/$B$6</f>
        <v>1209.6774193548388</v>
      </c>
      <c r="F82" s="1">
        <v>1500</v>
      </c>
      <c r="G82" s="58">
        <f t="shared" si="15"/>
        <v>1.24</v>
      </c>
      <c r="H82" s="59">
        <f t="shared" si="16"/>
        <v>4.37</v>
      </c>
      <c r="I82" s="12" t="s">
        <v>72</v>
      </c>
      <c r="J82" s="46">
        <v>41275</v>
      </c>
      <c r="K82" s="46">
        <v>41639</v>
      </c>
      <c r="L82" s="12" t="s">
        <v>160</v>
      </c>
    </row>
    <row r="83" spans="1:12" ht="12.75">
      <c r="A83" s="12"/>
      <c r="B83" s="30" t="s">
        <v>103</v>
      </c>
      <c r="C83" s="12"/>
      <c r="D83" s="45">
        <f>SUM(D84:D84)</f>
        <v>276.8140547722743</v>
      </c>
      <c r="E83" s="45">
        <f>SUM(E84:E84)</f>
        <v>1209.6774193548388</v>
      </c>
      <c r="F83" s="45">
        <f>SUM(F84:F84)</f>
        <v>1500</v>
      </c>
      <c r="G83" s="58">
        <f t="shared" si="15"/>
        <v>1.24</v>
      </c>
      <c r="H83" s="59">
        <f t="shared" si="16"/>
        <v>4.37</v>
      </c>
      <c r="I83" s="12"/>
      <c r="J83" s="46"/>
      <c r="K83" s="46"/>
      <c r="L83" s="12"/>
    </row>
    <row r="84" spans="1:12" ht="25.5">
      <c r="A84" s="12">
        <v>1</v>
      </c>
      <c r="B84" s="29" t="s">
        <v>191</v>
      </c>
      <c r="C84" s="12" t="s">
        <v>124</v>
      </c>
      <c r="D84" s="1">
        <f>E84/$B$7</f>
        <v>276.8140547722743</v>
      </c>
      <c r="E84" s="1">
        <f>F84/$B$6</f>
        <v>1209.6774193548388</v>
      </c>
      <c r="F84" s="1">
        <v>1500</v>
      </c>
      <c r="G84" s="58">
        <f t="shared" si="15"/>
        <v>1.24</v>
      </c>
      <c r="H84" s="59">
        <f t="shared" si="16"/>
        <v>4.37</v>
      </c>
      <c r="I84" s="12" t="s">
        <v>72</v>
      </c>
      <c r="J84" s="46">
        <v>41275</v>
      </c>
      <c r="K84" s="46">
        <v>41639</v>
      </c>
      <c r="L84" s="12" t="s">
        <v>160</v>
      </c>
    </row>
    <row r="85" spans="1:12" ht="25.5">
      <c r="A85" s="12"/>
      <c r="B85" s="33" t="s">
        <v>104</v>
      </c>
      <c r="C85" s="12"/>
      <c r="D85" s="63">
        <f>SUM(D86:D88)</f>
        <v>1845.427031815162</v>
      </c>
      <c r="E85" s="63">
        <f>SUM(E86:E88)</f>
        <v>8064.5161290322585</v>
      </c>
      <c r="F85" s="63">
        <f>SUM(F86:F88)</f>
        <v>10000</v>
      </c>
      <c r="G85" s="58">
        <f t="shared" si="15"/>
        <v>1.24</v>
      </c>
      <c r="H85" s="59">
        <f t="shared" si="16"/>
        <v>4.37</v>
      </c>
      <c r="I85" s="12"/>
      <c r="J85" s="46"/>
      <c r="K85" s="46"/>
      <c r="L85" s="12"/>
    </row>
    <row r="86" spans="1:12" ht="25.5">
      <c r="A86" s="12">
        <v>1</v>
      </c>
      <c r="B86" s="29" t="s">
        <v>105</v>
      </c>
      <c r="C86" s="118" t="s">
        <v>125</v>
      </c>
      <c r="D86" s="1">
        <f>E86/$B$7</f>
        <v>922.713515907581</v>
      </c>
      <c r="E86" s="1">
        <f>F86/$B$6</f>
        <v>4032.2580645161293</v>
      </c>
      <c r="F86" s="117">
        <v>5000</v>
      </c>
      <c r="G86" s="58">
        <f t="shared" si="15"/>
        <v>1.24</v>
      </c>
      <c r="H86" s="59">
        <f t="shared" si="16"/>
        <v>4.37</v>
      </c>
      <c r="I86" s="12" t="str">
        <f>IF(D86&lt;=15000,"Cumpărare directă",IF(D86&lt;=100000,"Cerere de Oferte","Licitatie deschisa"))</f>
        <v>Cumpărare directă</v>
      </c>
      <c r="J86" s="46">
        <v>41275</v>
      </c>
      <c r="K86" s="46">
        <v>41639</v>
      </c>
      <c r="L86" s="12" t="s">
        <v>161</v>
      </c>
    </row>
    <row r="87" spans="1:12" ht="25.5">
      <c r="A87" s="12">
        <v>2</v>
      </c>
      <c r="B87" s="29" t="s">
        <v>106</v>
      </c>
      <c r="C87" s="118" t="s">
        <v>126</v>
      </c>
      <c r="D87" s="1">
        <f>E87/$B$7</f>
        <v>0</v>
      </c>
      <c r="E87" s="1">
        <f>F87/$B$6</f>
        <v>0</v>
      </c>
      <c r="F87" s="117">
        <f>5000-5000</f>
        <v>0</v>
      </c>
      <c r="G87" s="58" t="e">
        <f t="shared" si="15"/>
        <v>#DIV/0!</v>
      </c>
      <c r="H87" s="59" t="e">
        <f t="shared" si="16"/>
        <v>#DIV/0!</v>
      </c>
      <c r="I87" s="12" t="str">
        <f>IF(D87&lt;=15000,"Cumpărare directă",IF(D87&lt;=100000,"Cerere de Oferte","Licitatie deschisa"))</f>
        <v>Cumpărare directă</v>
      </c>
      <c r="J87" s="46">
        <v>41275</v>
      </c>
      <c r="K87" s="46">
        <v>41639</v>
      </c>
      <c r="L87" s="12" t="s">
        <v>161</v>
      </c>
    </row>
    <row r="88" spans="1:12" ht="25.5">
      <c r="A88" s="12">
        <v>3</v>
      </c>
      <c r="B88" s="29" t="s">
        <v>188</v>
      </c>
      <c r="C88" s="118" t="s">
        <v>187</v>
      </c>
      <c r="D88" s="1">
        <f>E88/$B$7</f>
        <v>922.713515907581</v>
      </c>
      <c r="E88" s="1">
        <f>F88/$B$6</f>
        <v>4032.2580645161293</v>
      </c>
      <c r="F88" s="117">
        <v>5000</v>
      </c>
      <c r="G88" s="58">
        <f t="shared" si="15"/>
        <v>1.24</v>
      </c>
      <c r="H88" s="59">
        <f t="shared" si="16"/>
        <v>4.37</v>
      </c>
      <c r="I88" s="12" t="str">
        <f>IF(D88&lt;=15000,"Cumpărare directă",IF(D88&lt;=100000,"Cerere de Oferte","Licitaţie deschisă"))</f>
        <v>Cumpărare directă</v>
      </c>
      <c r="J88" s="46">
        <v>41275</v>
      </c>
      <c r="K88" s="46">
        <v>41639</v>
      </c>
      <c r="L88" s="12" t="s">
        <v>161</v>
      </c>
    </row>
    <row r="89" spans="1:12" ht="25.5">
      <c r="A89" s="12"/>
      <c r="B89" s="33" t="s">
        <v>107</v>
      </c>
      <c r="C89" s="12"/>
      <c r="D89" s="63">
        <f>SUM(D90:D91)</f>
        <v>1845.427031815162</v>
      </c>
      <c r="E89" s="63">
        <f>SUM(E90:E91)</f>
        <v>8064.5161290322585</v>
      </c>
      <c r="F89" s="63">
        <f>SUM(F90:F91)</f>
        <v>10000</v>
      </c>
      <c r="G89" s="58">
        <f t="shared" si="15"/>
        <v>1.24</v>
      </c>
      <c r="H89" s="59">
        <f t="shared" si="16"/>
        <v>4.37</v>
      </c>
      <c r="I89" s="12"/>
      <c r="J89" s="46"/>
      <c r="K89" s="46"/>
      <c r="L89" s="12"/>
    </row>
    <row r="90" spans="1:12" ht="38.25">
      <c r="A90" s="12">
        <v>1</v>
      </c>
      <c r="B90" s="29" t="s">
        <v>108</v>
      </c>
      <c r="C90" s="12" t="s">
        <v>127</v>
      </c>
      <c r="D90" s="1">
        <f>E90/$B$7</f>
        <v>1845.427031815162</v>
      </c>
      <c r="E90" s="1">
        <f>F90/$B$6</f>
        <v>8064.5161290322585</v>
      </c>
      <c r="F90" s="1">
        <v>10000</v>
      </c>
      <c r="G90" s="58">
        <f t="shared" si="15"/>
        <v>1.24</v>
      </c>
      <c r="H90" s="59">
        <f t="shared" si="16"/>
        <v>4.37</v>
      </c>
      <c r="I90" s="12" t="s">
        <v>61</v>
      </c>
      <c r="J90" s="46">
        <v>41275</v>
      </c>
      <c r="K90" s="46">
        <v>41639</v>
      </c>
      <c r="L90" s="12" t="s">
        <v>160</v>
      </c>
    </row>
    <row r="91" spans="1:12" ht="53.25" customHeight="1">
      <c r="A91" s="12">
        <v>2</v>
      </c>
      <c r="B91" s="29" t="s">
        <v>109</v>
      </c>
      <c r="C91" s="12" t="s">
        <v>128</v>
      </c>
      <c r="D91" s="1">
        <f>E91/$B$7</f>
        <v>0</v>
      </c>
      <c r="E91" s="1">
        <f>F91/$B$6</f>
        <v>0</v>
      </c>
      <c r="F91" s="1">
        <v>0</v>
      </c>
      <c r="G91" s="58" t="e">
        <f t="shared" si="15"/>
        <v>#DIV/0!</v>
      </c>
      <c r="H91" s="59" t="e">
        <f t="shared" si="16"/>
        <v>#DIV/0!</v>
      </c>
      <c r="I91" s="12" t="s">
        <v>61</v>
      </c>
      <c r="J91" s="46">
        <v>41275</v>
      </c>
      <c r="K91" s="46">
        <v>41639</v>
      </c>
      <c r="L91" s="12" t="s">
        <v>160</v>
      </c>
    </row>
    <row r="92" spans="1:12" ht="12.75">
      <c r="A92" s="12"/>
      <c r="B92" s="33" t="s">
        <v>1</v>
      </c>
      <c r="C92" s="12"/>
      <c r="D92" s="63">
        <f>D93+D96</f>
        <v>2571233.483428065</v>
      </c>
      <c r="E92" s="63">
        <f>E93+E96</f>
        <v>11236290.322580647</v>
      </c>
      <c r="F92" s="63">
        <f>F93+F96</f>
        <v>13933000</v>
      </c>
      <c r="G92" s="58">
        <f t="shared" si="15"/>
        <v>1.2399999999999998</v>
      </c>
      <c r="H92" s="59">
        <f t="shared" si="16"/>
        <v>4.370000000000001</v>
      </c>
      <c r="I92" s="12"/>
      <c r="J92" s="46"/>
      <c r="K92" s="46"/>
      <c r="L92" s="12"/>
    </row>
    <row r="93" spans="1:12" ht="25.5">
      <c r="A93" s="12"/>
      <c r="B93" s="32" t="s">
        <v>110</v>
      </c>
      <c r="C93" s="12"/>
      <c r="D93" s="45">
        <f>D94</f>
        <v>1476.3416254521296</v>
      </c>
      <c r="E93" s="45">
        <f>E94</f>
        <v>6451.612903225807</v>
      </c>
      <c r="F93" s="45">
        <f>F94</f>
        <v>8000</v>
      </c>
      <c r="G93" s="58">
        <f t="shared" si="15"/>
        <v>1.24</v>
      </c>
      <c r="H93" s="59">
        <f t="shared" si="16"/>
        <v>4.37</v>
      </c>
      <c r="I93" s="12"/>
      <c r="J93" s="46">
        <v>41275</v>
      </c>
      <c r="K93" s="46">
        <v>41639</v>
      </c>
      <c r="L93" s="12"/>
    </row>
    <row r="94" spans="1:12" ht="25.5">
      <c r="A94" s="12"/>
      <c r="B94" s="15" t="s">
        <v>111</v>
      </c>
      <c r="C94" s="12"/>
      <c r="D94" s="45">
        <f>SUM(D95:D95)</f>
        <v>1476.3416254521296</v>
      </c>
      <c r="E94" s="45">
        <f>SUM(E95:E95)</f>
        <v>6451.612903225807</v>
      </c>
      <c r="F94" s="45">
        <f>SUM(F95:F95)</f>
        <v>8000</v>
      </c>
      <c r="G94" s="58">
        <f t="shared" si="15"/>
        <v>1.24</v>
      </c>
      <c r="H94" s="59">
        <f t="shared" si="16"/>
        <v>4.37</v>
      </c>
      <c r="I94" s="12"/>
      <c r="J94" s="46">
        <v>41275</v>
      </c>
      <c r="K94" s="46">
        <v>41639</v>
      </c>
      <c r="L94" s="12"/>
    </row>
    <row r="95" spans="1:12" ht="54" customHeight="1">
      <c r="A95" s="12">
        <v>1</v>
      </c>
      <c r="B95" s="29" t="s">
        <v>10</v>
      </c>
      <c r="C95" s="12" t="s">
        <v>39</v>
      </c>
      <c r="D95" s="1">
        <f>E95/$B$7</f>
        <v>1476.3416254521296</v>
      </c>
      <c r="E95" s="1">
        <f>F95/$B$6</f>
        <v>6451.612903225807</v>
      </c>
      <c r="F95" s="1">
        <v>8000</v>
      </c>
      <c r="G95" s="58">
        <f t="shared" si="15"/>
        <v>1.24</v>
      </c>
      <c r="H95" s="59">
        <f t="shared" si="16"/>
        <v>4.37</v>
      </c>
      <c r="I95" s="12" t="s">
        <v>61</v>
      </c>
      <c r="J95" s="46">
        <v>41275</v>
      </c>
      <c r="K95" s="46">
        <v>41639</v>
      </c>
      <c r="L95" s="12" t="s">
        <v>6</v>
      </c>
    </row>
    <row r="96" spans="1:12" ht="25.5">
      <c r="A96" s="12"/>
      <c r="B96" s="32" t="s">
        <v>112</v>
      </c>
      <c r="C96" s="14"/>
      <c r="D96" s="45">
        <f>SUM(D97:D99)</f>
        <v>2569757.141802613</v>
      </c>
      <c r="E96" s="45">
        <f>SUM(E97:E99)</f>
        <v>11229838.70967742</v>
      </c>
      <c r="F96" s="45">
        <f>SUM(F97:F99)</f>
        <v>13925000</v>
      </c>
      <c r="G96" s="58">
        <f t="shared" si="15"/>
        <v>1.2399999999999998</v>
      </c>
      <c r="H96" s="59">
        <f t="shared" si="16"/>
        <v>4.37</v>
      </c>
      <c r="I96" s="12"/>
      <c r="J96" s="46">
        <v>41275</v>
      </c>
      <c r="K96" s="46">
        <v>41639</v>
      </c>
      <c r="L96" s="12"/>
    </row>
    <row r="97" spans="1:12" ht="51">
      <c r="A97" s="12">
        <v>1</v>
      </c>
      <c r="B97" s="13" t="s">
        <v>163</v>
      </c>
      <c r="C97" s="14" t="s">
        <v>129</v>
      </c>
      <c r="D97" s="1">
        <f>E97/$B$7</f>
        <v>129179.89222706134</v>
      </c>
      <c r="E97" s="1">
        <f>F97/$B$6</f>
        <v>564516.1290322581</v>
      </c>
      <c r="F97" s="1">
        <v>700000</v>
      </c>
      <c r="G97" s="58">
        <f>F97/E97</f>
        <v>1.24</v>
      </c>
      <c r="H97" s="59">
        <f>E97/D97</f>
        <v>4.37</v>
      </c>
      <c r="I97" s="12" t="s">
        <v>58</v>
      </c>
      <c r="J97" s="46">
        <v>41275</v>
      </c>
      <c r="K97" s="46">
        <v>41639</v>
      </c>
      <c r="L97" s="12" t="s">
        <v>6</v>
      </c>
    </row>
    <row r="98" spans="1:12" s="48" customFormat="1" ht="25.5">
      <c r="A98" s="12">
        <v>2</v>
      </c>
      <c r="B98" s="13" t="s">
        <v>178</v>
      </c>
      <c r="C98" s="95" t="s">
        <v>177</v>
      </c>
      <c r="D98" s="1">
        <f>E98/$B$7</f>
        <v>18454.27031815162</v>
      </c>
      <c r="E98" s="1">
        <f>F98/$B$6</f>
        <v>80645.16129032258</v>
      </c>
      <c r="F98" s="1">
        <v>100000</v>
      </c>
      <c r="G98" s="58"/>
      <c r="H98" s="59"/>
      <c r="I98" s="12" t="s">
        <v>168</v>
      </c>
      <c r="J98" s="46">
        <v>41275</v>
      </c>
      <c r="K98" s="46">
        <v>41639</v>
      </c>
      <c r="L98" s="12" t="s">
        <v>6</v>
      </c>
    </row>
    <row r="99" spans="1:12" s="91" customFormat="1" ht="51">
      <c r="A99" s="86">
        <v>3</v>
      </c>
      <c r="B99" s="87" t="s">
        <v>208</v>
      </c>
      <c r="C99" s="128" t="s">
        <v>129</v>
      </c>
      <c r="D99" s="88">
        <f>E99/$B$7</f>
        <v>2422122.9792574</v>
      </c>
      <c r="E99" s="88">
        <f>F99/$B$6</f>
        <v>10584677.41935484</v>
      </c>
      <c r="F99" s="88">
        <v>13125000</v>
      </c>
      <c r="G99" s="89">
        <f>F99/E99</f>
        <v>1.24</v>
      </c>
      <c r="H99" s="90">
        <f>E99/D99</f>
        <v>4.37</v>
      </c>
      <c r="I99" s="86" t="s">
        <v>72</v>
      </c>
      <c r="J99" s="97">
        <v>41275</v>
      </c>
      <c r="K99" s="97">
        <v>41639</v>
      </c>
      <c r="L99" s="12" t="s">
        <v>6</v>
      </c>
    </row>
    <row r="100" spans="1:12" ht="12.75">
      <c r="A100" s="12"/>
      <c r="B100" s="34" t="s">
        <v>113</v>
      </c>
      <c r="C100" s="14"/>
      <c r="D100" s="35">
        <f>D92+D89+D85+D67+D58+D14</f>
        <v>2605558.426219827</v>
      </c>
      <c r="E100" s="35">
        <f>E92+E89+E85+E67+E58+E14</f>
        <v>11386290.322580645</v>
      </c>
      <c r="F100" s="35">
        <f>F92+F89+F85+F67+F58+F14</f>
        <v>14119000</v>
      </c>
      <c r="G100" s="58">
        <f>F100/E100</f>
        <v>1.24</v>
      </c>
      <c r="H100" s="59">
        <f>E100/D100</f>
        <v>4.37</v>
      </c>
      <c r="I100" s="12"/>
      <c r="J100" s="46"/>
      <c r="K100" s="46"/>
      <c r="L100" s="14"/>
    </row>
    <row r="101" spans="1:12" ht="12.75">
      <c r="A101" s="12"/>
      <c r="B101" s="13"/>
      <c r="C101" s="14"/>
      <c r="D101" s="1"/>
      <c r="E101" s="1"/>
      <c r="F101" s="1"/>
      <c r="G101" s="58"/>
      <c r="H101" s="59"/>
      <c r="I101" s="12"/>
      <c r="J101" s="46"/>
      <c r="K101" s="46"/>
      <c r="L101" s="12"/>
    </row>
    <row r="102" spans="1:12" ht="32.25" customHeight="1">
      <c r="A102" s="160" t="s">
        <v>114</v>
      </c>
      <c r="B102" s="160"/>
      <c r="C102" s="36"/>
      <c r="D102" s="42">
        <f>SUM(D103:D108)</f>
        <v>1845.427031815162</v>
      </c>
      <c r="E102" s="42">
        <f>SUM(E103:E108)</f>
        <v>8064.516129032258</v>
      </c>
      <c r="F102" s="42">
        <f>SUM(F103:F108)</f>
        <v>10000</v>
      </c>
      <c r="G102" s="58">
        <f aca="true" t="shared" si="17" ref="G102:G110">F102/E102</f>
        <v>1.24</v>
      </c>
      <c r="H102" s="59">
        <f aca="true" t="shared" si="18" ref="H102:H108">E102/D102</f>
        <v>4.369999999999999</v>
      </c>
      <c r="I102" s="12"/>
      <c r="J102" s="46"/>
      <c r="K102" s="46"/>
      <c r="L102" s="138"/>
    </row>
    <row r="103" spans="1:12" ht="25.5">
      <c r="A103" s="16">
        <v>1</v>
      </c>
      <c r="B103" s="16" t="s">
        <v>15</v>
      </c>
      <c r="C103" s="16" t="s">
        <v>29</v>
      </c>
      <c r="D103" s="1">
        <f aca="true" t="shared" si="19" ref="D103:D108">E103/$B$7</f>
        <v>221.45124381781943</v>
      </c>
      <c r="E103" s="1">
        <f aca="true" t="shared" si="20" ref="E103:E108">F103/$B$6</f>
        <v>967.741935483871</v>
      </c>
      <c r="F103" s="1">
        <v>1200</v>
      </c>
      <c r="G103" s="58">
        <f t="shared" si="17"/>
        <v>1.24</v>
      </c>
      <c r="H103" s="59">
        <f t="shared" si="18"/>
        <v>4.37</v>
      </c>
      <c r="I103" s="12" t="s">
        <v>72</v>
      </c>
      <c r="J103" s="46">
        <v>41275</v>
      </c>
      <c r="K103" s="46">
        <v>41639</v>
      </c>
      <c r="L103" s="138" t="s">
        <v>160</v>
      </c>
    </row>
    <row r="104" spans="1:12" ht="25.5">
      <c r="A104" s="16">
        <v>2</v>
      </c>
      <c r="B104" s="16" t="s">
        <v>151</v>
      </c>
      <c r="C104" s="16" t="s">
        <v>152</v>
      </c>
      <c r="D104" s="1">
        <f t="shared" si="19"/>
        <v>0</v>
      </c>
      <c r="E104" s="1">
        <f t="shared" si="20"/>
        <v>0</v>
      </c>
      <c r="F104" s="1">
        <v>0</v>
      </c>
      <c r="G104" s="58" t="e">
        <f t="shared" si="17"/>
        <v>#DIV/0!</v>
      </c>
      <c r="H104" s="59" t="e">
        <f t="shared" si="18"/>
        <v>#DIV/0!</v>
      </c>
      <c r="I104" s="12" t="str">
        <f>IF(D104&lt;=15000,"Cumpărare directă",IF(D104&lt;=100000,"Cerere de Oferte","Licitaţie deschisă"))</f>
        <v>Cumpărare directă</v>
      </c>
      <c r="J104" s="46">
        <v>41275</v>
      </c>
      <c r="K104" s="46">
        <v>41639</v>
      </c>
      <c r="L104" s="138" t="s">
        <v>160</v>
      </c>
    </row>
    <row r="105" spans="1:12" ht="25.5">
      <c r="A105" s="16">
        <v>3</v>
      </c>
      <c r="B105" s="16" t="s">
        <v>153</v>
      </c>
      <c r="C105" s="16" t="s">
        <v>154</v>
      </c>
      <c r="D105" s="1">
        <f t="shared" si="19"/>
        <v>0</v>
      </c>
      <c r="E105" s="1">
        <f t="shared" si="20"/>
        <v>0</v>
      </c>
      <c r="F105" s="1">
        <v>0</v>
      </c>
      <c r="G105" s="58" t="e">
        <f t="shared" si="17"/>
        <v>#DIV/0!</v>
      </c>
      <c r="H105" s="59" t="e">
        <f t="shared" si="18"/>
        <v>#DIV/0!</v>
      </c>
      <c r="I105" s="12" t="str">
        <f>IF(D105&lt;=15000,"Cumparare directa",IF(D105&lt;=100000,"Cerere de Oferte","Licitatie deschisa"))</f>
        <v>Cumparare directa</v>
      </c>
      <c r="J105" s="46">
        <v>41275</v>
      </c>
      <c r="K105" s="46">
        <v>41639</v>
      </c>
      <c r="L105" s="138" t="s">
        <v>160</v>
      </c>
    </row>
    <row r="106" spans="1:12" ht="24.75" customHeight="1">
      <c r="A106" s="16">
        <v>4</v>
      </c>
      <c r="B106" s="16" t="s">
        <v>150</v>
      </c>
      <c r="C106" s="16" t="s">
        <v>37</v>
      </c>
      <c r="D106" s="1">
        <f t="shared" si="19"/>
        <v>0</v>
      </c>
      <c r="E106" s="1">
        <f t="shared" si="20"/>
        <v>0</v>
      </c>
      <c r="F106" s="1">
        <v>0</v>
      </c>
      <c r="G106" s="58" t="e">
        <f t="shared" si="17"/>
        <v>#DIV/0!</v>
      </c>
      <c r="H106" s="59" t="e">
        <f t="shared" si="18"/>
        <v>#DIV/0!</v>
      </c>
      <c r="I106" s="12" t="s">
        <v>60</v>
      </c>
      <c r="J106" s="46">
        <v>41275</v>
      </c>
      <c r="K106" s="46">
        <v>41639</v>
      </c>
      <c r="L106" s="138" t="s">
        <v>160</v>
      </c>
    </row>
    <row r="107" spans="1:12" ht="24.75" customHeight="1">
      <c r="A107" s="16">
        <v>5</v>
      </c>
      <c r="B107" s="16" t="s">
        <v>155</v>
      </c>
      <c r="C107" s="16" t="s">
        <v>156</v>
      </c>
      <c r="D107" s="1">
        <f t="shared" si="19"/>
        <v>922.713515907581</v>
      </c>
      <c r="E107" s="1">
        <f t="shared" si="20"/>
        <v>4032.2580645161293</v>
      </c>
      <c r="F107" s="1">
        <v>5000</v>
      </c>
      <c r="G107" s="58">
        <f t="shared" si="17"/>
        <v>1.24</v>
      </c>
      <c r="H107" s="59">
        <f t="shared" si="18"/>
        <v>4.37</v>
      </c>
      <c r="I107" s="12" t="s">
        <v>60</v>
      </c>
      <c r="J107" s="46">
        <v>41275</v>
      </c>
      <c r="K107" s="46">
        <v>41639</v>
      </c>
      <c r="L107" s="138" t="s">
        <v>160</v>
      </c>
    </row>
    <row r="108" spans="1:12" ht="25.5">
      <c r="A108" s="16">
        <v>6</v>
      </c>
      <c r="B108" s="16" t="s">
        <v>63</v>
      </c>
      <c r="C108" s="16" t="s">
        <v>64</v>
      </c>
      <c r="D108" s="1">
        <f t="shared" si="19"/>
        <v>701.2622720897615</v>
      </c>
      <c r="E108" s="1">
        <f t="shared" si="20"/>
        <v>3064.516129032258</v>
      </c>
      <c r="F108" s="1">
        <v>3800</v>
      </c>
      <c r="G108" s="58">
        <f t="shared" si="17"/>
        <v>1.24</v>
      </c>
      <c r="H108" s="59">
        <f t="shared" si="18"/>
        <v>4.37</v>
      </c>
      <c r="I108" s="12" t="str">
        <f>IF(D108&lt;=15000,"Cumpărare directă",IF(D108&lt;=100000,"Cerere de Oferte","Licitaţie deschisă"))</f>
        <v>Cumpărare directă</v>
      </c>
      <c r="J108" s="46">
        <v>41275</v>
      </c>
      <c r="K108" s="46">
        <v>41639</v>
      </c>
      <c r="L108" s="12" t="s">
        <v>160</v>
      </c>
    </row>
    <row r="109" spans="1:12" ht="24.75" customHeight="1">
      <c r="A109" s="160" t="s">
        <v>115</v>
      </c>
      <c r="B109" s="160"/>
      <c r="C109" s="11"/>
      <c r="D109" s="42">
        <f>SUM(D110:D110)</f>
        <v>1845.427031815162</v>
      </c>
      <c r="E109" s="42">
        <f>SUM(E110:E110)</f>
        <v>8064.5161290322585</v>
      </c>
      <c r="F109" s="42">
        <f>SUM(F110:F110)</f>
        <v>10000</v>
      </c>
      <c r="G109" s="58">
        <f t="shared" si="17"/>
        <v>1.24</v>
      </c>
      <c r="H109" s="59">
        <f aca="true" t="shared" si="21" ref="H109:H116">E109/D109</f>
        <v>4.37</v>
      </c>
      <c r="I109" s="12"/>
      <c r="J109" s="46"/>
      <c r="K109" s="46"/>
      <c r="L109" s="138"/>
    </row>
    <row r="110" spans="1:12" ht="25.5">
      <c r="A110" s="9">
        <v>1</v>
      </c>
      <c r="B110" s="9" t="s">
        <v>199</v>
      </c>
      <c r="C110" s="16"/>
      <c r="D110" s="1">
        <f>E110/$B$7</f>
        <v>1845.427031815162</v>
      </c>
      <c r="E110" s="1">
        <f>F110/$B$6</f>
        <v>8064.5161290322585</v>
      </c>
      <c r="F110" s="1">
        <v>10000</v>
      </c>
      <c r="G110" s="58">
        <f t="shared" si="17"/>
        <v>1.24</v>
      </c>
      <c r="H110" s="59">
        <f t="shared" si="21"/>
        <v>4.37</v>
      </c>
      <c r="I110" s="12" t="str">
        <f>IF(D110&lt;=15000,"Cumparare directa",IF(D110&lt;=100000,"Cerere de Oferte","Licitatie deschisa"))</f>
        <v>Cumparare directa</v>
      </c>
      <c r="J110" s="46">
        <v>41275</v>
      </c>
      <c r="K110" s="46">
        <v>41639</v>
      </c>
      <c r="L110" s="138" t="s">
        <v>160</v>
      </c>
    </row>
    <row r="111" spans="1:12" ht="15" customHeight="1">
      <c r="A111" s="163" t="s">
        <v>116</v>
      </c>
      <c r="B111" s="164"/>
      <c r="C111" s="11"/>
      <c r="D111" s="42">
        <f>SUM(D112:D113)</f>
        <v>1845.427031815162</v>
      </c>
      <c r="E111" s="42">
        <f>SUM(E112:E113)</f>
        <v>8064.5161290322585</v>
      </c>
      <c r="F111" s="42">
        <f>SUM(F112:F113)</f>
        <v>10000</v>
      </c>
      <c r="G111" s="58">
        <f aca="true" t="shared" si="22" ref="G111:G116">F111/E111</f>
        <v>1.24</v>
      </c>
      <c r="H111" s="59">
        <f t="shared" si="21"/>
        <v>4.37</v>
      </c>
      <c r="I111" s="12"/>
      <c r="J111" s="46"/>
      <c r="K111" s="46"/>
      <c r="L111" s="138"/>
    </row>
    <row r="112" spans="1:12" ht="25.5">
      <c r="A112" s="9">
        <v>1</v>
      </c>
      <c r="B112" s="10" t="s">
        <v>59</v>
      </c>
      <c r="C112" s="9" t="s">
        <v>41</v>
      </c>
      <c r="D112" s="1">
        <f>E112/$B$7</f>
        <v>1845.427031815162</v>
      </c>
      <c r="E112" s="1">
        <f>F112/$B$6</f>
        <v>8064.5161290322585</v>
      </c>
      <c r="F112" s="1">
        <v>10000</v>
      </c>
      <c r="G112" s="58">
        <f t="shared" si="22"/>
        <v>1.24</v>
      </c>
      <c r="H112" s="59">
        <f t="shared" si="21"/>
        <v>4.37</v>
      </c>
      <c r="I112" s="12" t="str">
        <f>IF(D112&lt;=15000,"Cumparare directa",IF(D112&lt;=100000,"Cerere de Oferte","Licitatie deschisa"))</f>
        <v>Cumparare directa</v>
      </c>
      <c r="J112" s="46">
        <v>41275</v>
      </c>
      <c r="K112" s="46">
        <v>41639</v>
      </c>
      <c r="L112" s="138" t="s">
        <v>5</v>
      </c>
    </row>
    <row r="113" spans="1:12" ht="12.75">
      <c r="A113" s="9"/>
      <c r="B113" s="9"/>
      <c r="C113" s="9"/>
      <c r="D113" s="1"/>
      <c r="E113" s="1"/>
      <c r="F113" s="37"/>
      <c r="G113" s="58" t="e">
        <f t="shared" si="22"/>
        <v>#DIV/0!</v>
      </c>
      <c r="H113" s="59" t="e">
        <f t="shared" si="21"/>
        <v>#DIV/0!</v>
      </c>
      <c r="I113" s="12"/>
      <c r="J113" s="46"/>
      <c r="K113" s="12"/>
      <c r="L113" s="138"/>
    </row>
    <row r="114" spans="1:12" ht="12.75">
      <c r="A114" s="9"/>
      <c r="B114" s="9"/>
      <c r="C114" s="9"/>
      <c r="D114" s="1">
        <f>E114/$B$7</f>
        <v>0</v>
      </c>
      <c r="E114" s="1"/>
      <c r="F114" s="38"/>
      <c r="G114" s="58" t="e">
        <f t="shared" si="22"/>
        <v>#DIV/0!</v>
      </c>
      <c r="H114" s="59" t="e">
        <f t="shared" si="21"/>
        <v>#DIV/0!</v>
      </c>
      <c r="I114" s="12"/>
      <c r="J114" s="46"/>
      <c r="K114" s="12"/>
      <c r="L114" s="138"/>
    </row>
    <row r="115" spans="1:12" ht="12.75">
      <c r="A115" s="34">
        <v>70</v>
      </c>
      <c r="B115" s="34" t="s">
        <v>19</v>
      </c>
      <c r="C115" s="116"/>
      <c r="D115" s="35">
        <f>D111+D109+D102</f>
        <v>5536.281095445486</v>
      </c>
      <c r="E115" s="35">
        <f>E111+E109+E102</f>
        <v>24193.548387096773</v>
      </c>
      <c r="F115" s="35">
        <f>F111+F109+F102</f>
        <v>30000</v>
      </c>
      <c r="G115" s="58">
        <f t="shared" si="22"/>
        <v>1.24</v>
      </c>
      <c r="H115" s="59">
        <f t="shared" si="21"/>
        <v>4.369999999999999</v>
      </c>
      <c r="I115" s="12"/>
      <c r="J115" s="46"/>
      <c r="K115" s="12"/>
      <c r="L115" s="14"/>
    </row>
    <row r="116" spans="1:12" ht="15" customHeight="1">
      <c r="A116" s="17"/>
      <c r="B116" s="18" t="s">
        <v>117</v>
      </c>
      <c r="C116" s="57"/>
      <c r="D116" s="19">
        <f>D115+D100</f>
        <v>2611094.7073152727</v>
      </c>
      <c r="E116" s="19">
        <f>E115+E100</f>
        <v>11410483.870967742</v>
      </c>
      <c r="F116" s="19">
        <f>F115+F100+F11+F13</f>
        <v>14249000</v>
      </c>
      <c r="G116" s="58">
        <f t="shared" si="22"/>
        <v>1.2487638702381794</v>
      </c>
      <c r="H116" s="59">
        <f t="shared" si="21"/>
        <v>4.37</v>
      </c>
      <c r="I116" s="20"/>
      <c r="J116" s="21"/>
      <c r="K116" s="21"/>
      <c r="L116" s="139"/>
    </row>
    <row r="117" spans="1:12" s="48" customFormat="1" ht="9.75" customHeight="1">
      <c r="A117" s="20"/>
      <c r="B117" s="57"/>
      <c r="C117" s="57"/>
      <c r="D117" s="19"/>
      <c r="E117" s="19"/>
      <c r="F117" s="19"/>
      <c r="G117" s="4"/>
      <c r="H117" s="60"/>
      <c r="I117" s="20"/>
      <c r="J117" s="21"/>
      <c r="K117" s="21"/>
      <c r="L117" s="139"/>
    </row>
    <row r="118" spans="1:12" s="48" customFormat="1" ht="15" customHeight="1">
      <c r="A118" s="20"/>
      <c r="B118" s="57" t="s">
        <v>137</v>
      </c>
      <c r="C118" s="57"/>
      <c r="D118" s="19"/>
      <c r="E118" s="19"/>
      <c r="F118" s="19"/>
      <c r="G118" s="4"/>
      <c r="H118" s="60"/>
      <c r="I118" s="20"/>
      <c r="J118" s="21"/>
      <c r="K118" s="21"/>
      <c r="L118" s="139"/>
    </row>
    <row r="119" spans="1:12" ht="2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1"/>
      <c r="K119" s="21"/>
      <c r="L119" s="139"/>
    </row>
    <row r="120" spans="1:12" ht="2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1"/>
      <c r="K120" s="21"/>
      <c r="L120" s="139"/>
    </row>
    <row r="121" spans="1:12" ht="23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1"/>
      <c r="K121" s="21"/>
      <c r="L121" s="139"/>
    </row>
    <row r="122" spans="1:13" ht="12.75">
      <c r="A122" s="78"/>
      <c r="B122" s="22" t="s">
        <v>201</v>
      </c>
      <c r="C122" s="79"/>
      <c r="D122" s="22"/>
      <c r="E122" s="22"/>
      <c r="F122" s="22"/>
      <c r="G122" s="22"/>
      <c r="H122" s="22"/>
      <c r="I122" s="80"/>
      <c r="J122" s="81" t="s">
        <v>206</v>
      </c>
      <c r="K122" s="82"/>
      <c r="L122" s="140"/>
      <c r="M122" s="76"/>
    </row>
    <row r="123" spans="1:13" ht="12.75">
      <c r="A123" s="78"/>
      <c r="B123" s="22"/>
      <c r="C123" s="79"/>
      <c r="D123" s="22"/>
      <c r="E123" s="22"/>
      <c r="F123" s="22"/>
      <c r="G123" s="22"/>
      <c r="H123" s="22"/>
      <c r="I123" s="80"/>
      <c r="J123" s="82"/>
      <c r="K123" s="82"/>
      <c r="L123" s="140"/>
      <c r="M123" s="76"/>
    </row>
    <row r="124" spans="1:13" ht="12.75">
      <c r="A124" s="78"/>
      <c r="B124" s="22" t="s">
        <v>171</v>
      </c>
      <c r="C124" s="79"/>
      <c r="D124" s="22"/>
      <c r="E124" s="22"/>
      <c r="F124" s="22"/>
      <c r="G124" s="22"/>
      <c r="H124" s="22"/>
      <c r="I124" s="80"/>
      <c r="J124" s="81" t="s">
        <v>207</v>
      </c>
      <c r="K124" s="82"/>
      <c r="L124" s="140"/>
      <c r="M124" s="76"/>
    </row>
    <row r="125" spans="1:12" ht="1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1"/>
      <c r="K125" s="21"/>
      <c r="L125" s="139"/>
    </row>
    <row r="126" spans="1:12" ht="6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1"/>
      <c r="K126" s="21"/>
      <c r="L126" s="139"/>
    </row>
    <row r="127" spans="1:12" ht="1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1"/>
      <c r="K127" s="21"/>
      <c r="L127" s="139"/>
    </row>
    <row r="128" spans="1:12" ht="1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1"/>
      <c r="K128" s="21"/>
      <c r="L128" s="139"/>
    </row>
    <row r="129" spans="1:12" ht="1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1"/>
      <c r="L129" s="139"/>
    </row>
    <row r="130" ht="15" customHeight="1">
      <c r="C130" s="48"/>
    </row>
    <row r="131" ht="15" customHeight="1">
      <c r="C131" s="48"/>
    </row>
    <row r="132" ht="15" customHeight="1">
      <c r="C132" s="48"/>
    </row>
    <row r="133" ht="15" customHeight="1">
      <c r="C133" s="48"/>
    </row>
    <row r="134" ht="15" customHeight="1">
      <c r="C134" s="48"/>
    </row>
    <row r="135" ht="15" customHeight="1">
      <c r="C135" s="48"/>
    </row>
    <row r="136" ht="15" customHeight="1">
      <c r="C136" s="48"/>
    </row>
    <row r="137" ht="15" customHeight="1">
      <c r="C137" s="48"/>
    </row>
    <row r="138" ht="15" customHeight="1">
      <c r="C138" s="48"/>
    </row>
    <row r="139" ht="15" customHeight="1">
      <c r="C139" s="48"/>
    </row>
    <row r="140" ht="15" customHeight="1">
      <c r="C140" s="48"/>
    </row>
    <row r="141" ht="15" customHeight="1">
      <c r="C141" s="48"/>
    </row>
    <row r="142" ht="15" customHeight="1">
      <c r="C142" s="48"/>
    </row>
    <row r="143" ht="15" customHeight="1">
      <c r="C143" s="48"/>
    </row>
    <row r="144" ht="15" customHeight="1">
      <c r="C144" s="48"/>
    </row>
    <row r="145" ht="15" customHeight="1">
      <c r="C145" s="48"/>
    </row>
    <row r="146" ht="15" customHeight="1">
      <c r="C146" s="48"/>
    </row>
    <row r="147" ht="15" customHeight="1">
      <c r="C147" s="48"/>
    </row>
    <row r="148" ht="15" customHeight="1">
      <c r="C148" s="48"/>
    </row>
    <row r="149" ht="15" customHeight="1">
      <c r="C149" s="48"/>
    </row>
    <row r="150" ht="15" customHeight="1">
      <c r="C150" s="48"/>
    </row>
    <row r="151" ht="15" customHeight="1">
      <c r="C151" s="48"/>
    </row>
    <row r="152" ht="15" customHeight="1">
      <c r="C152" s="48"/>
    </row>
    <row r="153" ht="15" customHeight="1">
      <c r="C153" s="48"/>
    </row>
    <row r="154" ht="15" customHeight="1">
      <c r="C154" s="48"/>
    </row>
    <row r="155" ht="15" customHeight="1">
      <c r="C155" s="48"/>
    </row>
    <row r="156" ht="15" customHeight="1">
      <c r="C156" s="48"/>
    </row>
    <row r="157" ht="15" customHeight="1">
      <c r="C157" s="48"/>
    </row>
    <row r="158" ht="15" customHeight="1">
      <c r="C158" s="48"/>
    </row>
    <row r="159" ht="15" customHeight="1">
      <c r="C159" s="48"/>
    </row>
    <row r="160" ht="15" customHeight="1">
      <c r="C160" s="48"/>
    </row>
    <row r="161" ht="15" customHeight="1">
      <c r="C161" s="48"/>
    </row>
    <row r="162" ht="15" customHeight="1">
      <c r="C162" s="48"/>
    </row>
    <row r="163" ht="15" customHeight="1">
      <c r="C163" s="48"/>
    </row>
    <row r="164" ht="15" customHeight="1">
      <c r="C164" s="48"/>
    </row>
    <row r="165" ht="15" customHeight="1">
      <c r="C165" s="48"/>
    </row>
    <row r="166" ht="15" customHeight="1">
      <c r="C166" s="48"/>
    </row>
    <row r="167" ht="15" customHeight="1">
      <c r="C167" s="48"/>
    </row>
    <row r="168" ht="15" customHeight="1">
      <c r="C168" s="48"/>
    </row>
    <row r="169" ht="15" customHeight="1">
      <c r="C169" s="48"/>
    </row>
    <row r="170" ht="15" customHeight="1">
      <c r="C170" s="48"/>
    </row>
    <row r="171" ht="15" customHeight="1">
      <c r="C171" s="48"/>
    </row>
    <row r="172" ht="15" customHeight="1">
      <c r="C172" s="48"/>
    </row>
    <row r="173" ht="15" customHeight="1">
      <c r="C173" s="48"/>
    </row>
    <row r="174" ht="15" customHeight="1">
      <c r="C174" s="48"/>
    </row>
    <row r="175" ht="15" customHeight="1">
      <c r="C175" s="48"/>
    </row>
    <row r="176" ht="15" customHeight="1">
      <c r="C176" s="48"/>
    </row>
    <row r="177" ht="15" customHeight="1">
      <c r="C177" s="48"/>
    </row>
    <row r="178" ht="15" customHeight="1">
      <c r="C178" s="48"/>
    </row>
    <row r="179" ht="15" customHeight="1">
      <c r="C179" s="48"/>
    </row>
    <row r="180" ht="15" customHeight="1">
      <c r="C180" s="48"/>
    </row>
    <row r="181" ht="15" customHeight="1">
      <c r="C181" s="48"/>
    </row>
    <row r="182" ht="15" customHeight="1">
      <c r="C182" s="48"/>
    </row>
    <row r="183" ht="15" customHeight="1">
      <c r="C183" s="48"/>
    </row>
    <row r="184" ht="15" customHeight="1">
      <c r="C184" s="48"/>
    </row>
    <row r="185" ht="15" customHeight="1">
      <c r="C185" s="48"/>
    </row>
    <row r="186" ht="15" customHeight="1">
      <c r="C186" s="48"/>
    </row>
    <row r="187" ht="15" customHeight="1">
      <c r="C187" s="48"/>
    </row>
    <row r="188" ht="15" customHeight="1">
      <c r="C188" s="48"/>
    </row>
    <row r="189" ht="15" customHeight="1">
      <c r="C189" s="48"/>
    </row>
    <row r="190" ht="15" customHeight="1">
      <c r="C190" s="48"/>
    </row>
    <row r="191" ht="15" customHeight="1">
      <c r="C191" s="48"/>
    </row>
    <row r="192" ht="15" customHeight="1">
      <c r="C192" s="48"/>
    </row>
    <row r="193" ht="15" customHeight="1">
      <c r="C193" s="48"/>
    </row>
    <row r="194" ht="15" customHeight="1">
      <c r="C194" s="48"/>
    </row>
    <row r="195" ht="15" customHeight="1">
      <c r="C195" s="48"/>
    </row>
    <row r="196" ht="15" customHeight="1">
      <c r="C196" s="48"/>
    </row>
    <row r="197" ht="15" customHeight="1">
      <c r="C197" s="48"/>
    </row>
    <row r="198" ht="15" customHeight="1">
      <c r="C198" s="48"/>
    </row>
    <row r="199" ht="15" customHeight="1">
      <c r="C199" s="48"/>
    </row>
    <row r="200" ht="15" customHeight="1">
      <c r="C200" s="48"/>
    </row>
    <row r="201" ht="15" customHeight="1">
      <c r="C201" s="48"/>
    </row>
    <row r="202" ht="15" customHeight="1">
      <c r="C202" s="48"/>
    </row>
    <row r="203" ht="15" customHeight="1">
      <c r="C203" s="48"/>
    </row>
    <row r="204" ht="15" customHeight="1">
      <c r="C204" s="48"/>
    </row>
    <row r="205" ht="15" customHeight="1">
      <c r="C205" s="48"/>
    </row>
    <row r="206" ht="15" customHeight="1">
      <c r="C206" s="48"/>
    </row>
    <row r="207" ht="15" customHeight="1">
      <c r="C207" s="48"/>
    </row>
    <row r="208" ht="15" customHeight="1">
      <c r="C208" s="48"/>
    </row>
    <row r="209" ht="15" customHeight="1">
      <c r="C209" s="48"/>
    </row>
    <row r="210" ht="15" customHeight="1">
      <c r="C210" s="48"/>
    </row>
    <row r="211" ht="15" customHeight="1">
      <c r="C211" s="48"/>
    </row>
    <row r="212" ht="15" customHeight="1">
      <c r="C212" s="48"/>
    </row>
    <row r="213" ht="15" customHeight="1">
      <c r="C213" s="48"/>
    </row>
    <row r="214" ht="15" customHeight="1">
      <c r="C214" s="48"/>
    </row>
    <row r="215" ht="15" customHeight="1">
      <c r="C215" s="48"/>
    </row>
    <row r="216" ht="15" customHeight="1">
      <c r="C216" s="48"/>
    </row>
    <row r="217" ht="15" customHeight="1">
      <c r="C217" s="48"/>
    </row>
    <row r="218" ht="15" customHeight="1">
      <c r="C218" s="48"/>
    </row>
    <row r="219" ht="15" customHeight="1">
      <c r="C219" s="48"/>
    </row>
    <row r="220" ht="15" customHeight="1">
      <c r="C220" s="48"/>
    </row>
    <row r="221" ht="15" customHeight="1">
      <c r="C221" s="48"/>
    </row>
    <row r="222" ht="15" customHeight="1">
      <c r="C222" s="48"/>
    </row>
    <row r="223" ht="15" customHeight="1">
      <c r="C223" s="48"/>
    </row>
    <row r="224" ht="15" customHeight="1">
      <c r="C224" s="48"/>
    </row>
    <row r="225" ht="15" customHeight="1">
      <c r="C225" s="48"/>
    </row>
    <row r="226" ht="15" customHeight="1">
      <c r="C226" s="48"/>
    </row>
    <row r="227" ht="15" customHeight="1">
      <c r="C227" s="48"/>
    </row>
    <row r="228" ht="15" customHeight="1">
      <c r="C228" s="48"/>
    </row>
    <row r="229" ht="15" customHeight="1">
      <c r="C229" s="48"/>
    </row>
    <row r="230" ht="15" customHeight="1">
      <c r="C230" s="48"/>
    </row>
    <row r="231" ht="15" customHeight="1">
      <c r="C231" s="48"/>
    </row>
    <row r="232" ht="15" customHeight="1">
      <c r="C232" s="48"/>
    </row>
    <row r="233" ht="15" customHeight="1">
      <c r="C233" s="48"/>
    </row>
    <row r="234" ht="15" customHeight="1">
      <c r="C234" s="48"/>
    </row>
    <row r="235" ht="15" customHeight="1">
      <c r="C235" s="48"/>
    </row>
    <row r="236" ht="15" customHeight="1">
      <c r="C236" s="48"/>
    </row>
    <row r="237" ht="15" customHeight="1">
      <c r="C237" s="48"/>
    </row>
    <row r="238" ht="15" customHeight="1">
      <c r="C238" s="48"/>
    </row>
    <row r="239" ht="15" customHeight="1">
      <c r="C239" s="48"/>
    </row>
    <row r="240" ht="15" customHeight="1">
      <c r="C240" s="48"/>
    </row>
    <row r="241" ht="15" customHeight="1">
      <c r="C241" s="48"/>
    </row>
    <row r="242" ht="15" customHeight="1">
      <c r="C242" s="48"/>
    </row>
    <row r="243" ht="15" customHeight="1">
      <c r="C243" s="48"/>
    </row>
    <row r="244" ht="15" customHeight="1">
      <c r="C244" s="48"/>
    </row>
    <row r="245" ht="15" customHeight="1">
      <c r="C245" s="48"/>
    </row>
    <row r="246" ht="15" customHeight="1">
      <c r="C246" s="48"/>
    </row>
    <row r="247" ht="15" customHeight="1">
      <c r="C247" s="48"/>
    </row>
    <row r="248" ht="15" customHeight="1">
      <c r="C248" s="48"/>
    </row>
    <row r="249" ht="15" customHeight="1">
      <c r="C249" s="48"/>
    </row>
    <row r="250" ht="15" customHeight="1">
      <c r="C250" s="48"/>
    </row>
    <row r="251" ht="15" customHeight="1">
      <c r="C251" s="48"/>
    </row>
    <row r="252" ht="15" customHeight="1">
      <c r="C252" s="48"/>
    </row>
    <row r="253" ht="15" customHeight="1">
      <c r="C253" s="48"/>
    </row>
    <row r="254" ht="15" customHeight="1">
      <c r="C254" s="48"/>
    </row>
    <row r="255" ht="15" customHeight="1">
      <c r="C255" s="48"/>
    </row>
    <row r="256" ht="15" customHeight="1">
      <c r="C256" s="48"/>
    </row>
    <row r="257" ht="15" customHeight="1">
      <c r="C257" s="48"/>
    </row>
    <row r="258" ht="15" customHeight="1">
      <c r="C258" s="48"/>
    </row>
    <row r="259" ht="15" customHeight="1">
      <c r="C259" s="48"/>
    </row>
    <row r="260" ht="15" customHeight="1">
      <c r="C260" s="48"/>
    </row>
    <row r="261" ht="15" customHeight="1">
      <c r="C261" s="48"/>
    </row>
    <row r="262" ht="15" customHeight="1">
      <c r="C262" s="48"/>
    </row>
    <row r="263" ht="15" customHeight="1">
      <c r="C263" s="48"/>
    </row>
    <row r="264" ht="15" customHeight="1">
      <c r="C264" s="48"/>
    </row>
    <row r="265" ht="15" customHeight="1">
      <c r="C265" s="48"/>
    </row>
    <row r="266" ht="15" customHeight="1">
      <c r="C266" s="48"/>
    </row>
    <row r="267" ht="15" customHeight="1">
      <c r="C267" s="48"/>
    </row>
    <row r="268" ht="15" customHeight="1">
      <c r="C268" s="48"/>
    </row>
    <row r="269" ht="15" customHeight="1">
      <c r="C269" s="48"/>
    </row>
    <row r="270" ht="15" customHeight="1">
      <c r="C270" s="48"/>
    </row>
    <row r="271" ht="15" customHeight="1">
      <c r="C271" s="48"/>
    </row>
    <row r="272" ht="15" customHeight="1">
      <c r="C272" s="48"/>
    </row>
    <row r="273" ht="15" customHeight="1">
      <c r="C273" s="48"/>
    </row>
    <row r="274" ht="15" customHeight="1">
      <c r="C274" s="48"/>
    </row>
    <row r="275" ht="15" customHeight="1">
      <c r="C275" s="48"/>
    </row>
    <row r="276" ht="15" customHeight="1">
      <c r="C276" s="48"/>
    </row>
    <row r="277" ht="15" customHeight="1">
      <c r="C277" s="48"/>
    </row>
    <row r="278" ht="15" customHeight="1">
      <c r="C278" s="48"/>
    </row>
    <row r="279" ht="15" customHeight="1">
      <c r="C279" s="48"/>
    </row>
    <row r="280" ht="15" customHeight="1">
      <c r="C280" s="48"/>
    </row>
    <row r="281" ht="15" customHeight="1">
      <c r="C281" s="48"/>
    </row>
    <row r="282" ht="15" customHeight="1">
      <c r="C282" s="48"/>
    </row>
    <row r="283" ht="15" customHeight="1">
      <c r="C283" s="48"/>
    </row>
    <row r="284" ht="15" customHeight="1">
      <c r="C284" s="48"/>
    </row>
    <row r="285" ht="15" customHeight="1">
      <c r="C285" s="48"/>
    </row>
    <row r="286" ht="15" customHeight="1">
      <c r="C286" s="48"/>
    </row>
    <row r="287" ht="15" customHeight="1">
      <c r="C287" s="48"/>
    </row>
    <row r="288" ht="15" customHeight="1">
      <c r="C288" s="48"/>
    </row>
    <row r="289" ht="15" customHeight="1">
      <c r="C289" s="48"/>
    </row>
    <row r="290" ht="15" customHeight="1">
      <c r="C290" s="48"/>
    </row>
    <row r="291" ht="15" customHeight="1">
      <c r="C291" s="48"/>
    </row>
    <row r="292" ht="15" customHeight="1">
      <c r="C292" s="48"/>
    </row>
    <row r="293" ht="15" customHeight="1">
      <c r="C293" s="48"/>
    </row>
    <row r="294" ht="15" customHeight="1">
      <c r="C294" s="48"/>
    </row>
    <row r="295" ht="15" customHeight="1">
      <c r="C295" s="48"/>
    </row>
    <row r="296" ht="15" customHeight="1">
      <c r="C296" s="48"/>
    </row>
    <row r="297" ht="15" customHeight="1">
      <c r="C297" s="48"/>
    </row>
    <row r="298" ht="15" customHeight="1">
      <c r="C298" s="48"/>
    </row>
    <row r="299" ht="15" customHeight="1">
      <c r="C299" s="48"/>
    </row>
    <row r="300" ht="15" customHeight="1">
      <c r="C300" s="48"/>
    </row>
    <row r="301" ht="15" customHeight="1">
      <c r="C301" s="48"/>
    </row>
    <row r="302" ht="15" customHeight="1">
      <c r="C302" s="48"/>
    </row>
    <row r="303" ht="15" customHeight="1">
      <c r="C303" s="48"/>
    </row>
    <row r="304" ht="15" customHeight="1">
      <c r="C304" s="48"/>
    </row>
    <row r="305" ht="15" customHeight="1">
      <c r="C305" s="48"/>
    </row>
    <row r="306" ht="15" customHeight="1">
      <c r="C306" s="48"/>
    </row>
    <row r="307" ht="15" customHeight="1">
      <c r="C307" s="48"/>
    </row>
    <row r="308" ht="15" customHeight="1">
      <c r="C308" s="48"/>
    </row>
    <row r="309" ht="15" customHeight="1">
      <c r="C309" s="48"/>
    </row>
    <row r="310" ht="15" customHeight="1">
      <c r="C310" s="48"/>
    </row>
    <row r="311" ht="15" customHeight="1">
      <c r="C311" s="48"/>
    </row>
    <row r="312" ht="15" customHeight="1">
      <c r="C312" s="48"/>
    </row>
    <row r="313" ht="15" customHeight="1">
      <c r="C313" s="48"/>
    </row>
    <row r="314" ht="15" customHeight="1">
      <c r="C314" s="48"/>
    </row>
    <row r="315" ht="15" customHeight="1">
      <c r="C315" s="48"/>
    </row>
    <row r="316" ht="15" customHeight="1">
      <c r="C316" s="48"/>
    </row>
    <row r="317" ht="15" customHeight="1">
      <c r="C317" s="48"/>
    </row>
    <row r="318" ht="15" customHeight="1">
      <c r="C318" s="48"/>
    </row>
    <row r="319" ht="15" customHeight="1">
      <c r="C319" s="48"/>
    </row>
    <row r="320" ht="15" customHeight="1">
      <c r="C320" s="48"/>
    </row>
    <row r="321" ht="15" customHeight="1">
      <c r="C321" s="48"/>
    </row>
    <row r="322" ht="15" customHeight="1">
      <c r="C322" s="48"/>
    </row>
    <row r="323" ht="15" customHeight="1">
      <c r="C323" s="48"/>
    </row>
    <row r="324" ht="15" customHeight="1">
      <c r="C324" s="48"/>
    </row>
    <row r="325" ht="15" customHeight="1">
      <c r="C325" s="48"/>
    </row>
    <row r="326" ht="15" customHeight="1">
      <c r="C326" s="48"/>
    </row>
    <row r="327" ht="15" customHeight="1">
      <c r="C327" s="48"/>
    </row>
    <row r="328" ht="15" customHeight="1">
      <c r="C328" s="48"/>
    </row>
    <row r="329" ht="15" customHeight="1">
      <c r="C329" s="48"/>
    </row>
    <row r="330" ht="15" customHeight="1">
      <c r="C330" s="48"/>
    </row>
    <row r="331" ht="15" customHeight="1">
      <c r="C331" s="48"/>
    </row>
    <row r="332" ht="15" customHeight="1">
      <c r="C332" s="48"/>
    </row>
    <row r="333" ht="15" customHeight="1">
      <c r="C333" s="48"/>
    </row>
    <row r="334" ht="15" customHeight="1">
      <c r="C334" s="48"/>
    </row>
    <row r="335" ht="15" customHeight="1">
      <c r="C335" s="48"/>
    </row>
    <row r="336" ht="15" customHeight="1">
      <c r="C336" s="48"/>
    </row>
    <row r="337" ht="15" customHeight="1">
      <c r="C337" s="48"/>
    </row>
    <row r="338" ht="15" customHeight="1">
      <c r="C338" s="48"/>
    </row>
    <row r="339" ht="15" customHeight="1">
      <c r="C339" s="48"/>
    </row>
    <row r="340" ht="15" customHeight="1">
      <c r="C340" s="48"/>
    </row>
    <row r="341" ht="15" customHeight="1">
      <c r="C341" s="48"/>
    </row>
    <row r="342" ht="15" customHeight="1">
      <c r="C342" s="48"/>
    </row>
    <row r="343" ht="15" customHeight="1">
      <c r="C343" s="48"/>
    </row>
    <row r="344" ht="15" customHeight="1">
      <c r="C344" s="48"/>
    </row>
    <row r="345" ht="15" customHeight="1">
      <c r="C345" s="48"/>
    </row>
    <row r="346" ht="15" customHeight="1">
      <c r="C346" s="48"/>
    </row>
    <row r="347" ht="15" customHeight="1">
      <c r="C347" s="48"/>
    </row>
    <row r="348" ht="15" customHeight="1">
      <c r="C348" s="48"/>
    </row>
    <row r="349" ht="15" customHeight="1">
      <c r="C349" s="48"/>
    </row>
    <row r="350" ht="15" customHeight="1">
      <c r="C350" s="48"/>
    </row>
    <row r="351" ht="15" customHeight="1">
      <c r="C351" s="48"/>
    </row>
    <row r="352" ht="15" customHeight="1">
      <c r="C352" s="48"/>
    </row>
    <row r="353" ht="15" customHeight="1">
      <c r="C353" s="48"/>
    </row>
    <row r="354" ht="15" customHeight="1">
      <c r="C354" s="48"/>
    </row>
    <row r="355" ht="15" customHeight="1">
      <c r="C355" s="48"/>
    </row>
    <row r="356" ht="15" customHeight="1">
      <c r="C356" s="48"/>
    </row>
    <row r="357" ht="15" customHeight="1">
      <c r="C357" s="48"/>
    </row>
    <row r="358" ht="15" customHeight="1">
      <c r="C358" s="48"/>
    </row>
    <row r="359" ht="15" customHeight="1">
      <c r="C359" s="48"/>
    </row>
    <row r="360" ht="15" customHeight="1">
      <c r="C360" s="48"/>
    </row>
    <row r="361" ht="15" customHeight="1">
      <c r="C361" s="48"/>
    </row>
    <row r="362" ht="15" customHeight="1">
      <c r="C362" s="48"/>
    </row>
    <row r="363" ht="15" customHeight="1">
      <c r="C363" s="48"/>
    </row>
    <row r="364" ht="15" customHeight="1">
      <c r="C364" s="48"/>
    </row>
    <row r="365" ht="15" customHeight="1">
      <c r="C365" s="48"/>
    </row>
    <row r="366" ht="15" customHeight="1">
      <c r="C366" s="48"/>
    </row>
    <row r="367" ht="15" customHeight="1">
      <c r="C367" s="48"/>
    </row>
    <row r="368" ht="15" customHeight="1">
      <c r="C368" s="48"/>
    </row>
    <row r="369" ht="15" customHeight="1">
      <c r="C369" s="48"/>
    </row>
    <row r="370" ht="15" customHeight="1">
      <c r="C370" s="48"/>
    </row>
    <row r="371" ht="15" customHeight="1">
      <c r="C371" s="48"/>
    </row>
    <row r="372" ht="15" customHeight="1">
      <c r="C372" s="48"/>
    </row>
    <row r="373" ht="15" customHeight="1">
      <c r="C373" s="48"/>
    </row>
    <row r="374" ht="15" customHeight="1">
      <c r="C374" s="48"/>
    </row>
    <row r="375" ht="15" customHeight="1">
      <c r="C375" s="48"/>
    </row>
    <row r="376" ht="15" customHeight="1">
      <c r="C376" s="48"/>
    </row>
    <row r="377" ht="15" customHeight="1">
      <c r="C377" s="48"/>
    </row>
    <row r="378" ht="15" customHeight="1">
      <c r="C378" s="48"/>
    </row>
    <row r="379" ht="15" customHeight="1">
      <c r="C379" s="48"/>
    </row>
    <row r="380" ht="15" customHeight="1">
      <c r="C380" s="48"/>
    </row>
    <row r="381" ht="15" customHeight="1">
      <c r="C381" s="48"/>
    </row>
    <row r="382" ht="15" customHeight="1">
      <c r="C382" s="48"/>
    </row>
    <row r="383" ht="15" customHeight="1">
      <c r="C383" s="48"/>
    </row>
    <row r="384" ht="15" customHeight="1">
      <c r="C384" s="48"/>
    </row>
    <row r="385" ht="15" customHeight="1">
      <c r="C385" s="48"/>
    </row>
    <row r="386" ht="15" customHeight="1">
      <c r="C386" s="48"/>
    </row>
    <row r="387" ht="15" customHeight="1">
      <c r="C387" s="48"/>
    </row>
    <row r="388" ht="15" customHeight="1">
      <c r="C388" s="48"/>
    </row>
    <row r="389" ht="15" customHeight="1">
      <c r="C389" s="48"/>
    </row>
    <row r="390" ht="15" customHeight="1">
      <c r="C390" s="48"/>
    </row>
    <row r="391" ht="15" customHeight="1">
      <c r="C391" s="48"/>
    </row>
    <row r="392" ht="15" customHeight="1">
      <c r="C392" s="48"/>
    </row>
    <row r="393" ht="15" customHeight="1">
      <c r="C393" s="48"/>
    </row>
    <row r="394" ht="15" customHeight="1">
      <c r="C394" s="48"/>
    </row>
    <row r="395" ht="15" customHeight="1">
      <c r="C395" s="48"/>
    </row>
    <row r="396" ht="15" customHeight="1">
      <c r="C396" s="48"/>
    </row>
    <row r="397" ht="15" customHeight="1">
      <c r="C397" s="48"/>
    </row>
    <row r="398" ht="15" customHeight="1">
      <c r="C398" s="48"/>
    </row>
    <row r="399" ht="15" customHeight="1">
      <c r="C399" s="48"/>
    </row>
    <row r="400" ht="15" customHeight="1">
      <c r="C400" s="48"/>
    </row>
    <row r="401" ht="15" customHeight="1">
      <c r="C401" s="48"/>
    </row>
    <row r="402" ht="15" customHeight="1">
      <c r="C402" s="48"/>
    </row>
    <row r="403" ht="15" customHeight="1">
      <c r="C403" s="48"/>
    </row>
    <row r="404" ht="15" customHeight="1">
      <c r="C404" s="48"/>
    </row>
    <row r="405" ht="15" customHeight="1">
      <c r="C405" s="48"/>
    </row>
    <row r="406" ht="15" customHeight="1">
      <c r="C406" s="48"/>
    </row>
    <row r="407" ht="15" customHeight="1">
      <c r="C407" s="48"/>
    </row>
    <row r="408" ht="15" customHeight="1">
      <c r="C408" s="48"/>
    </row>
    <row r="409" ht="15" customHeight="1">
      <c r="C409" s="48"/>
    </row>
    <row r="410" ht="15" customHeight="1">
      <c r="C410" s="48"/>
    </row>
    <row r="411" ht="15" customHeight="1">
      <c r="C411" s="48"/>
    </row>
    <row r="412" ht="15" customHeight="1">
      <c r="C412" s="48"/>
    </row>
    <row r="413" ht="15" customHeight="1">
      <c r="C413" s="48"/>
    </row>
    <row r="414" ht="15" customHeight="1">
      <c r="C414" s="48"/>
    </row>
    <row r="415" ht="15" customHeight="1">
      <c r="C415" s="48"/>
    </row>
    <row r="416" ht="15" customHeight="1">
      <c r="C416" s="48"/>
    </row>
    <row r="417" ht="15" customHeight="1">
      <c r="C417" s="48"/>
    </row>
    <row r="418" ht="15" customHeight="1">
      <c r="C418" s="48"/>
    </row>
    <row r="419" ht="15" customHeight="1">
      <c r="C419" s="48"/>
    </row>
    <row r="420" ht="15" customHeight="1">
      <c r="C420" s="48"/>
    </row>
    <row r="421" ht="15" customHeight="1">
      <c r="C421" s="48"/>
    </row>
    <row r="422" ht="15" customHeight="1">
      <c r="C422" s="48"/>
    </row>
    <row r="423" ht="15" customHeight="1">
      <c r="C423" s="48"/>
    </row>
    <row r="424" ht="15" customHeight="1">
      <c r="C424" s="48"/>
    </row>
    <row r="425" ht="15" customHeight="1">
      <c r="C425" s="48"/>
    </row>
    <row r="426" ht="15" customHeight="1">
      <c r="C426" s="48"/>
    </row>
    <row r="427" ht="15" customHeight="1">
      <c r="C427" s="48"/>
    </row>
    <row r="428" ht="15" customHeight="1">
      <c r="C428" s="48"/>
    </row>
    <row r="429" ht="15" customHeight="1">
      <c r="C429" s="48"/>
    </row>
    <row r="430" ht="15" customHeight="1">
      <c r="C430" s="48"/>
    </row>
    <row r="431" ht="15" customHeight="1">
      <c r="C431" s="48"/>
    </row>
    <row r="432" ht="15" customHeight="1">
      <c r="C432" s="48"/>
    </row>
    <row r="433" ht="15" customHeight="1">
      <c r="C433" s="48"/>
    </row>
    <row r="434" ht="15" customHeight="1">
      <c r="C434" s="48"/>
    </row>
    <row r="435" ht="15" customHeight="1">
      <c r="C435" s="48"/>
    </row>
    <row r="436" ht="15" customHeight="1">
      <c r="C436" s="48"/>
    </row>
    <row r="437" ht="15" customHeight="1">
      <c r="C437" s="48"/>
    </row>
    <row r="438" ht="15" customHeight="1">
      <c r="C438" s="48"/>
    </row>
    <row r="439" ht="15" customHeight="1">
      <c r="C439" s="48"/>
    </row>
    <row r="440" ht="15" customHeight="1">
      <c r="C440" s="48"/>
    </row>
    <row r="441" ht="15" customHeight="1">
      <c r="C441" s="48"/>
    </row>
    <row r="442" ht="15" customHeight="1">
      <c r="C442" s="48"/>
    </row>
    <row r="443" ht="15" customHeight="1">
      <c r="C443" s="48"/>
    </row>
    <row r="444" ht="15" customHeight="1">
      <c r="C444" s="48"/>
    </row>
    <row r="445" ht="15" customHeight="1">
      <c r="C445" s="48"/>
    </row>
    <row r="446" ht="15" customHeight="1">
      <c r="C446" s="48"/>
    </row>
    <row r="447" ht="15" customHeight="1">
      <c r="C447" s="48"/>
    </row>
    <row r="448" ht="15" customHeight="1">
      <c r="C448" s="48"/>
    </row>
    <row r="449" ht="15" customHeight="1">
      <c r="C449" s="48"/>
    </row>
    <row r="450" ht="15" customHeight="1">
      <c r="C450" s="48"/>
    </row>
    <row r="451" ht="15" customHeight="1">
      <c r="C451" s="48"/>
    </row>
    <row r="452" ht="15" customHeight="1">
      <c r="C452" s="48"/>
    </row>
    <row r="453" ht="15" customHeight="1">
      <c r="C453" s="48"/>
    </row>
    <row r="454" ht="15" customHeight="1">
      <c r="C454" s="48"/>
    </row>
    <row r="455" ht="15" customHeight="1">
      <c r="C455" s="48"/>
    </row>
    <row r="456" ht="15" customHeight="1">
      <c r="C456" s="48"/>
    </row>
    <row r="457" ht="15" customHeight="1">
      <c r="C457" s="48"/>
    </row>
    <row r="458" ht="15" customHeight="1">
      <c r="C458" s="48"/>
    </row>
    <row r="459" ht="15" customHeight="1">
      <c r="C459" s="48"/>
    </row>
    <row r="460" ht="15" customHeight="1">
      <c r="C460" s="48"/>
    </row>
    <row r="461" ht="15" customHeight="1">
      <c r="C461" s="48"/>
    </row>
    <row r="462" ht="15" customHeight="1">
      <c r="C462" s="48"/>
    </row>
    <row r="463" ht="15" customHeight="1">
      <c r="C463" s="48"/>
    </row>
    <row r="464" ht="15" customHeight="1">
      <c r="C464" s="48"/>
    </row>
    <row r="465" ht="15" customHeight="1">
      <c r="C465" s="48"/>
    </row>
    <row r="466" ht="15" customHeight="1">
      <c r="C466" s="48"/>
    </row>
    <row r="467" ht="15" customHeight="1">
      <c r="C467" s="48"/>
    </row>
    <row r="468" ht="15" customHeight="1">
      <c r="C468" s="48"/>
    </row>
    <row r="469" ht="15" customHeight="1">
      <c r="C469" s="48"/>
    </row>
    <row r="470" ht="15" customHeight="1">
      <c r="C470" s="48"/>
    </row>
    <row r="471" ht="15" customHeight="1">
      <c r="C471" s="48"/>
    </row>
    <row r="472" ht="15" customHeight="1">
      <c r="C472" s="48"/>
    </row>
    <row r="473" ht="15" customHeight="1">
      <c r="C473" s="48"/>
    </row>
    <row r="474" ht="15" customHeight="1">
      <c r="C474" s="48"/>
    </row>
    <row r="475" ht="15" customHeight="1">
      <c r="C475" s="48"/>
    </row>
    <row r="476" ht="15" customHeight="1">
      <c r="C476" s="48"/>
    </row>
    <row r="477" ht="15" customHeight="1">
      <c r="C477" s="48"/>
    </row>
    <row r="478" ht="15" customHeight="1">
      <c r="C478" s="48"/>
    </row>
    <row r="479" ht="15" customHeight="1">
      <c r="C479" s="48"/>
    </row>
    <row r="480" ht="15" customHeight="1">
      <c r="C480" s="48"/>
    </row>
    <row r="481" ht="15" customHeight="1">
      <c r="C481" s="48"/>
    </row>
    <row r="482" ht="15" customHeight="1">
      <c r="C482" s="48"/>
    </row>
    <row r="483" ht="15" customHeight="1">
      <c r="C483" s="48"/>
    </row>
    <row r="484" ht="15" customHeight="1">
      <c r="C484" s="48"/>
    </row>
    <row r="485" ht="15" customHeight="1">
      <c r="C485" s="48"/>
    </row>
    <row r="486" ht="15" customHeight="1">
      <c r="C486" s="48"/>
    </row>
    <row r="487" ht="15" customHeight="1">
      <c r="C487" s="48"/>
    </row>
    <row r="488" ht="15" customHeight="1">
      <c r="C488" s="48"/>
    </row>
    <row r="489" ht="15" customHeight="1">
      <c r="C489" s="48"/>
    </row>
    <row r="490" ht="15" customHeight="1">
      <c r="C490" s="48"/>
    </row>
    <row r="491" ht="15" customHeight="1">
      <c r="C491" s="48"/>
    </row>
    <row r="492" ht="15" customHeight="1">
      <c r="C492" s="48"/>
    </row>
    <row r="493" ht="15" customHeight="1">
      <c r="C493" s="48"/>
    </row>
    <row r="494" ht="15" customHeight="1">
      <c r="C494" s="48"/>
    </row>
    <row r="495" ht="15" customHeight="1">
      <c r="C495" s="48"/>
    </row>
    <row r="496" ht="15" customHeight="1">
      <c r="C496" s="48"/>
    </row>
    <row r="497" ht="15" customHeight="1">
      <c r="C497" s="48"/>
    </row>
    <row r="498" ht="15" customHeight="1">
      <c r="C498" s="48"/>
    </row>
    <row r="499" ht="15" customHeight="1">
      <c r="C499" s="48"/>
    </row>
    <row r="500" ht="15" customHeight="1">
      <c r="C500" s="48"/>
    </row>
    <row r="501" ht="15" customHeight="1">
      <c r="C501" s="48"/>
    </row>
    <row r="502" ht="15" customHeight="1">
      <c r="C502" s="48"/>
    </row>
    <row r="503" ht="15" customHeight="1">
      <c r="C503" s="48"/>
    </row>
    <row r="504" ht="15" customHeight="1">
      <c r="C504" s="48"/>
    </row>
    <row r="505" ht="15" customHeight="1">
      <c r="C505" s="48"/>
    </row>
    <row r="506" ht="15" customHeight="1">
      <c r="C506" s="48"/>
    </row>
    <row r="507" ht="15" customHeight="1">
      <c r="C507" s="48"/>
    </row>
    <row r="508" ht="15" customHeight="1">
      <c r="C508" s="48"/>
    </row>
    <row r="509" ht="15" customHeight="1">
      <c r="C509" s="48"/>
    </row>
    <row r="510" ht="15" customHeight="1">
      <c r="C510" s="48"/>
    </row>
    <row r="511" ht="15" customHeight="1">
      <c r="C511" s="48"/>
    </row>
    <row r="512" ht="15" customHeight="1">
      <c r="C512" s="48"/>
    </row>
    <row r="513" ht="15" customHeight="1">
      <c r="C513" s="48"/>
    </row>
    <row r="514" ht="15" customHeight="1">
      <c r="C514" s="48"/>
    </row>
    <row r="515" ht="15" customHeight="1">
      <c r="C515" s="48"/>
    </row>
    <row r="516" ht="15" customHeight="1">
      <c r="C516" s="48"/>
    </row>
    <row r="517" ht="15" customHeight="1">
      <c r="C517" s="48"/>
    </row>
    <row r="518" ht="15" customHeight="1">
      <c r="C518" s="48"/>
    </row>
    <row r="519" ht="15" customHeight="1">
      <c r="C519" s="48"/>
    </row>
    <row r="520" ht="15" customHeight="1">
      <c r="C520" s="48"/>
    </row>
    <row r="521" ht="15" customHeight="1">
      <c r="C521" s="48"/>
    </row>
    <row r="522" ht="15" customHeight="1">
      <c r="C522" s="48"/>
    </row>
    <row r="523" ht="15" customHeight="1">
      <c r="C523" s="48"/>
    </row>
    <row r="524" ht="15" customHeight="1">
      <c r="C524" s="48"/>
    </row>
    <row r="525" ht="15" customHeight="1">
      <c r="C525" s="48"/>
    </row>
    <row r="526" ht="15" customHeight="1">
      <c r="C526" s="48"/>
    </row>
    <row r="527" ht="15" customHeight="1">
      <c r="C527" s="48"/>
    </row>
    <row r="528" ht="15" customHeight="1">
      <c r="C528" s="48"/>
    </row>
    <row r="529" ht="15" customHeight="1">
      <c r="C529" s="48"/>
    </row>
    <row r="530" ht="15" customHeight="1">
      <c r="C530" s="48"/>
    </row>
    <row r="531" ht="15" customHeight="1">
      <c r="C531" s="48"/>
    </row>
    <row r="532" ht="15" customHeight="1">
      <c r="C532" s="48"/>
    </row>
    <row r="533" ht="15" customHeight="1">
      <c r="C533" s="48"/>
    </row>
    <row r="534" ht="15" customHeight="1">
      <c r="C534" s="48"/>
    </row>
    <row r="535" ht="15" customHeight="1">
      <c r="C535" s="48"/>
    </row>
    <row r="536" ht="15" customHeight="1">
      <c r="C536" s="48"/>
    </row>
    <row r="537" ht="15" customHeight="1">
      <c r="C537" s="48"/>
    </row>
    <row r="538" ht="15" customHeight="1">
      <c r="C538" s="48"/>
    </row>
    <row r="539" ht="15" customHeight="1">
      <c r="C539" s="48"/>
    </row>
    <row r="540" ht="15" customHeight="1">
      <c r="C540" s="48"/>
    </row>
    <row r="541" ht="15" customHeight="1">
      <c r="C541" s="48"/>
    </row>
    <row r="542" ht="15" customHeight="1">
      <c r="C542" s="48"/>
    </row>
    <row r="543" ht="15" customHeight="1">
      <c r="C543" s="48"/>
    </row>
    <row r="544" ht="15" customHeight="1">
      <c r="C544" s="48"/>
    </row>
    <row r="545" ht="15" customHeight="1">
      <c r="C545" s="48"/>
    </row>
    <row r="546" ht="15" customHeight="1">
      <c r="C546" s="48"/>
    </row>
    <row r="547" ht="15" customHeight="1">
      <c r="C547" s="48"/>
    </row>
    <row r="548" ht="15" customHeight="1">
      <c r="C548" s="48"/>
    </row>
    <row r="549" ht="15" customHeight="1">
      <c r="C549" s="48"/>
    </row>
    <row r="550" ht="15" customHeight="1">
      <c r="C550" s="48"/>
    </row>
    <row r="551" ht="15" customHeight="1">
      <c r="C551" s="48"/>
    </row>
    <row r="552" ht="15" customHeight="1">
      <c r="C552" s="48"/>
    </row>
    <row r="553" ht="15" customHeight="1">
      <c r="C553" s="48"/>
    </row>
    <row r="554" ht="15" customHeight="1">
      <c r="C554" s="48"/>
    </row>
    <row r="555" ht="15" customHeight="1">
      <c r="C555" s="48"/>
    </row>
    <row r="556" ht="15" customHeight="1">
      <c r="C556" s="48"/>
    </row>
    <row r="557" ht="15" customHeight="1">
      <c r="C557" s="48"/>
    </row>
    <row r="558" ht="15" customHeight="1">
      <c r="C558" s="48"/>
    </row>
    <row r="559" ht="15" customHeight="1">
      <c r="C559" s="48"/>
    </row>
    <row r="560" ht="15" customHeight="1">
      <c r="C560" s="48"/>
    </row>
    <row r="561" ht="15" customHeight="1">
      <c r="C561" s="48"/>
    </row>
    <row r="562" ht="15" customHeight="1">
      <c r="C562" s="48"/>
    </row>
    <row r="563" ht="15" customHeight="1">
      <c r="C563" s="48"/>
    </row>
    <row r="564" ht="15" customHeight="1">
      <c r="C564" s="48"/>
    </row>
    <row r="565" ht="15" customHeight="1">
      <c r="C565" s="48"/>
    </row>
    <row r="566" ht="15" customHeight="1">
      <c r="C566" s="48"/>
    </row>
    <row r="567" ht="15" customHeight="1">
      <c r="C567" s="48"/>
    </row>
    <row r="568" ht="15" customHeight="1">
      <c r="C568" s="48"/>
    </row>
    <row r="569" ht="15" customHeight="1">
      <c r="C569" s="48"/>
    </row>
    <row r="570" ht="15" customHeight="1">
      <c r="C570" s="48"/>
    </row>
    <row r="571" ht="15" customHeight="1">
      <c r="C571" s="48"/>
    </row>
    <row r="572" ht="15" customHeight="1">
      <c r="C572" s="48"/>
    </row>
    <row r="573" ht="15" customHeight="1">
      <c r="C573" s="48"/>
    </row>
    <row r="574" ht="15" customHeight="1">
      <c r="C574" s="48"/>
    </row>
    <row r="575" ht="15" customHeight="1">
      <c r="C575" s="48"/>
    </row>
    <row r="576" ht="15" customHeight="1">
      <c r="C576" s="48"/>
    </row>
    <row r="577" ht="15" customHeight="1">
      <c r="C577" s="48"/>
    </row>
    <row r="578" ht="15" customHeight="1">
      <c r="C578" s="48"/>
    </row>
    <row r="579" ht="15" customHeight="1">
      <c r="C579" s="48"/>
    </row>
    <row r="580" ht="15" customHeight="1">
      <c r="C580" s="48"/>
    </row>
    <row r="581" ht="15" customHeight="1">
      <c r="C581" s="48"/>
    </row>
    <row r="582" ht="15" customHeight="1">
      <c r="C582" s="48"/>
    </row>
    <row r="583" ht="15" customHeight="1">
      <c r="C583" s="48"/>
    </row>
    <row r="584" ht="15" customHeight="1">
      <c r="C584" s="48"/>
    </row>
    <row r="585" ht="15" customHeight="1">
      <c r="C585" s="48"/>
    </row>
    <row r="586" ht="15" customHeight="1">
      <c r="C586" s="48"/>
    </row>
    <row r="587" ht="15" customHeight="1">
      <c r="C587" s="48"/>
    </row>
    <row r="588" ht="15" customHeight="1">
      <c r="C588" s="48"/>
    </row>
    <row r="589" ht="15" customHeight="1">
      <c r="C589" s="48"/>
    </row>
  </sheetData>
  <mergeCells count="5">
    <mergeCell ref="A111:B111"/>
    <mergeCell ref="F1:J1"/>
    <mergeCell ref="F2:J2"/>
    <mergeCell ref="A102:B102"/>
    <mergeCell ref="A109:B109"/>
  </mergeCells>
  <printOptions horizontalCentered="1"/>
  <pageMargins left="0.5118110236220472" right="0.2362204724409449" top="0.2362204724409449" bottom="0.31496062992125984" header="0.2362204724409449" footer="0.15748031496062992"/>
  <pageSetup fitToHeight="4" horizontalDpi="600" verticalDpi="600" orientation="landscape" paperSize="8" r:id="rId1"/>
  <headerFooter alignWithMargins="0">
    <oddFooter>&amp;C&amp;P/&amp;N</oddFooter>
  </headerFooter>
  <rowBreaks count="4" manualBreakCount="4">
    <brk id="32" max="11" man="1"/>
    <brk id="57" max="11" man="1"/>
    <brk id="75" max="11" man="1"/>
    <brk id="10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Normal="75" zoomScaleSheetLayoutView="10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" sqref="B4:C4"/>
    </sheetView>
  </sheetViews>
  <sheetFormatPr defaultColWidth="9.140625" defaultRowHeight="15" customHeight="1"/>
  <cols>
    <col min="1" max="1" width="5.00390625" style="5" customWidth="1"/>
    <col min="2" max="2" width="45.421875" style="5" customWidth="1"/>
    <col min="3" max="3" width="27.8515625" style="5" customWidth="1"/>
    <col min="4" max="4" width="19.8515625" style="5" customWidth="1"/>
    <col min="5" max="5" width="21.00390625" style="5" customWidth="1"/>
    <col min="6" max="6" width="19.57421875" style="5" customWidth="1"/>
    <col min="7" max="7" width="8.140625" style="5" hidden="1" customWidth="1"/>
    <col min="8" max="8" width="8.00390625" style="5" hidden="1" customWidth="1"/>
    <col min="9" max="9" width="24.00390625" style="146" customWidth="1"/>
    <col min="10" max="10" width="15.57421875" style="5" customWidth="1"/>
    <col min="11" max="11" width="16.140625" style="5" customWidth="1"/>
    <col min="12" max="12" width="21.140625" style="135" customWidth="1"/>
    <col min="13" max="16384" width="9.140625" style="5" customWidth="1"/>
  </cols>
  <sheetData>
    <row r="1" spans="1:12" ht="19.5" customHeight="1">
      <c r="A1" s="67"/>
      <c r="B1" s="31" t="s">
        <v>204</v>
      </c>
      <c r="C1" s="47"/>
      <c r="G1" s="123"/>
      <c r="H1" s="123"/>
      <c r="I1" s="144"/>
      <c r="J1" s="123"/>
      <c r="K1" s="123" t="s">
        <v>222</v>
      </c>
      <c r="L1" s="134"/>
    </row>
    <row r="2" spans="1:15" ht="80.25" customHeight="1">
      <c r="A2" s="67"/>
      <c r="B2" s="169" t="s">
        <v>219</v>
      </c>
      <c r="C2" s="169"/>
      <c r="G2" s="71"/>
      <c r="H2" s="71"/>
      <c r="I2" s="145"/>
      <c r="J2" s="158" t="s">
        <v>213</v>
      </c>
      <c r="K2" s="158"/>
      <c r="L2" s="158"/>
      <c r="M2" s="131"/>
      <c r="N2" s="131"/>
      <c r="O2" s="131"/>
    </row>
    <row r="3" spans="1:12" ht="18.75" customHeight="1">
      <c r="A3" s="67"/>
      <c r="B3" s="167" t="s">
        <v>220</v>
      </c>
      <c r="C3" s="167"/>
      <c r="G3" s="71"/>
      <c r="H3" s="71"/>
      <c r="I3" s="145"/>
      <c r="J3" s="71"/>
      <c r="K3" s="71" t="s">
        <v>214</v>
      </c>
      <c r="L3" s="134"/>
    </row>
    <row r="4" spans="1:12" ht="21.75" customHeight="1">
      <c r="A4" s="67"/>
      <c r="B4" s="168" t="s">
        <v>221</v>
      </c>
      <c r="C4" s="168"/>
      <c r="I4" s="145"/>
      <c r="J4" s="71"/>
      <c r="K4" s="68"/>
      <c r="L4" s="134"/>
    </row>
    <row r="5" spans="1:12" ht="14.25" customHeight="1">
      <c r="A5" s="67"/>
      <c r="B5" s="73"/>
      <c r="C5" s="72"/>
      <c r="I5" s="145"/>
      <c r="J5" s="71"/>
      <c r="K5" s="68"/>
      <c r="L5" s="134"/>
    </row>
    <row r="6" ht="12" customHeight="1" thickBot="1">
      <c r="B6" s="93">
        <v>1.24</v>
      </c>
    </row>
    <row r="7" spans="2:10" ht="17.25" thickBot="1" thickTop="1">
      <c r="B7" s="94">
        <v>4.37</v>
      </c>
      <c r="C7" s="165" t="s">
        <v>212</v>
      </c>
      <c r="D7" s="166"/>
      <c r="E7" s="166"/>
      <c r="F7" s="166"/>
      <c r="G7" s="166"/>
      <c r="H7" s="166"/>
      <c r="I7" s="166"/>
      <c r="J7" s="166"/>
    </row>
    <row r="8" spans="1:12" ht="14.25" thickBot="1" thickTop="1">
      <c r="A8" s="23"/>
      <c r="B8" s="2"/>
      <c r="C8" s="3"/>
      <c r="D8" s="4"/>
      <c r="E8" s="4"/>
      <c r="F8" s="4"/>
      <c r="G8" s="4"/>
      <c r="H8" s="4"/>
      <c r="I8" s="147"/>
      <c r="J8" s="3"/>
      <c r="K8" s="3"/>
      <c r="L8" s="3"/>
    </row>
    <row r="9" spans="1:12" ht="39" thickBot="1">
      <c r="A9" s="49" t="s">
        <v>20</v>
      </c>
      <c r="B9" s="56" t="s">
        <v>21</v>
      </c>
      <c r="C9" s="55" t="s">
        <v>22</v>
      </c>
      <c r="D9" s="54" t="s">
        <v>130</v>
      </c>
      <c r="E9" s="53" t="s">
        <v>131</v>
      </c>
      <c r="F9" s="53" t="s">
        <v>132</v>
      </c>
      <c r="G9" s="52"/>
      <c r="H9" s="51"/>
      <c r="I9" s="148" t="s">
        <v>0</v>
      </c>
      <c r="J9" s="50" t="s">
        <v>133</v>
      </c>
      <c r="K9" s="49" t="s">
        <v>134</v>
      </c>
      <c r="L9" s="49" t="s">
        <v>135</v>
      </c>
    </row>
    <row r="10" spans="1:12" ht="17.25" customHeight="1">
      <c r="A10" s="8"/>
      <c r="B10" s="27" t="s">
        <v>183</v>
      </c>
      <c r="C10" s="112"/>
      <c r="D10" s="45"/>
      <c r="E10" s="45"/>
      <c r="F10" s="45"/>
      <c r="G10" s="45"/>
      <c r="H10" s="45"/>
      <c r="I10" s="149"/>
      <c r="J10" s="101"/>
      <c r="K10" s="8"/>
      <c r="L10" s="8"/>
    </row>
    <row r="11" spans="1:12" ht="18" customHeight="1">
      <c r="A11" s="12">
        <v>1</v>
      </c>
      <c r="B11" s="111" t="s">
        <v>181</v>
      </c>
      <c r="C11" s="110" t="s">
        <v>182</v>
      </c>
      <c r="D11" s="1">
        <f>E11/$B$7</f>
        <v>6643.537314534583</v>
      </c>
      <c r="E11" s="1">
        <f>F11/$B$6</f>
        <v>29032.25806451613</v>
      </c>
      <c r="F11" s="113">
        <f>'venituri proprii atest12'!F10+'venituri proprii reglemntari 12'!F11</f>
        <v>36000</v>
      </c>
      <c r="G11" s="45"/>
      <c r="H11" s="45"/>
      <c r="I11" s="149"/>
      <c r="J11" s="101"/>
      <c r="K11" s="8"/>
      <c r="L11" s="8"/>
    </row>
    <row r="12" spans="1:12" ht="17.25" customHeight="1">
      <c r="A12" s="8"/>
      <c r="B12" s="27" t="s">
        <v>184</v>
      </c>
      <c r="C12" s="112"/>
      <c r="D12" s="45"/>
      <c r="E12" s="45"/>
      <c r="F12" s="45"/>
      <c r="G12" s="45"/>
      <c r="H12" s="45"/>
      <c r="I12" s="149"/>
      <c r="J12" s="101"/>
      <c r="K12" s="8"/>
      <c r="L12" s="8"/>
    </row>
    <row r="13" spans="1:12" ht="18" customHeight="1">
      <c r="A13" s="12">
        <v>1</v>
      </c>
      <c r="B13" s="111" t="s">
        <v>181</v>
      </c>
      <c r="C13" s="110" t="s">
        <v>182</v>
      </c>
      <c r="D13" s="1">
        <f>E13/$B$7</f>
        <v>12917.989222706135</v>
      </c>
      <c r="E13" s="1">
        <f>F13/$B$6</f>
        <v>56451.61290322581</v>
      </c>
      <c r="F13" s="1">
        <f>'venituri proprii reglemntari 12'!F13</f>
        <v>70000</v>
      </c>
      <c r="G13" s="45"/>
      <c r="H13" s="45"/>
      <c r="I13" s="149"/>
      <c r="J13" s="101"/>
      <c r="K13" s="8"/>
      <c r="L13" s="8"/>
    </row>
    <row r="14" spans="1:12" ht="15" customHeight="1">
      <c r="A14" s="24"/>
      <c r="B14" s="25" t="s">
        <v>16</v>
      </c>
      <c r="C14" s="40"/>
      <c r="D14" s="44">
        <f>D15+D30+D32+D34+D37</f>
        <v>15686.129770428879</v>
      </c>
      <c r="E14" s="44">
        <f>E15+E30+E32+E34+E37</f>
        <v>68548.3870967742</v>
      </c>
      <c r="F14" s="44">
        <f>F15+F30+F32+F34+F37</f>
        <v>85000</v>
      </c>
      <c r="G14" s="58">
        <f aca="true" t="shared" si="0" ref="G14:G23">F14/E14</f>
        <v>1.24</v>
      </c>
      <c r="H14" s="59">
        <f aca="true" t="shared" si="1" ref="H14:H23">E14/D14</f>
        <v>4.37</v>
      </c>
      <c r="I14" s="150"/>
      <c r="J14" s="6"/>
      <c r="K14" s="7"/>
      <c r="L14" s="136"/>
    </row>
    <row r="15" spans="1:12" ht="15" customHeight="1">
      <c r="A15" s="12"/>
      <c r="B15" s="27" t="s">
        <v>17</v>
      </c>
      <c r="C15" s="41"/>
      <c r="D15" s="62">
        <f>SUM(D16:D29)</f>
        <v>1845.4270318151619</v>
      </c>
      <c r="E15" s="62">
        <f>SUM(E16:E29)</f>
        <v>8064.516129032259</v>
      </c>
      <c r="F15" s="62">
        <f>SUM(F16:F29)</f>
        <v>10000</v>
      </c>
      <c r="G15" s="58">
        <f t="shared" si="0"/>
        <v>1.2399999999999998</v>
      </c>
      <c r="H15" s="59">
        <f t="shared" si="1"/>
        <v>4.370000000000001</v>
      </c>
      <c r="I15" s="149"/>
      <c r="J15" s="61"/>
      <c r="K15" s="8"/>
      <c r="L15" s="137"/>
    </row>
    <row r="16" spans="1:12" ht="12.75">
      <c r="A16" s="12">
        <v>1</v>
      </c>
      <c r="B16" s="10" t="s">
        <v>53</v>
      </c>
      <c r="C16" s="12" t="s">
        <v>52</v>
      </c>
      <c r="D16" s="1">
        <f aca="true" t="shared" si="2" ref="D16:D23">E16/$B$7</f>
        <v>18.454270318151618</v>
      </c>
      <c r="E16" s="1">
        <f aca="true" t="shared" si="3" ref="E16:E23">F16/$B$6</f>
        <v>80.64516129032258</v>
      </c>
      <c r="F16" s="1">
        <f>'venituri proprii atest12'!F13+'venituri proprii reglemntari 12'!F16</f>
        <v>100</v>
      </c>
      <c r="G16" s="58">
        <f t="shared" si="0"/>
        <v>1.24</v>
      </c>
      <c r="H16" s="59">
        <f t="shared" si="1"/>
        <v>4.37</v>
      </c>
      <c r="I16" s="77" t="str">
        <f aca="true" t="shared" si="4" ref="I16:I26">IF(D16&lt;=15000,"Cumpărare directa",IF(D16&lt;=100000,"Cerere de Oferte","Licitatie deschisa"))</f>
        <v>Cumpărare directa</v>
      </c>
      <c r="J16" s="46">
        <v>41275</v>
      </c>
      <c r="K16" s="46">
        <v>41639</v>
      </c>
      <c r="L16" s="12" t="s">
        <v>211</v>
      </c>
    </row>
    <row r="17" spans="1:12" ht="12.75">
      <c r="A17" s="12">
        <v>2</v>
      </c>
      <c r="B17" s="10" t="s">
        <v>54</v>
      </c>
      <c r="C17" s="12" t="s">
        <v>52</v>
      </c>
      <c r="D17" s="1">
        <f t="shared" si="2"/>
        <v>18.454270318151618</v>
      </c>
      <c r="E17" s="1">
        <f t="shared" si="3"/>
        <v>80.64516129032258</v>
      </c>
      <c r="F17" s="1">
        <f>'venituri proprii atest12'!F14+'venituri proprii reglemntari 12'!F17</f>
        <v>100</v>
      </c>
      <c r="G17" s="58">
        <f t="shared" si="0"/>
        <v>1.24</v>
      </c>
      <c r="H17" s="59">
        <f t="shared" si="1"/>
        <v>4.37</v>
      </c>
      <c r="I17" s="77" t="str">
        <f t="shared" si="4"/>
        <v>Cumpărare directa</v>
      </c>
      <c r="J17" s="46">
        <v>41275</v>
      </c>
      <c r="K17" s="46">
        <v>41639</v>
      </c>
      <c r="L17" s="12" t="s">
        <v>211</v>
      </c>
    </row>
    <row r="18" spans="1:12" ht="12.75">
      <c r="A18" s="12">
        <v>3</v>
      </c>
      <c r="B18" s="10" t="s">
        <v>55</v>
      </c>
      <c r="C18" s="12" t="s">
        <v>52</v>
      </c>
      <c r="D18" s="1">
        <f t="shared" si="2"/>
        <v>18.454270318151618</v>
      </c>
      <c r="E18" s="1">
        <f t="shared" si="3"/>
        <v>80.64516129032258</v>
      </c>
      <c r="F18" s="1">
        <f>'venituri proprii atest12'!F15+'venituri proprii reglemntari 12'!F18</f>
        <v>100</v>
      </c>
      <c r="G18" s="58">
        <f t="shared" si="0"/>
        <v>1.24</v>
      </c>
      <c r="H18" s="59">
        <f t="shared" si="1"/>
        <v>4.37</v>
      </c>
      <c r="I18" s="77" t="str">
        <f t="shared" si="4"/>
        <v>Cumpărare directa</v>
      </c>
      <c r="J18" s="46">
        <v>41275</v>
      </c>
      <c r="K18" s="46">
        <v>41639</v>
      </c>
      <c r="L18" s="12" t="s">
        <v>211</v>
      </c>
    </row>
    <row r="19" spans="1:12" ht="12.75">
      <c r="A19" s="12">
        <v>4</v>
      </c>
      <c r="B19" s="29" t="s">
        <v>48</v>
      </c>
      <c r="C19" s="12" t="s">
        <v>11</v>
      </c>
      <c r="D19" s="1">
        <f t="shared" si="2"/>
        <v>18.454270318151618</v>
      </c>
      <c r="E19" s="1">
        <f t="shared" si="3"/>
        <v>80.64516129032258</v>
      </c>
      <c r="F19" s="1">
        <f>'venituri proprii atest12'!F17+'venituri proprii reglemntari 12'!F20</f>
        <v>100</v>
      </c>
      <c r="G19" s="58">
        <f t="shared" si="0"/>
        <v>1.24</v>
      </c>
      <c r="H19" s="59">
        <f t="shared" si="1"/>
        <v>4.37</v>
      </c>
      <c r="I19" s="77" t="str">
        <f t="shared" si="4"/>
        <v>Cumpărare directa</v>
      </c>
      <c r="J19" s="46">
        <v>41275</v>
      </c>
      <c r="K19" s="46">
        <v>41639</v>
      </c>
      <c r="L19" s="12" t="s">
        <v>211</v>
      </c>
    </row>
    <row r="20" spans="1:12" ht="12.75">
      <c r="A20" s="12">
        <v>5</v>
      </c>
      <c r="B20" s="29" t="s">
        <v>49</v>
      </c>
      <c r="C20" s="12" t="s">
        <v>11</v>
      </c>
      <c r="D20" s="1">
        <f t="shared" si="2"/>
        <v>36.908540636303236</v>
      </c>
      <c r="E20" s="1">
        <f t="shared" si="3"/>
        <v>161.29032258064515</v>
      </c>
      <c r="F20" s="1">
        <f>'venituri proprii atest12'!F19+'venituri proprii reglemntari 12'!F22</f>
        <v>200</v>
      </c>
      <c r="G20" s="58">
        <f t="shared" si="0"/>
        <v>1.24</v>
      </c>
      <c r="H20" s="59">
        <f t="shared" si="1"/>
        <v>4.37</v>
      </c>
      <c r="I20" s="77" t="str">
        <f t="shared" si="4"/>
        <v>Cumpărare directa</v>
      </c>
      <c r="J20" s="46">
        <v>41275</v>
      </c>
      <c r="K20" s="46">
        <v>41639</v>
      </c>
      <c r="L20" s="12" t="s">
        <v>211</v>
      </c>
    </row>
    <row r="21" spans="1:12" ht="25.5">
      <c r="A21" s="12">
        <v>6</v>
      </c>
      <c r="B21" s="10" t="s">
        <v>74</v>
      </c>
      <c r="C21" s="12" t="s">
        <v>30</v>
      </c>
      <c r="D21" s="1">
        <f t="shared" si="2"/>
        <v>36.908540636303236</v>
      </c>
      <c r="E21" s="1">
        <f t="shared" si="3"/>
        <v>161.29032258064515</v>
      </c>
      <c r="F21" s="1">
        <f>'venituri proprii atest12'!F20+'venituri proprii reglemntari 12'!F23</f>
        <v>200</v>
      </c>
      <c r="G21" s="58">
        <f t="shared" si="0"/>
        <v>1.24</v>
      </c>
      <c r="H21" s="59">
        <f t="shared" si="1"/>
        <v>4.37</v>
      </c>
      <c r="I21" s="77" t="str">
        <f t="shared" si="4"/>
        <v>Cumpărare directa</v>
      </c>
      <c r="J21" s="46">
        <v>41275</v>
      </c>
      <c r="K21" s="46">
        <v>41639</v>
      </c>
      <c r="L21" s="12" t="s">
        <v>211</v>
      </c>
    </row>
    <row r="22" spans="1:12" ht="25.5">
      <c r="A22" s="12">
        <v>7</v>
      </c>
      <c r="B22" s="10" t="s">
        <v>75</v>
      </c>
      <c r="C22" s="12" t="s">
        <v>30</v>
      </c>
      <c r="D22" s="1">
        <f t="shared" si="2"/>
        <v>18.454270318151618</v>
      </c>
      <c r="E22" s="1">
        <f t="shared" si="3"/>
        <v>80.64516129032258</v>
      </c>
      <c r="F22" s="1">
        <f>'venituri proprii atest12'!F21+'venituri proprii reglemntari 12'!F24</f>
        <v>100</v>
      </c>
      <c r="G22" s="58">
        <f t="shared" si="0"/>
        <v>1.24</v>
      </c>
      <c r="H22" s="59">
        <f t="shared" si="1"/>
        <v>4.37</v>
      </c>
      <c r="I22" s="77" t="str">
        <f t="shared" si="4"/>
        <v>Cumpărare directa</v>
      </c>
      <c r="J22" s="46">
        <v>41275</v>
      </c>
      <c r="K22" s="46">
        <v>41639</v>
      </c>
      <c r="L22" s="12" t="s">
        <v>211</v>
      </c>
    </row>
    <row r="23" spans="1:12" ht="25.5">
      <c r="A23" s="12">
        <v>8</v>
      </c>
      <c r="B23" s="10" t="s">
        <v>77</v>
      </c>
      <c r="C23" s="12" t="s">
        <v>30</v>
      </c>
      <c r="D23" s="1">
        <f t="shared" si="2"/>
        <v>36.908540636303236</v>
      </c>
      <c r="E23" s="1">
        <f t="shared" si="3"/>
        <v>161.29032258064515</v>
      </c>
      <c r="F23" s="1">
        <f>'venituri proprii atest12'!F23+'venituri proprii reglemntari 12'!F26</f>
        <v>200</v>
      </c>
      <c r="G23" s="58">
        <f t="shared" si="0"/>
        <v>1.24</v>
      </c>
      <c r="H23" s="59">
        <f t="shared" si="1"/>
        <v>4.37</v>
      </c>
      <c r="I23" s="77" t="str">
        <f t="shared" si="4"/>
        <v>Cumpărare directa</v>
      </c>
      <c r="J23" s="46">
        <v>41275</v>
      </c>
      <c r="K23" s="46">
        <v>41639</v>
      </c>
      <c r="L23" s="12" t="s">
        <v>211</v>
      </c>
    </row>
    <row r="24" spans="1:12" ht="38.25">
      <c r="A24" s="12">
        <v>9</v>
      </c>
      <c r="B24" s="10" t="s">
        <v>78</v>
      </c>
      <c r="C24" s="12" t="s">
        <v>50</v>
      </c>
      <c r="D24" s="1">
        <f aca="true" t="shared" si="5" ref="D24:D29">E24/$B$7</f>
        <v>36.908540636303236</v>
      </c>
      <c r="E24" s="1">
        <f aca="true" t="shared" si="6" ref="E24:E29">F24/$B$6</f>
        <v>161.29032258064515</v>
      </c>
      <c r="F24" s="1">
        <f>'venituri proprii atest12'!F24+'venituri proprii reglemntari 12'!F27</f>
        <v>200</v>
      </c>
      <c r="G24" s="58">
        <f>F24/E24</f>
        <v>1.24</v>
      </c>
      <c r="H24" s="59">
        <f>E24/D24</f>
        <v>4.37</v>
      </c>
      <c r="I24" s="77" t="str">
        <f t="shared" si="4"/>
        <v>Cumpărare directa</v>
      </c>
      <c r="J24" s="46">
        <v>41275</v>
      </c>
      <c r="K24" s="46">
        <v>41639</v>
      </c>
      <c r="L24" s="12" t="s">
        <v>211</v>
      </c>
    </row>
    <row r="25" spans="1:12" ht="38.25">
      <c r="A25" s="12">
        <v>10</v>
      </c>
      <c r="B25" s="10" t="s">
        <v>79</v>
      </c>
      <c r="C25" s="12" t="s">
        <v>50</v>
      </c>
      <c r="D25" s="1">
        <f t="shared" si="5"/>
        <v>36.908540636303236</v>
      </c>
      <c r="E25" s="1">
        <f t="shared" si="6"/>
        <v>161.29032258064515</v>
      </c>
      <c r="F25" s="1">
        <f>'venituri proprii atest12'!F25+'venituri proprii reglemntari 12'!F28</f>
        <v>200</v>
      </c>
      <c r="G25" s="58">
        <f>F25/E25</f>
        <v>1.24</v>
      </c>
      <c r="H25" s="59">
        <f>E25/D25</f>
        <v>4.37</v>
      </c>
      <c r="I25" s="77" t="str">
        <f t="shared" si="4"/>
        <v>Cumpărare directa</v>
      </c>
      <c r="J25" s="46">
        <v>41275</v>
      </c>
      <c r="K25" s="46">
        <v>41639</v>
      </c>
      <c r="L25" s="12" t="s">
        <v>211</v>
      </c>
    </row>
    <row r="26" spans="1:12" ht="25.5">
      <c r="A26" s="12">
        <v>11</v>
      </c>
      <c r="B26" s="155" t="s">
        <v>47</v>
      </c>
      <c r="C26" s="12" t="s">
        <v>13</v>
      </c>
      <c r="D26" s="1">
        <f t="shared" si="5"/>
        <v>461.3567579537905</v>
      </c>
      <c r="E26" s="1">
        <f t="shared" si="6"/>
        <v>2016.1290322580646</v>
      </c>
      <c r="F26" s="1">
        <f>'venituri proprii atest12'!F26+'venituri proprii reglemntari 12'!F29</f>
        <v>2500</v>
      </c>
      <c r="G26" s="58">
        <f aca="true" t="shared" si="7" ref="G26:G31">F26/E26</f>
        <v>1.24</v>
      </c>
      <c r="H26" s="59">
        <f aca="true" t="shared" si="8" ref="H26:H31">E26/D26</f>
        <v>4.37</v>
      </c>
      <c r="I26" s="77" t="str">
        <f t="shared" si="4"/>
        <v>Cumpărare directa</v>
      </c>
      <c r="J26" s="46">
        <v>41275</v>
      </c>
      <c r="K26" s="46">
        <v>41639</v>
      </c>
      <c r="L26" s="12" t="s">
        <v>211</v>
      </c>
    </row>
    <row r="27" spans="1:12" ht="12.75">
      <c r="A27" s="12">
        <v>12</v>
      </c>
      <c r="B27" s="29" t="s">
        <v>165</v>
      </c>
      <c r="C27" s="12" t="s">
        <v>118</v>
      </c>
      <c r="D27" s="1">
        <f t="shared" si="5"/>
        <v>369.0854063630324</v>
      </c>
      <c r="E27" s="1">
        <f t="shared" si="6"/>
        <v>1612.9032258064517</v>
      </c>
      <c r="F27" s="1">
        <f>'venituri proprii atest12'!F27+'venituri proprii reglemntari 12'!F30</f>
        <v>2000</v>
      </c>
      <c r="G27" s="58">
        <f t="shared" si="7"/>
        <v>1.24</v>
      </c>
      <c r="H27" s="59">
        <f t="shared" si="8"/>
        <v>4.37</v>
      </c>
      <c r="I27" s="77" t="s">
        <v>140</v>
      </c>
      <c r="J27" s="46">
        <v>41275</v>
      </c>
      <c r="K27" s="46">
        <v>41639</v>
      </c>
      <c r="L27" s="12" t="s">
        <v>211</v>
      </c>
    </row>
    <row r="28" spans="1:12" ht="25.5">
      <c r="A28" s="12">
        <v>13</v>
      </c>
      <c r="B28" s="10" t="s">
        <v>80</v>
      </c>
      <c r="C28" s="12" t="s">
        <v>51</v>
      </c>
      <c r="D28" s="1">
        <f t="shared" si="5"/>
        <v>184.5427031815162</v>
      </c>
      <c r="E28" s="1">
        <f t="shared" si="6"/>
        <v>806.4516129032259</v>
      </c>
      <c r="F28" s="1">
        <f>'venituri proprii atest12'!F28+'venituri proprii reglemntari 12'!F31</f>
        <v>1000</v>
      </c>
      <c r="G28" s="58">
        <f t="shared" si="7"/>
        <v>1.24</v>
      </c>
      <c r="H28" s="59">
        <f t="shared" si="8"/>
        <v>4.37</v>
      </c>
      <c r="I28" s="77" t="s">
        <v>168</v>
      </c>
      <c r="J28" s="46">
        <v>41275</v>
      </c>
      <c r="K28" s="46">
        <v>41639</v>
      </c>
      <c r="L28" s="12" t="s">
        <v>211</v>
      </c>
    </row>
    <row r="29" spans="1:12" ht="25.5">
      <c r="A29" s="12">
        <v>14</v>
      </c>
      <c r="B29" s="16" t="s">
        <v>81</v>
      </c>
      <c r="C29" s="12" t="s">
        <v>157</v>
      </c>
      <c r="D29" s="1">
        <f t="shared" si="5"/>
        <v>553.6281095445486</v>
      </c>
      <c r="E29" s="1">
        <f t="shared" si="6"/>
        <v>2419.3548387096776</v>
      </c>
      <c r="F29" s="1">
        <f>'venituri proprii atest12'!F29+'venituri proprii reglemntari 12'!F32</f>
        <v>3000</v>
      </c>
      <c r="G29" s="58">
        <f t="shared" si="7"/>
        <v>1.24</v>
      </c>
      <c r="H29" s="59">
        <f t="shared" si="8"/>
        <v>4.37</v>
      </c>
      <c r="I29" s="77" t="s">
        <v>168</v>
      </c>
      <c r="J29" s="46">
        <v>41275</v>
      </c>
      <c r="K29" s="46">
        <v>41639</v>
      </c>
      <c r="L29" s="12" t="s">
        <v>211</v>
      </c>
    </row>
    <row r="30" spans="1:12" ht="27" customHeight="1">
      <c r="A30" s="12"/>
      <c r="B30" s="32" t="s">
        <v>18</v>
      </c>
      <c r="C30" s="64"/>
      <c r="D30" s="63">
        <f>SUM(D31:D31)</f>
        <v>3690.854063630324</v>
      </c>
      <c r="E30" s="63">
        <f>SUM(E31:E31)</f>
        <v>16129.032258064517</v>
      </c>
      <c r="F30" s="63">
        <f>SUM(F31:F31)</f>
        <v>20000</v>
      </c>
      <c r="G30" s="58">
        <f t="shared" si="7"/>
        <v>1.24</v>
      </c>
      <c r="H30" s="59">
        <f t="shared" si="8"/>
        <v>4.37</v>
      </c>
      <c r="I30" s="77"/>
      <c r="J30" s="46"/>
      <c r="K30" s="46"/>
      <c r="L30" s="12" t="s">
        <v>211</v>
      </c>
    </row>
    <row r="31" spans="1:12" ht="12.75">
      <c r="A31" s="12">
        <v>1</v>
      </c>
      <c r="B31" s="29" t="s">
        <v>83</v>
      </c>
      <c r="C31" s="12" t="s">
        <v>120</v>
      </c>
      <c r="D31" s="1">
        <f>E31/$B$7</f>
        <v>3690.854063630324</v>
      </c>
      <c r="E31" s="1">
        <f>F31/$B$6</f>
        <v>16129.032258064517</v>
      </c>
      <c r="F31" s="1">
        <f>'venituri proprii reglemntari 12'!F35</f>
        <v>20000</v>
      </c>
      <c r="G31" s="58">
        <f t="shared" si="7"/>
        <v>1.24</v>
      </c>
      <c r="H31" s="59">
        <f t="shared" si="8"/>
        <v>4.37</v>
      </c>
      <c r="I31" s="77" t="s">
        <v>140</v>
      </c>
      <c r="J31" s="46">
        <v>41275</v>
      </c>
      <c r="K31" s="46">
        <v>41639</v>
      </c>
      <c r="L31" s="12" t="s">
        <v>211</v>
      </c>
    </row>
    <row r="32" spans="1:12" ht="25.5">
      <c r="A32" s="12"/>
      <c r="B32" s="32" t="s">
        <v>84</v>
      </c>
      <c r="C32" s="64"/>
      <c r="D32" s="63">
        <f>SUM(D33:D33)</f>
        <v>922.713515907581</v>
      </c>
      <c r="E32" s="63">
        <f>SUM(E33:E33)</f>
        <v>4032.2580645161293</v>
      </c>
      <c r="F32" s="63">
        <f>SUM(F33:F33)</f>
        <v>5000</v>
      </c>
      <c r="G32" s="58">
        <f>F32/E32</f>
        <v>1.24</v>
      </c>
      <c r="H32" s="59">
        <f>E32/D32</f>
        <v>4.37</v>
      </c>
      <c r="I32" s="77"/>
      <c r="J32" s="46"/>
      <c r="K32" s="46"/>
      <c r="L32" s="12" t="s">
        <v>211</v>
      </c>
    </row>
    <row r="33" spans="1:12" ht="12.75">
      <c r="A33" s="12">
        <v>1</v>
      </c>
      <c r="B33" s="74" t="s">
        <v>138</v>
      </c>
      <c r="C33" s="75" t="s">
        <v>139</v>
      </c>
      <c r="D33" s="1">
        <f>E33/$B$7</f>
        <v>922.713515907581</v>
      </c>
      <c r="E33" s="1">
        <f>F33/$B$6</f>
        <v>4032.2580645161293</v>
      </c>
      <c r="F33" s="1">
        <f>'venituri proprii reglemntari 12'!F38</f>
        <v>5000</v>
      </c>
      <c r="G33" s="58"/>
      <c r="H33" s="59"/>
      <c r="I33" s="77" t="s">
        <v>140</v>
      </c>
      <c r="J33" s="46">
        <v>41275</v>
      </c>
      <c r="K33" s="46">
        <v>41639</v>
      </c>
      <c r="L33" s="12" t="s">
        <v>211</v>
      </c>
    </row>
    <row r="34" spans="1:12" ht="25.5">
      <c r="A34" s="12"/>
      <c r="B34" s="32" t="s">
        <v>87</v>
      </c>
      <c r="C34" s="64"/>
      <c r="D34" s="63">
        <f>SUM(D35:D36)</f>
        <v>5536.281095445486</v>
      </c>
      <c r="E34" s="63">
        <f>SUM(E35:E36)</f>
        <v>24193.548387096773</v>
      </c>
      <c r="F34" s="63">
        <f>SUM(F35:F36)</f>
        <v>30000</v>
      </c>
      <c r="G34" s="58">
        <f>F34/E34</f>
        <v>1.24</v>
      </c>
      <c r="H34" s="59">
        <f>E34/D34</f>
        <v>4.369999999999999</v>
      </c>
      <c r="I34" s="77"/>
      <c r="J34" s="46"/>
      <c r="K34" s="46"/>
      <c r="L34" s="12" t="s">
        <v>211</v>
      </c>
    </row>
    <row r="35" spans="1:12" ht="12.75">
      <c r="A35" s="12">
        <v>1</v>
      </c>
      <c r="B35" s="74" t="s">
        <v>141</v>
      </c>
      <c r="C35" s="75" t="s">
        <v>142</v>
      </c>
      <c r="D35" s="1">
        <f>E35/$B$7</f>
        <v>1660.8843286336457</v>
      </c>
      <c r="E35" s="1">
        <f>F35/$B$6</f>
        <v>7258.064516129032</v>
      </c>
      <c r="F35" s="1">
        <f>'venituri proprii atest12'!F33+'venituri proprii reglemntari 12'!F43</f>
        <v>9000</v>
      </c>
      <c r="G35" s="58">
        <f>F35/E35</f>
        <v>1.24</v>
      </c>
      <c r="H35" s="59">
        <f>E35/D35</f>
        <v>4.37</v>
      </c>
      <c r="I35" s="77" t="s">
        <v>140</v>
      </c>
      <c r="J35" s="46">
        <v>41275</v>
      </c>
      <c r="K35" s="46">
        <v>41639</v>
      </c>
      <c r="L35" s="12" t="s">
        <v>211</v>
      </c>
    </row>
    <row r="36" spans="1:12" ht="12.75">
      <c r="A36" s="12">
        <v>2</v>
      </c>
      <c r="B36" s="29" t="s">
        <v>188</v>
      </c>
      <c r="C36" s="12" t="s">
        <v>187</v>
      </c>
      <c r="D36" s="1">
        <f>E36/$B$7</f>
        <v>3875.3967668118403</v>
      </c>
      <c r="E36" s="1">
        <f>F36/$B$6</f>
        <v>16935.483870967742</v>
      </c>
      <c r="F36" s="1">
        <f>'venituri proprii reglemntari 12'!F44</f>
        <v>21000</v>
      </c>
      <c r="G36" s="58"/>
      <c r="H36" s="59"/>
      <c r="I36" s="77" t="str">
        <f>IF(D36&lt;=15000,"Cumparare directa",IF(D36&lt;=100000,"Cerere de Oferte","Licitatie deschisa"))</f>
        <v>Cumparare directa</v>
      </c>
      <c r="J36" s="46">
        <v>41275</v>
      </c>
      <c r="K36" s="46">
        <v>41639</v>
      </c>
      <c r="L36" s="12" t="s">
        <v>211</v>
      </c>
    </row>
    <row r="37" spans="1:12" ht="24.75" customHeight="1">
      <c r="A37" s="12"/>
      <c r="B37" s="32" t="s">
        <v>62</v>
      </c>
      <c r="C37" s="64"/>
      <c r="D37" s="63">
        <f>SUM(D38:D43)</f>
        <v>3690.854063630324</v>
      </c>
      <c r="E37" s="63">
        <f>SUM(E38:E43)</f>
        <v>16129.032258064515</v>
      </c>
      <c r="F37" s="63">
        <f>SUM(F38:F43)</f>
        <v>20000</v>
      </c>
      <c r="G37" s="58">
        <f aca="true" t="shared" si="9" ref="G37:G42">F37/E37</f>
        <v>1.24</v>
      </c>
      <c r="H37" s="59">
        <f aca="true" t="shared" si="10" ref="H37:H42">E37/D37</f>
        <v>4.369999999999999</v>
      </c>
      <c r="I37" s="77"/>
      <c r="J37" s="46"/>
      <c r="K37" s="46"/>
      <c r="L37" s="12"/>
    </row>
    <row r="38" spans="1:12" ht="38.25">
      <c r="A38" s="12">
        <v>1</v>
      </c>
      <c r="B38" s="29" t="s">
        <v>90</v>
      </c>
      <c r="C38" s="12" t="s">
        <v>42</v>
      </c>
      <c r="D38" s="1">
        <f aca="true" t="shared" si="11" ref="D38:D43">E38/$B$7</f>
        <v>184.5427031815162</v>
      </c>
      <c r="E38" s="1">
        <f aca="true" t="shared" si="12" ref="E38:E43">F38/$B$6</f>
        <v>806.4516129032259</v>
      </c>
      <c r="F38" s="1">
        <v>1000</v>
      </c>
      <c r="G38" s="58">
        <f t="shared" si="9"/>
        <v>1.24</v>
      </c>
      <c r="H38" s="59">
        <f t="shared" si="10"/>
        <v>4.37</v>
      </c>
      <c r="I38" s="77" t="str">
        <f>IF(D38&lt;=15000,"Cumpărare directa",IF(D38&lt;=100000,"Cerere de Oferte","Licitatie deschisa"))</f>
        <v>Cumpărare directa</v>
      </c>
      <c r="J38" s="46">
        <v>41275</v>
      </c>
      <c r="K38" s="46">
        <v>41639</v>
      </c>
      <c r="L38" s="12" t="s">
        <v>211</v>
      </c>
    </row>
    <row r="39" spans="1:13" ht="25.5">
      <c r="A39" s="12">
        <v>2</v>
      </c>
      <c r="B39" s="29" t="s">
        <v>143</v>
      </c>
      <c r="C39" s="12" t="s">
        <v>144</v>
      </c>
      <c r="D39" s="1">
        <f t="shared" si="11"/>
        <v>369.0854063630324</v>
      </c>
      <c r="E39" s="1">
        <f t="shared" si="12"/>
        <v>1612.9032258064517</v>
      </c>
      <c r="F39" s="1">
        <f>'venituri proprii reglemntari 12'!F51</f>
        <v>2000</v>
      </c>
      <c r="G39" s="58">
        <f t="shared" si="9"/>
        <v>1.24</v>
      </c>
      <c r="H39" s="59">
        <f t="shared" si="10"/>
        <v>4.37</v>
      </c>
      <c r="I39" s="77" t="str">
        <f>IF(D39&lt;=15000,"Cumpărare directă",IF(D39&lt;=100000,"Cerere de Oferte","Licitaţie deschisă"))</f>
        <v>Cumpărare directă</v>
      </c>
      <c r="J39" s="46">
        <v>41275</v>
      </c>
      <c r="K39" s="46">
        <v>41639</v>
      </c>
      <c r="L39" s="12" t="s">
        <v>211</v>
      </c>
      <c r="M39" s="76"/>
    </row>
    <row r="40" spans="1:13" ht="25.5">
      <c r="A40" s="12">
        <v>3</v>
      </c>
      <c r="B40" s="74" t="s">
        <v>145</v>
      </c>
      <c r="C40" s="75" t="s">
        <v>146</v>
      </c>
      <c r="D40" s="1">
        <f t="shared" si="11"/>
        <v>369.0854063630324</v>
      </c>
      <c r="E40" s="1">
        <f t="shared" si="12"/>
        <v>1612.9032258064517</v>
      </c>
      <c r="F40" s="1">
        <f>'venituri proprii reglemntari 12'!F52</f>
        <v>2000</v>
      </c>
      <c r="G40" s="58">
        <f t="shared" si="9"/>
        <v>1.24</v>
      </c>
      <c r="H40" s="59">
        <f t="shared" si="10"/>
        <v>4.37</v>
      </c>
      <c r="I40" s="77" t="str">
        <f>IF(D40&lt;=15000,"Cumpărare directă",IF(D40&lt;=100000,"Cerere de Oferte","Licitaţie deschisă"))</f>
        <v>Cumpărare directă</v>
      </c>
      <c r="J40" s="46">
        <v>41275</v>
      </c>
      <c r="K40" s="46">
        <v>41639</v>
      </c>
      <c r="L40" s="12" t="s">
        <v>211</v>
      </c>
      <c r="M40" s="76"/>
    </row>
    <row r="41" spans="1:13" ht="25.5">
      <c r="A41" s="12">
        <v>4</v>
      </c>
      <c r="B41" s="74" t="s">
        <v>209</v>
      </c>
      <c r="C41" s="75" t="s">
        <v>210</v>
      </c>
      <c r="D41" s="1">
        <f t="shared" si="11"/>
        <v>55.36281095445486</v>
      </c>
      <c r="E41" s="1">
        <f t="shared" si="12"/>
        <v>241.93548387096774</v>
      </c>
      <c r="F41" s="1">
        <f>'venituri proprii reglemntari 12'!F53</f>
        <v>300</v>
      </c>
      <c r="G41" s="58">
        <f t="shared" si="9"/>
        <v>1.24</v>
      </c>
      <c r="H41" s="59">
        <f t="shared" si="10"/>
        <v>4.37</v>
      </c>
      <c r="I41" s="77" t="str">
        <f>IF(D41&lt;=15000,"Cumpărare directă",IF(D41&lt;=100000,"Cerere de Oferte","Licitaţie deschisă"))</f>
        <v>Cumpărare directă</v>
      </c>
      <c r="J41" s="46">
        <v>41275</v>
      </c>
      <c r="K41" s="46">
        <v>41639</v>
      </c>
      <c r="L41" s="12" t="s">
        <v>211</v>
      </c>
      <c r="M41" s="76"/>
    </row>
    <row r="42" spans="1:12" ht="25.5">
      <c r="A42" s="12">
        <v>5</v>
      </c>
      <c r="B42" s="29" t="s">
        <v>158</v>
      </c>
      <c r="C42" s="12" t="s">
        <v>12</v>
      </c>
      <c r="D42" s="1">
        <f t="shared" si="11"/>
        <v>867.3507049531262</v>
      </c>
      <c r="E42" s="1">
        <f t="shared" si="12"/>
        <v>3790.3225806451615</v>
      </c>
      <c r="F42" s="1">
        <v>4700</v>
      </c>
      <c r="G42" s="58">
        <f t="shared" si="9"/>
        <v>1.24</v>
      </c>
      <c r="H42" s="59">
        <f t="shared" si="10"/>
        <v>4.37</v>
      </c>
      <c r="I42" s="77" t="str">
        <f>IF(D42&lt;=15000,"Cumpărare directă",IF(D42&lt;=100000,"Cerere de Oferte","Licitaţie deschisă"))</f>
        <v>Cumpărare directă</v>
      </c>
      <c r="J42" s="46">
        <v>41275</v>
      </c>
      <c r="K42" s="46">
        <v>41639</v>
      </c>
      <c r="L42" s="12" t="s">
        <v>211</v>
      </c>
    </row>
    <row r="43" spans="1:12" ht="25.5">
      <c r="A43" s="12">
        <v>6</v>
      </c>
      <c r="B43" s="114" t="s">
        <v>192</v>
      </c>
      <c r="C43" s="114" t="s">
        <v>193</v>
      </c>
      <c r="D43" s="1">
        <f t="shared" si="11"/>
        <v>1845.427031815162</v>
      </c>
      <c r="E43" s="1">
        <f t="shared" si="12"/>
        <v>8064.5161290322585</v>
      </c>
      <c r="F43" s="1">
        <v>10000</v>
      </c>
      <c r="G43" s="58">
        <f>F43/E43</f>
        <v>1.24</v>
      </c>
      <c r="H43" s="59">
        <f>E43/D43</f>
        <v>4.37</v>
      </c>
      <c r="I43" s="77" t="str">
        <f>IF(D43&lt;=15000,"Cumpărare directă",IF(D43&lt;=100000,"Cerere de Oferte","Licitaţie deschisă"))</f>
        <v>Cumpărare directă</v>
      </c>
      <c r="J43" s="46">
        <v>40993</v>
      </c>
      <c r="K43" s="46">
        <v>41639</v>
      </c>
      <c r="L43" s="12" t="s">
        <v>211</v>
      </c>
    </row>
    <row r="44" spans="1:12" ht="27" customHeight="1">
      <c r="A44" s="12"/>
      <c r="B44" s="33" t="s">
        <v>195</v>
      </c>
      <c r="C44" s="64"/>
      <c r="D44" s="63">
        <f>SUM(D45:D45)</f>
        <v>922.713515907581</v>
      </c>
      <c r="E44" s="63">
        <f>SUM(E45:E45)</f>
        <v>4032.2580645161293</v>
      </c>
      <c r="F44" s="63">
        <f>SUM(F45:F45)</f>
        <v>5000</v>
      </c>
      <c r="G44" s="58">
        <f>F44/E44</f>
        <v>1.24</v>
      </c>
      <c r="H44" s="59">
        <f>E44/D44</f>
        <v>4.37</v>
      </c>
      <c r="I44" s="77"/>
      <c r="J44" s="46"/>
      <c r="K44" s="46"/>
      <c r="L44" s="12"/>
    </row>
    <row r="45" spans="1:12" ht="12.75">
      <c r="A45" s="12">
        <v>1</v>
      </c>
      <c r="B45" s="13" t="s">
        <v>174</v>
      </c>
      <c r="C45" s="85" t="s">
        <v>169</v>
      </c>
      <c r="D45" s="1">
        <f>E45/$B$7</f>
        <v>922.713515907581</v>
      </c>
      <c r="E45" s="1">
        <f>F45/$B$6</f>
        <v>4032.2580645161293</v>
      </c>
      <c r="F45" s="1">
        <f>'venituri proprii reglemntari 12'!F65</f>
        <v>5000</v>
      </c>
      <c r="G45" s="58">
        <f>F45/E45</f>
        <v>1.24</v>
      </c>
      <c r="H45" s="59">
        <f>E45/D45</f>
        <v>4.37</v>
      </c>
      <c r="I45" s="77" t="s">
        <v>168</v>
      </c>
      <c r="J45" s="46">
        <v>41275</v>
      </c>
      <c r="K45" s="46">
        <v>41639</v>
      </c>
      <c r="L45" s="12" t="s">
        <v>211</v>
      </c>
    </row>
    <row r="46" spans="1:12" ht="25.5">
      <c r="A46" s="12"/>
      <c r="B46" s="33" t="s">
        <v>95</v>
      </c>
      <c r="C46" s="64"/>
      <c r="D46" s="63">
        <f>D47+D55</f>
        <v>18454.27031815162</v>
      </c>
      <c r="E46" s="63">
        <f>E47+E55</f>
        <v>80645.16129032259</v>
      </c>
      <c r="F46" s="63">
        <f>F47+F55</f>
        <v>100000</v>
      </c>
      <c r="G46" s="58">
        <f aca="true" t="shared" si="13" ref="G46:G63">F46/E46</f>
        <v>1.2399999999999998</v>
      </c>
      <c r="H46" s="59">
        <f aca="true" t="shared" si="14" ref="H46:H63">E46/D46</f>
        <v>4.370000000000001</v>
      </c>
      <c r="I46" s="77"/>
      <c r="J46" s="46"/>
      <c r="K46" s="46"/>
      <c r="L46" s="12"/>
    </row>
    <row r="47" spans="1:12" ht="25.5">
      <c r="A47" s="12"/>
      <c r="B47" s="32" t="s">
        <v>96</v>
      </c>
      <c r="C47" s="12"/>
      <c r="D47" s="45">
        <f>D48+D50+D53</f>
        <v>3690.854063630324</v>
      </c>
      <c r="E47" s="45">
        <f>E48+E50+E53</f>
        <v>16129.032258064519</v>
      </c>
      <c r="F47" s="45">
        <f>F48+F50+F53</f>
        <v>20000</v>
      </c>
      <c r="G47" s="58">
        <f t="shared" si="13"/>
        <v>1.2399999999999998</v>
      </c>
      <c r="H47" s="59">
        <f t="shared" si="14"/>
        <v>4.370000000000001</v>
      </c>
      <c r="I47" s="77"/>
      <c r="J47" s="46"/>
      <c r="K47" s="46"/>
      <c r="L47" s="12"/>
    </row>
    <row r="48" spans="1:12" ht="25.5">
      <c r="A48" s="12"/>
      <c r="B48" s="30" t="s">
        <v>97</v>
      </c>
      <c r="C48" s="12"/>
      <c r="D48" s="45">
        <f>D49</f>
        <v>1845.427031815162</v>
      </c>
      <c r="E48" s="45">
        <f>E49</f>
        <v>8064.5161290322585</v>
      </c>
      <c r="F48" s="45">
        <f>F49</f>
        <v>10000</v>
      </c>
      <c r="G48" s="58">
        <f t="shared" si="13"/>
        <v>1.24</v>
      </c>
      <c r="H48" s="59">
        <f t="shared" si="14"/>
        <v>4.37</v>
      </c>
      <c r="I48" s="77"/>
      <c r="J48" s="46"/>
      <c r="K48" s="46"/>
      <c r="L48" s="12"/>
    </row>
    <row r="49" spans="1:12" ht="25.5">
      <c r="A49" s="12">
        <v>1</v>
      </c>
      <c r="B49" s="29" t="s">
        <v>2</v>
      </c>
      <c r="C49" s="12" t="s">
        <v>38</v>
      </c>
      <c r="D49" s="1">
        <f>E49/$B$7</f>
        <v>1845.427031815162</v>
      </c>
      <c r="E49" s="1">
        <f>F49/$B$6</f>
        <v>8064.5161290322585</v>
      </c>
      <c r="F49" s="1">
        <f>'venituri proprii atest12'!F48+'venituri proprii reglemntari 12'!F70</f>
        <v>10000</v>
      </c>
      <c r="G49" s="58">
        <f t="shared" si="13"/>
        <v>1.24</v>
      </c>
      <c r="H49" s="59">
        <f t="shared" si="14"/>
        <v>4.37</v>
      </c>
      <c r="I49" s="77" t="s">
        <v>172</v>
      </c>
      <c r="J49" s="46">
        <v>41275</v>
      </c>
      <c r="K49" s="46">
        <v>41639</v>
      </c>
      <c r="L49" s="12" t="s">
        <v>211</v>
      </c>
    </row>
    <row r="50" spans="1:12" ht="25.5">
      <c r="A50" s="12"/>
      <c r="B50" s="30" t="s">
        <v>98</v>
      </c>
      <c r="C50" s="12"/>
      <c r="D50" s="45">
        <f>SUM(D51:D52)</f>
        <v>1753.155680224404</v>
      </c>
      <c r="E50" s="45">
        <f>SUM(E51:E52)</f>
        <v>7661.290322580646</v>
      </c>
      <c r="F50" s="45">
        <f>SUM(F51:F52)</f>
        <v>9500</v>
      </c>
      <c r="G50" s="58">
        <f t="shared" si="13"/>
        <v>1.24</v>
      </c>
      <c r="H50" s="59">
        <f t="shared" si="14"/>
        <v>4.37</v>
      </c>
      <c r="I50" s="77"/>
      <c r="J50" s="46"/>
      <c r="K50" s="46"/>
      <c r="L50" s="12"/>
    </row>
    <row r="51" spans="1:12" ht="25.5">
      <c r="A51" s="12">
        <v>1</v>
      </c>
      <c r="B51" s="29" t="s">
        <v>148</v>
      </c>
      <c r="C51" s="29" t="s">
        <v>149</v>
      </c>
      <c r="D51" s="1">
        <f>E51/$B$7</f>
        <v>738.1708127260648</v>
      </c>
      <c r="E51" s="1">
        <f>F51/$B$6</f>
        <v>3225.8064516129034</v>
      </c>
      <c r="F51" s="1">
        <f>'venituri proprii atest12'!F50+'venituri proprii reglemntari 12'!F72</f>
        <v>4000</v>
      </c>
      <c r="G51" s="58">
        <f>F51/E51</f>
        <v>1.24</v>
      </c>
      <c r="H51" s="59">
        <f>E51/D51</f>
        <v>4.37</v>
      </c>
      <c r="I51" s="77" t="str">
        <f>IF(D51&lt;=15000,"Cumpărare directa",IF(D51&lt;=100000,"Cerere de Oferte","Licitatie deschisa"))</f>
        <v>Cumpărare directa</v>
      </c>
      <c r="J51" s="46">
        <v>41275</v>
      </c>
      <c r="K51" s="46">
        <v>41639</v>
      </c>
      <c r="L51" s="12" t="s">
        <v>211</v>
      </c>
    </row>
    <row r="52" spans="1:12" ht="25.5">
      <c r="A52" s="12">
        <v>2</v>
      </c>
      <c r="B52" s="29" t="s">
        <v>3</v>
      </c>
      <c r="C52" s="12" t="s">
        <v>123</v>
      </c>
      <c r="D52" s="1">
        <f>E52/$B$7</f>
        <v>1014.9848674983392</v>
      </c>
      <c r="E52" s="1">
        <f>F52/$B$6</f>
        <v>4435.483870967742</v>
      </c>
      <c r="F52" s="1">
        <f>'venituri proprii atest12'!F51+'venituri proprii reglemntari 12'!F73</f>
        <v>5500</v>
      </c>
      <c r="G52" s="58">
        <f t="shared" si="13"/>
        <v>1.2399999999999998</v>
      </c>
      <c r="H52" s="59">
        <f t="shared" si="14"/>
        <v>4.37</v>
      </c>
      <c r="I52" s="77" t="s">
        <v>173</v>
      </c>
      <c r="J52" s="46">
        <v>41275</v>
      </c>
      <c r="K52" s="46">
        <v>41639</v>
      </c>
      <c r="L52" s="12" t="s">
        <v>211</v>
      </c>
    </row>
    <row r="53" spans="1:12" ht="25.5">
      <c r="A53" s="12"/>
      <c r="B53" s="30" t="s">
        <v>190</v>
      </c>
      <c r="C53" s="12"/>
      <c r="D53" s="45">
        <f>SUM(D54)</f>
        <v>92.2713515907581</v>
      </c>
      <c r="E53" s="45">
        <f>SUM(E54)</f>
        <v>403.2258064516129</v>
      </c>
      <c r="F53" s="45">
        <f>SUM(F54)</f>
        <v>500</v>
      </c>
      <c r="G53" s="58">
        <f>F53/E53</f>
        <v>1.24</v>
      </c>
      <c r="H53" s="59">
        <f>E53/D53</f>
        <v>4.37</v>
      </c>
      <c r="I53" s="77"/>
      <c r="J53" s="46"/>
      <c r="K53" s="46"/>
      <c r="L53" s="12"/>
    </row>
    <row r="54" spans="1:12" ht="25.5">
      <c r="A54" s="12">
        <v>1</v>
      </c>
      <c r="B54" s="29" t="s">
        <v>69</v>
      </c>
      <c r="C54" s="29" t="s">
        <v>70</v>
      </c>
      <c r="D54" s="1">
        <f>E54/$B$7</f>
        <v>92.2713515907581</v>
      </c>
      <c r="E54" s="1">
        <f>F54/$B$6</f>
        <v>403.2258064516129</v>
      </c>
      <c r="F54" s="1">
        <f>'venituri proprii atest12'!F53+'venituri proprii reglemntari 12'!F75</f>
        <v>500</v>
      </c>
      <c r="G54" s="58">
        <f>F54/E54</f>
        <v>1.24</v>
      </c>
      <c r="H54" s="59">
        <f>E54/D54</f>
        <v>4.37</v>
      </c>
      <c r="I54" s="77" t="s">
        <v>61</v>
      </c>
      <c r="J54" s="46">
        <v>41275</v>
      </c>
      <c r="K54" s="46">
        <v>41639</v>
      </c>
      <c r="L54" s="12" t="s">
        <v>211</v>
      </c>
    </row>
    <row r="55" spans="1:12" ht="28.5" customHeight="1">
      <c r="A55" s="12"/>
      <c r="B55" s="32" t="s">
        <v>99</v>
      </c>
      <c r="C55" s="12"/>
      <c r="D55" s="45">
        <f>D56+D58+D60+D62</f>
        <v>14763.416254521297</v>
      </c>
      <c r="E55" s="45">
        <f>E56+E58+E60+E62</f>
        <v>64516.129032258075</v>
      </c>
      <c r="F55" s="45">
        <f>F56+F58+F60+F62</f>
        <v>80000</v>
      </c>
      <c r="G55" s="58">
        <f t="shared" si="13"/>
        <v>1.2399999999999998</v>
      </c>
      <c r="H55" s="59">
        <f t="shared" si="14"/>
        <v>4.370000000000001</v>
      </c>
      <c r="I55" s="77"/>
      <c r="J55" s="46"/>
      <c r="K55" s="46"/>
      <c r="L55" s="12"/>
    </row>
    <row r="56" spans="1:12" ht="25.5">
      <c r="A56" s="12"/>
      <c r="B56" s="30" t="s">
        <v>100</v>
      </c>
      <c r="C56" s="12"/>
      <c r="D56" s="45">
        <f>SUM(D57)</f>
        <v>7381.708127260648</v>
      </c>
      <c r="E56" s="45">
        <f>SUM(E57)</f>
        <v>32258.064516129034</v>
      </c>
      <c r="F56" s="45">
        <f>SUM(F57)</f>
        <v>40000</v>
      </c>
      <c r="G56" s="58">
        <f t="shared" si="13"/>
        <v>1.24</v>
      </c>
      <c r="H56" s="59">
        <f t="shared" si="14"/>
        <v>4.37</v>
      </c>
      <c r="I56" s="77"/>
      <c r="J56" s="46"/>
      <c r="K56" s="46"/>
      <c r="L56" s="12"/>
    </row>
    <row r="57" spans="1:12" ht="25.5">
      <c r="A57" s="12">
        <v>1</v>
      </c>
      <c r="B57" s="29" t="s">
        <v>2</v>
      </c>
      <c r="C57" s="12" t="s">
        <v>38</v>
      </c>
      <c r="D57" s="1">
        <f>E57/$B$7</f>
        <v>7381.708127260648</v>
      </c>
      <c r="E57" s="1">
        <f>F57/$B$6</f>
        <v>32258.064516129034</v>
      </c>
      <c r="F57" s="1">
        <f>'venituri proprii reglemntari 12'!F78</f>
        <v>40000</v>
      </c>
      <c r="G57" s="58">
        <f t="shared" si="13"/>
        <v>1.24</v>
      </c>
      <c r="H57" s="59">
        <f t="shared" si="14"/>
        <v>4.37</v>
      </c>
      <c r="I57" s="77" t="s">
        <v>61</v>
      </c>
      <c r="J57" s="46">
        <v>41275</v>
      </c>
      <c r="K57" s="46">
        <v>41639</v>
      </c>
      <c r="L57" s="12" t="s">
        <v>211</v>
      </c>
    </row>
    <row r="58" spans="1:12" ht="25.5">
      <c r="A58" s="12"/>
      <c r="B58" s="30" t="s">
        <v>101</v>
      </c>
      <c r="C58" s="12"/>
      <c r="D58" s="45">
        <f>SUM(D59:D59)</f>
        <v>6828.0800177161</v>
      </c>
      <c r="E58" s="45">
        <f>SUM(E59:E59)</f>
        <v>29838.709677419356</v>
      </c>
      <c r="F58" s="45">
        <f>SUM(F59:F59)</f>
        <v>37000</v>
      </c>
      <c r="G58" s="58">
        <f t="shared" si="13"/>
        <v>1.24</v>
      </c>
      <c r="H58" s="59">
        <f t="shared" si="14"/>
        <v>4.37</v>
      </c>
      <c r="I58" s="77"/>
      <c r="J58" s="46"/>
      <c r="K58" s="46"/>
      <c r="L58" s="12"/>
    </row>
    <row r="59" spans="1:12" ht="25.5">
      <c r="A59" s="12">
        <v>1</v>
      </c>
      <c r="B59" s="29" t="s">
        <v>102</v>
      </c>
      <c r="C59" s="12" t="s">
        <v>123</v>
      </c>
      <c r="D59" s="1">
        <f>E59/$B$7</f>
        <v>6828.0800177161</v>
      </c>
      <c r="E59" s="1">
        <f>F59/$B$6</f>
        <v>29838.709677419356</v>
      </c>
      <c r="F59" s="1">
        <f>'venituri proprii reglemntari 12'!F80</f>
        <v>37000</v>
      </c>
      <c r="G59" s="58">
        <f t="shared" si="13"/>
        <v>1.24</v>
      </c>
      <c r="H59" s="59">
        <f t="shared" si="14"/>
        <v>4.37</v>
      </c>
      <c r="I59" s="77" t="s">
        <v>173</v>
      </c>
      <c r="J59" s="46">
        <v>41275</v>
      </c>
      <c r="K59" s="46">
        <v>41639</v>
      </c>
      <c r="L59" s="12" t="s">
        <v>211</v>
      </c>
    </row>
    <row r="60" spans="1:12" ht="12.75">
      <c r="A60" s="12"/>
      <c r="B60" s="30" t="s">
        <v>68</v>
      </c>
      <c r="C60" s="12"/>
      <c r="D60" s="45">
        <f>SUM(D61:D61)</f>
        <v>276.8140547722743</v>
      </c>
      <c r="E60" s="45">
        <f>SUM(E61:E61)</f>
        <v>1209.6774193548388</v>
      </c>
      <c r="F60" s="45">
        <f>SUM(F61:F61)</f>
        <v>1500</v>
      </c>
      <c r="G60" s="58">
        <f t="shared" si="13"/>
        <v>1.24</v>
      </c>
      <c r="H60" s="59">
        <f t="shared" si="14"/>
        <v>4.37</v>
      </c>
      <c r="I60" s="77"/>
      <c r="J60" s="46"/>
      <c r="K60" s="46"/>
      <c r="L60" s="12"/>
    </row>
    <row r="61" spans="1:12" ht="25.5">
      <c r="A61" s="12">
        <v>1</v>
      </c>
      <c r="B61" s="29" t="s">
        <v>69</v>
      </c>
      <c r="C61" s="29" t="s">
        <v>70</v>
      </c>
      <c r="D61" s="1">
        <f>E61/$B$7</f>
        <v>276.8140547722743</v>
      </c>
      <c r="E61" s="1">
        <f>F61/$B$6</f>
        <v>1209.6774193548388</v>
      </c>
      <c r="F61" s="1">
        <f>'venituri proprii reglemntari 12'!F82</f>
        <v>1500</v>
      </c>
      <c r="G61" s="58">
        <f t="shared" si="13"/>
        <v>1.24</v>
      </c>
      <c r="H61" s="59">
        <f t="shared" si="14"/>
        <v>4.37</v>
      </c>
      <c r="I61" s="77" t="str">
        <f>IF(D61&lt;=15000,"Cumpărare directa",IF(D61&lt;=100000,"Cerere de Oferte","Licitatie deschisa"))</f>
        <v>Cumpărare directa</v>
      </c>
      <c r="J61" s="46">
        <v>41275</v>
      </c>
      <c r="K61" s="46">
        <v>41639</v>
      </c>
      <c r="L61" s="12" t="s">
        <v>211</v>
      </c>
    </row>
    <row r="62" spans="1:12" ht="12.75">
      <c r="A62" s="12"/>
      <c r="B62" s="30" t="s">
        <v>103</v>
      </c>
      <c r="C62" s="12"/>
      <c r="D62" s="45">
        <f>SUM(D63:D63)</f>
        <v>276.8140547722743</v>
      </c>
      <c r="E62" s="45">
        <f>SUM(E63:E63)</f>
        <v>1209.6774193548388</v>
      </c>
      <c r="F62" s="45">
        <f>SUM(F63:F63)</f>
        <v>1500</v>
      </c>
      <c r="G62" s="58">
        <f t="shared" si="13"/>
        <v>1.24</v>
      </c>
      <c r="H62" s="59">
        <f t="shared" si="14"/>
        <v>4.37</v>
      </c>
      <c r="I62" s="77"/>
      <c r="J62" s="46"/>
      <c r="K62" s="46"/>
      <c r="L62" s="12"/>
    </row>
    <row r="63" spans="1:12" ht="25.5">
      <c r="A63" s="12">
        <v>1</v>
      </c>
      <c r="B63" s="29" t="s">
        <v>191</v>
      </c>
      <c r="C63" s="12" t="s">
        <v>124</v>
      </c>
      <c r="D63" s="1">
        <f>E63/$B$7</f>
        <v>276.8140547722743</v>
      </c>
      <c r="E63" s="1">
        <f>F63/$B$6</f>
        <v>1209.6774193548388</v>
      </c>
      <c r="F63" s="1">
        <f>'venituri proprii reglemntari 12'!F84</f>
        <v>1500</v>
      </c>
      <c r="G63" s="58">
        <f t="shared" si="13"/>
        <v>1.24</v>
      </c>
      <c r="H63" s="59">
        <f t="shared" si="14"/>
        <v>4.37</v>
      </c>
      <c r="I63" s="77" t="str">
        <f>IF(D63&lt;=15000,"Cumpărare directa",IF(D63&lt;=100000,"Cerere de Oferte","Licitatie deschisa"))</f>
        <v>Cumpărare directa</v>
      </c>
      <c r="J63" s="46">
        <v>41275</v>
      </c>
      <c r="K63" s="46">
        <v>41639</v>
      </c>
      <c r="L63" s="12" t="s">
        <v>211</v>
      </c>
    </row>
    <row r="64" spans="1:12" ht="25.5">
      <c r="A64" s="12"/>
      <c r="B64" s="33" t="s">
        <v>104</v>
      </c>
      <c r="C64" s="64"/>
      <c r="D64" s="63">
        <f>SUM(D65:D66)</f>
        <v>1845.427031815162</v>
      </c>
      <c r="E64" s="63">
        <f>SUM(E65:E66)</f>
        <v>8064.5161290322585</v>
      </c>
      <c r="F64" s="63">
        <f>SUM(F65:F66)</f>
        <v>10000</v>
      </c>
      <c r="G64" s="58">
        <f aca="true" t="shared" si="15" ref="G64:G71">F64/E64</f>
        <v>1.24</v>
      </c>
      <c r="H64" s="59">
        <f aca="true" t="shared" si="16" ref="H64:H71">E64/D64</f>
        <v>4.37</v>
      </c>
      <c r="I64" s="77"/>
      <c r="J64" s="46"/>
      <c r="K64" s="46"/>
      <c r="L64" s="12"/>
    </row>
    <row r="65" spans="1:12" ht="12.75">
      <c r="A65" s="12">
        <v>1</v>
      </c>
      <c r="B65" s="29" t="s">
        <v>105</v>
      </c>
      <c r="C65" s="12" t="s">
        <v>125</v>
      </c>
      <c r="D65" s="1">
        <f>E65/$B$7</f>
        <v>922.713515907581</v>
      </c>
      <c r="E65" s="1">
        <f>F65/$B$6</f>
        <v>4032.2580645161293</v>
      </c>
      <c r="F65" s="1">
        <f>'venituri proprii reglemntari 12'!F86</f>
        <v>5000</v>
      </c>
      <c r="G65" s="58">
        <f t="shared" si="15"/>
        <v>1.24</v>
      </c>
      <c r="H65" s="59">
        <f t="shared" si="16"/>
        <v>4.37</v>
      </c>
      <c r="I65" s="77" t="str">
        <f>IF(D65&lt;=15000,"Cumpărare directă",IF(D65&lt;=100000,"Cerere de Oferte","Licitatie deschisa"))</f>
        <v>Cumpărare directă</v>
      </c>
      <c r="J65" s="46">
        <v>41275</v>
      </c>
      <c r="K65" s="46">
        <v>41639</v>
      </c>
      <c r="L65" s="12" t="s">
        <v>211</v>
      </c>
    </row>
    <row r="66" spans="1:12" ht="12.75">
      <c r="A66" s="12">
        <v>2</v>
      </c>
      <c r="B66" s="29" t="s">
        <v>188</v>
      </c>
      <c r="C66" s="12" t="s">
        <v>187</v>
      </c>
      <c r="D66" s="1">
        <f>E66/$B$7</f>
        <v>922.713515907581</v>
      </c>
      <c r="E66" s="1">
        <f>F66/$B$6</f>
        <v>4032.2580645161293</v>
      </c>
      <c r="F66" s="1">
        <f>'venituri proprii reglemntari 12'!F88</f>
        <v>5000</v>
      </c>
      <c r="G66" s="58">
        <f t="shared" si="15"/>
        <v>1.24</v>
      </c>
      <c r="H66" s="59">
        <f t="shared" si="16"/>
        <v>4.37</v>
      </c>
      <c r="I66" s="77" t="str">
        <f>IF(D66&lt;=15000,"Cumpărare directă",IF(D66&lt;=100000,"Cerere de Oferte","Licitaţie deschisă"))</f>
        <v>Cumpărare directă</v>
      </c>
      <c r="J66" s="46">
        <v>41275</v>
      </c>
      <c r="K66" s="46">
        <v>41639</v>
      </c>
      <c r="L66" s="12" t="s">
        <v>211</v>
      </c>
    </row>
    <row r="67" spans="1:12" ht="12.75">
      <c r="A67" s="12"/>
      <c r="B67" s="33" t="s">
        <v>107</v>
      </c>
      <c r="C67" s="64"/>
      <c r="D67" s="63">
        <f>SUM(D68:D68)</f>
        <v>1845.427031815162</v>
      </c>
      <c r="E67" s="63">
        <f>SUM(E68:E68)</f>
        <v>8064.5161290322585</v>
      </c>
      <c r="F67" s="63">
        <f>SUM(F68:F68)</f>
        <v>10000</v>
      </c>
      <c r="G67" s="58">
        <f t="shared" si="15"/>
        <v>1.24</v>
      </c>
      <c r="H67" s="59">
        <f t="shared" si="16"/>
        <v>4.37</v>
      </c>
      <c r="I67" s="77"/>
      <c r="J67" s="46"/>
      <c r="K67" s="46"/>
      <c r="L67" s="12"/>
    </row>
    <row r="68" spans="1:12" ht="25.5">
      <c r="A68" s="12">
        <v>1</v>
      </c>
      <c r="B68" s="29" t="s">
        <v>108</v>
      </c>
      <c r="C68" s="12" t="s">
        <v>127</v>
      </c>
      <c r="D68" s="1">
        <f>E68/$B$7</f>
        <v>1845.427031815162</v>
      </c>
      <c r="E68" s="1">
        <f>F68/$B$6</f>
        <v>8064.5161290322585</v>
      </c>
      <c r="F68" s="1">
        <f>'venituri proprii reglemntari 12'!F90</f>
        <v>10000</v>
      </c>
      <c r="G68" s="58">
        <f t="shared" si="15"/>
        <v>1.24</v>
      </c>
      <c r="H68" s="59">
        <f t="shared" si="16"/>
        <v>4.37</v>
      </c>
      <c r="I68" s="77" t="s">
        <v>61</v>
      </c>
      <c r="J68" s="46">
        <v>41275</v>
      </c>
      <c r="K68" s="46">
        <v>41639</v>
      </c>
      <c r="L68" s="12" t="s">
        <v>211</v>
      </c>
    </row>
    <row r="69" spans="1:12" ht="12.75">
      <c r="A69" s="12"/>
      <c r="B69" s="33" t="s">
        <v>1</v>
      </c>
      <c r="C69" s="64"/>
      <c r="D69" s="63">
        <f>D70+D73</f>
        <v>2585443.271573042</v>
      </c>
      <c r="E69" s="63">
        <f>E70+E73</f>
        <v>11298387.096774194</v>
      </c>
      <c r="F69" s="63">
        <f>F70+F73</f>
        <v>14010000</v>
      </c>
      <c r="G69" s="58">
        <f t="shared" si="15"/>
        <v>1.24</v>
      </c>
      <c r="H69" s="59">
        <f t="shared" si="16"/>
        <v>4.37</v>
      </c>
      <c r="I69" s="77"/>
      <c r="J69" s="46"/>
      <c r="K69" s="46"/>
      <c r="L69" s="12"/>
    </row>
    <row r="70" spans="1:12" ht="25.5">
      <c r="A70" s="12"/>
      <c r="B70" s="32" t="s">
        <v>110</v>
      </c>
      <c r="C70" s="12"/>
      <c r="D70" s="45">
        <f>D71</f>
        <v>1845.427031815162</v>
      </c>
      <c r="E70" s="45">
        <f>E71</f>
        <v>8064.5161290322585</v>
      </c>
      <c r="F70" s="45">
        <f>F71</f>
        <v>10000</v>
      </c>
      <c r="G70" s="58">
        <f t="shared" si="15"/>
        <v>1.24</v>
      </c>
      <c r="H70" s="59">
        <f t="shared" si="16"/>
        <v>4.37</v>
      </c>
      <c r="I70" s="77"/>
      <c r="J70" s="46"/>
      <c r="K70" s="46"/>
      <c r="L70" s="12"/>
    </row>
    <row r="71" spans="1:12" ht="25.5">
      <c r="A71" s="12"/>
      <c r="B71" s="15" t="s">
        <v>111</v>
      </c>
      <c r="C71" s="12"/>
      <c r="D71" s="45">
        <f>SUM(D72:D72)</f>
        <v>1845.427031815162</v>
      </c>
      <c r="E71" s="45">
        <f>SUM(E72:E72)</f>
        <v>8064.5161290322585</v>
      </c>
      <c r="F71" s="45">
        <f>SUM(F72:F72)</f>
        <v>10000</v>
      </c>
      <c r="G71" s="58">
        <f t="shared" si="15"/>
        <v>1.24</v>
      </c>
      <c r="H71" s="59">
        <f t="shared" si="16"/>
        <v>4.37</v>
      </c>
      <c r="I71" s="77"/>
      <c r="J71" s="46"/>
      <c r="K71" s="46"/>
      <c r="L71" s="12"/>
    </row>
    <row r="72" spans="1:12" ht="25.5">
      <c r="A72" s="12">
        <v>1</v>
      </c>
      <c r="B72" s="29" t="s">
        <v>10</v>
      </c>
      <c r="C72" s="12" t="s">
        <v>39</v>
      </c>
      <c r="D72" s="1">
        <f>E72/$B$7</f>
        <v>1845.427031815162</v>
      </c>
      <c r="E72" s="1">
        <f>F72/$B$6</f>
        <v>8064.5161290322585</v>
      </c>
      <c r="F72" s="1">
        <f>'venituri proprii atest12'!F57+'venituri proprii reglemntari 12'!F95</f>
        <v>10000</v>
      </c>
      <c r="G72" s="58">
        <f aca="true" t="shared" si="17" ref="G72:G80">F72/E72</f>
        <v>1.24</v>
      </c>
      <c r="H72" s="59">
        <f aca="true" t="shared" si="18" ref="H72:H80">E72/D72</f>
        <v>4.37</v>
      </c>
      <c r="I72" s="77" t="s">
        <v>61</v>
      </c>
      <c r="J72" s="46">
        <v>41275</v>
      </c>
      <c r="K72" s="46">
        <v>41639</v>
      </c>
      <c r="L72" s="12" t="s">
        <v>211</v>
      </c>
    </row>
    <row r="73" spans="1:12" ht="25.5">
      <c r="A73" s="12"/>
      <c r="B73" s="32" t="s">
        <v>112</v>
      </c>
      <c r="C73" s="14"/>
      <c r="D73" s="45">
        <f>SUM(D74:D79)</f>
        <v>2583597.844541227</v>
      </c>
      <c r="E73" s="45">
        <f>SUM(E74:E79)</f>
        <v>11290322.580645163</v>
      </c>
      <c r="F73" s="45">
        <f>SUM(F74:F79)</f>
        <v>14000000</v>
      </c>
      <c r="G73" s="58">
        <f t="shared" si="17"/>
        <v>1.2399999999999998</v>
      </c>
      <c r="H73" s="59">
        <f t="shared" si="18"/>
        <v>4.37</v>
      </c>
      <c r="I73" s="77"/>
      <c r="J73" s="46"/>
      <c r="K73" s="46"/>
      <c r="L73" s="12"/>
    </row>
    <row r="74" spans="1:12" ht="38.25">
      <c r="A74" s="12">
        <v>1</v>
      </c>
      <c r="B74" s="13" t="s">
        <v>163</v>
      </c>
      <c r="C74" s="14" t="s">
        <v>129</v>
      </c>
      <c r="D74" s="1">
        <f aca="true" t="shared" si="19" ref="D74:D79">E74/$B$7</f>
        <v>129179.89222706134</v>
      </c>
      <c r="E74" s="1">
        <f aca="true" t="shared" si="20" ref="E74:E79">F74/$B$6</f>
        <v>564516.1290322581</v>
      </c>
      <c r="F74" s="1">
        <f>'venituri proprii reglemntari 12'!F97</f>
        <v>700000</v>
      </c>
      <c r="G74" s="58">
        <f t="shared" si="17"/>
        <v>1.24</v>
      </c>
      <c r="H74" s="59">
        <f t="shared" si="18"/>
        <v>4.37</v>
      </c>
      <c r="I74" s="77" t="s">
        <v>58</v>
      </c>
      <c r="J74" s="46">
        <v>41275</v>
      </c>
      <c r="K74" s="46">
        <v>41639</v>
      </c>
      <c r="L74" s="12" t="s">
        <v>211</v>
      </c>
    </row>
    <row r="75" spans="1:12" s="48" customFormat="1" ht="38.25">
      <c r="A75" s="12">
        <v>2</v>
      </c>
      <c r="B75" s="13" t="s">
        <v>166</v>
      </c>
      <c r="C75" s="95" t="s">
        <v>170</v>
      </c>
      <c r="D75" s="1">
        <f t="shared" si="19"/>
        <v>6458.994611353068</v>
      </c>
      <c r="E75" s="1">
        <f t="shared" si="20"/>
        <v>28225.806451612905</v>
      </c>
      <c r="F75" s="1">
        <f>'venituri proprii atest12'!F59</f>
        <v>35000</v>
      </c>
      <c r="G75" s="58">
        <f t="shared" si="17"/>
        <v>1.24</v>
      </c>
      <c r="H75" s="59">
        <f t="shared" si="18"/>
        <v>4.37</v>
      </c>
      <c r="I75" s="77" t="s">
        <v>168</v>
      </c>
      <c r="J75" s="46">
        <v>41275</v>
      </c>
      <c r="K75" s="46">
        <v>41639</v>
      </c>
      <c r="L75" s="12" t="s">
        <v>211</v>
      </c>
    </row>
    <row r="76" spans="1:12" s="48" customFormat="1" ht="12.75">
      <c r="A76" s="12">
        <v>3</v>
      </c>
      <c r="B76" s="13" t="s">
        <v>167</v>
      </c>
      <c r="C76" s="96" t="s">
        <v>169</v>
      </c>
      <c r="D76" s="1">
        <f t="shared" si="19"/>
        <v>5536.281095445485</v>
      </c>
      <c r="E76" s="1">
        <f t="shared" si="20"/>
        <v>24193.548387096773</v>
      </c>
      <c r="F76" s="1">
        <f>'venituri proprii atest12'!F61</f>
        <v>30000</v>
      </c>
      <c r="G76" s="58">
        <f t="shared" si="17"/>
        <v>1.24</v>
      </c>
      <c r="H76" s="59">
        <f t="shared" si="18"/>
        <v>4.37</v>
      </c>
      <c r="I76" s="77" t="s">
        <v>168</v>
      </c>
      <c r="J76" s="46">
        <v>41275</v>
      </c>
      <c r="K76" s="46">
        <v>41639</v>
      </c>
      <c r="L76" s="12" t="s">
        <v>211</v>
      </c>
    </row>
    <row r="77" spans="1:12" ht="12.75">
      <c r="A77" s="12">
        <v>4</v>
      </c>
      <c r="B77" s="13" t="s">
        <v>185</v>
      </c>
      <c r="C77" s="84" t="s">
        <v>186</v>
      </c>
      <c r="D77" s="1">
        <f t="shared" si="19"/>
        <v>1845.427031815162</v>
      </c>
      <c r="E77" s="1">
        <f t="shared" si="20"/>
        <v>8064.5161290322585</v>
      </c>
      <c r="F77" s="1">
        <f>'venituri proprii atest12'!F60</f>
        <v>10000</v>
      </c>
      <c r="G77" s="58"/>
      <c r="H77" s="59"/>
      <c r="I77" s="77" t="s">
        <v>168</v>
      </c>
      <c r="J77" s="46">
        <v>41275</v>
      </c>
      <c r="K77" s="46">
        <v>41639</v>
      </c>
      <c r="L77" s="12" t="s">
        <v>211</v>
      </c>
    </row>
    <row r="78" spans="1:12" s="48" customFormat="1" ht="25.5">
      <c r="A78" s="12">
        <v>5</v>
      </c>
      <c r="B78" s="13" t="s">
        <v>178</v>
      </c>
      <c r="C78" s="84" t="s">
        <v>177</v>
      </c>
      <c r="D78" s="1">
        <f t="shared" si="19"/>
        <v>18454.27031815162</v>
      </c>
      <c r="E78" s="1">
        <f t="shared" si="20"/>
        <v>80645.16129032258</v>
      </c>
      <c r="F78" s="1">
        <f>'venituri proprii reglemntari 12'!F98</f>
        <v>100000</v>
      </c>
      <c r="G78" s="58"/>
      <c r="H78" s="59"/>
      <c r="I78" s="77" t="s">
        <v>168</v>
      </c>
      <c r="J78" s="46">
        <v>41275</v>
      </c>
      <c r="K78" s="46">
        <v>41639</v>
      </c>
      <c r="L78" s="12" t="s">
        <v>211</v>
      </c>
    </row>
    <row r="79" spans="1:12" s="48" customFormat="1" ht="51">
      <c r="A79" s="12">
        <v>6</v>
      </c>
      <c r="B79" s="13" t="s">
        <v>162</v>
      </c>
      <c r="C79" s="14" t="s">
        <v>129</v>
      </c>
      <c r="D79" s="1">
        <f t="shared" si="19"/>
        <v>2422122.9792574</v>
      </c>
      <c r="E79" s="1">
        <f t="shared" si="20"/>
        <v>10584677.41935484</v>
      </c>
      <c r="F79" s="1">
        <f>'venituri proprii reglemntari 12'!F99</f>
        <v>13125000</v>
      </c>
      <c r="G79" s="58">
        <f t="shared" si="17"/>
        <v>1.24</v>
      </c>
      <c r="H79" s="59">
        <f t="shared" si="18"/>
        <v>4.37</v>
      </c>
      <c r="I79" s="77" t="s">
        <v>72</v>
      </c>
      <c r="J79" s="46">
        <v>41275</v>
      </c>
      <c r="K79" s="46">
        <v>41639</v>
      </c>
      <c r="L79" s="12" t="s">
        <v>211</v>
      </c>
    </row>
    <row r="80" spans="1:12" ht="12.75">
      <c r="A80" s="12"/>
      <c r="B80" s="34" t="s">
        <v>113</v>
      </c>
      <c r="C80" s="14"/>
      <c r="D80" s="35">
        <f>D69+D67+D64+D46+D44+D14</f>
        <v>2624197.23924116</v>
      </c>
      <c r="E80" s="35">
        <f>E69+E67+E64+E46+E44+E14</f>
        <v>11467741.935483871</v>
      </c>
      <c r="F80" s="35">
        <f>F69+F67+F64+F46+F44+F14</f>
        <v>14220000</v>
      </c>
      <c r="G80" s="58">
        <f t="shared" si="17"/>
        <v>1.24</v>
      </c>
      <c r="H80" s="59">
        <f t="shared" si="18"/>
        <v>4.370000000000001</v>
      </c>
      <c r="I80" s="77"/>
      <c r="J80" s="46"/>
      <c r="K80" s="46"/>
      <c r="L80" s="12"/>
    </row>
    <row r="81" spans="1:12" ht="12.75">
      <c r="A81" s="12"/>
      <c r="B81" s="13"/>
      <c r="C81" s="14"/>
      <c r="D81" s="1"/>
      <c r="E81" s="1"/>
      <c r="F81" s="1"/>
      <c r="G81" s="58"/>
      <c r="H81" s="59"/>
      <c r="I81" s="77"/>
      <c r="J81" s="46"/>
      <c r="K81" s="46"/>
      <c r="L81" s="12"/>
    </row>
    <row r="82" spans="1:12" ht="32.25" customHeight="1">
      <c r="A82" s="163" t="s">
        <v>114</v>
      </c>
      <c r="B82" s="164"/>
      <c r="C82" s="36"/>
      <c r="D82" s="42">
        <f>SUM(D83:D85)</f>
        <v>1845.427031815162</v>
      </c>
      <c r="E82" s="42">
        <f>SUM(E83:E85)</f>
        <v>8064.516129032258</v>
      </c>
      <c r="F82" s="42">
        <f>SUM(F83:F85)</f>
        <v>10000</v>
      </c>
      <c r="G82" s="58">
        <f>F82/E82</f>
        <v>1.24</v>
      </c>
      <c r="H82" s="59">
        <f>E82/D82</f>
        <v>4.369999999999999</v>
      </c>
      <c r="I82" s="77"/>
      <c r="J82" s="46"/>
      <c r="K82" s="46"/>
      <c r="L82" s="12"/>
    </row>
    <row r="83" spans="1:12" ht="12.75">
      <c r="A83" s="121">
        <v>1</v>
      </c>
      <c r="B83" s="16" t="s">
        <v>15</v>
      </c>
      <c r="C83" s="16" t="s">
        <v>29</v>
      </c>
      <c r="D83" s="1">
        <f>E83/$B$7</f>
        <v>221.45124381781943</v>
      </c>
      <c r="E83" s="1">
        <f>F83/$B$6</f>
        <v>967.741935483871</v>
      </c>
      <c r="F83" s="43">
        <f>'venituri proprii atest12'!F65+'venituri proprii reglemntari 12'!F103</f>
        <v>1200</v>
      </c>
      <c r="G83" s="58">
        <f>F83/E83</f>
        <v>1.24</v>
      </c>
      <c r="H83" s="59">
        <f>E83/D83</f>
        <v>4.37</v>
      </c>
      <c r="I83" s="77" t="str">
        <f>IF(D83&lt;=15000,"Cumpărare directă",IF(D83&lt;=100000,"Cerere de Oferte","Licitaţie deschisă"))</f>
        <v>Cumpărare directă</v>
      </c>
      <c r="J83" s="46">
        <v>41275</v>
      </c>
      <c r="K83" s="46">
        <v>41639</v>
      </c>
      <c r="L83" s="12" t="s">
        <v>211</v>
      </c>
    </row>
    <row r="84" spans="1:12" ht="24.75" customHeight="1">
      <c r="A84" s="121">
        <v>2</v>
      </c>
      <c r="B84" s="16" t="s">
        <v>155</v>
      </c>
      <c r="C84" s="16" t="s">
        <v>156</v>
      </c>
      <c r="D84" s="1">
        <f>E84/$B$7</f>
        <v>922.713515907581</v>
      </c>
      <c r="E84" s="1">
        <f>F84/$B$6</f>
        <v>4032.2580645161293</v>
      </c>
      <c r="F84" s="43">
        <f>'venituri proprii atest12'!F67+'venituri proprii reglemntari 12'!F107</f>
        <v>5000</v>
      </c>
      <c r="G84" s="58">
        <f aca="true" t="shared" si="21" ref="G84:G92">F84/E84</f>
        <v>1.24</v>
      </c>
      <c r="H84" s="59">
        <f aca="true" t="shared" si="22" ref="H84:H92">E84/D84</f>
        <v>4.37</v>
      </c>
      <c r="I84" s="77" t="str">
        <f>IF(D84&lt;=15000,"Cumparare directa",IF(D84&lt;=100000,"Cerere de Oferte","Licitatie deschisa"))</f>
        <v>Cumparare directa</v>
      </c>
      <c r="J84" s="46">
        <v>41275</v>
      </c>
      <c r="K84" s="46">
        <v>41639</v>
      </c>
      <c r="L84" s="12" t="s">
        <v>211</v>
      </c>
    </row>
    <row r="85" spans="1:12" ht="12.75">
      <c r="A85" s="121">
        <v>3</v>
      </c>
      <c r="B85" s="16" t="s">
        <v>63</v>
      </c>
      <c r="C85" s="16" t="s">
        <v>64</v>
      </c>
      <c r="D85" s="1">
        <f>E85/$B$7</f>
        <v>701.2622720897615</v>
      </c>
      <c r="E85" s="1">
        <f>F85/$B$6</f>
        <v>3064.516129032258</v>
      </c>
      <c r="F85" s="43">
        <f>'venituri proprii atest12'!F68+'venituri proprii reglemntari 12'!F108</f>
        <v>3800</v>
      </c>
      <c r="G85" s="58">
        <f t="shared" si="21"/>
        <v>1.24</v>
      </c>
      <c r="H85" s="59">
        <f t="shared" si="22"/>
        <v>4.37</v>
      </c>
      <c r="I85" s="77" t="str">
        <f>IF(D85&lt;=15000,"Cumpărare directă",IF(D85&lt;=100000,"Cerere de Oferte","Licitaţie deschisă"))</f>
        <v>Cumpărare directă</v>
      </c>
      <c r="J85" s="46">
        <v>41275</v>
      </c>
      <c r="K85" s="46">
        <v>41639</v>
      </c>
      <c r="L85" s="12" t="s">
        <v>211</v>
      </c>
    </row>
    <row r="86" spans="1:12" ht="24.75" customHeight="1">
      <c r="A86" s="160" t="s">
        <v>115</v>
      </c>
      <c r="B86" s="160"/>
      <c r="C86" s="11"/>
      <c r="D86" s="42">
        <f>SUM(D87:D87)</f>
        <v>1845.427031815162</v>
      </c>
      <c r="E86" s="42">
        <f>SUM(E87:E87)</f>
        <v>8064.5161290322585</v>
      </c>
      <c r="F86" s="42">
        <f>SUM(F87:F87)</f>
        <v>10000</v>
      </c>
      <c r="G86" s="58">
        <f t="shared" si="21"/>
        <v>1.24</v>
      </c>
      <c r="H86" s="59">
        <f t="shared" si="22"/>
        <v>4.37</v>
      </c>
      <c r="I86" s="77"/>
      <c r="J86" s="46"/>
      <c r="K86" s="46"/>
      <c r="L86" s="12"/>
    </row>
    <row r="87" spans="1:12" ht="12.75">
      <c r="A87" s="122">
        <v>1</v>
      </c>
      <c r="B87" s="9" t="s">
        <v>67</v>
      </c>
      <c r="C87" s="16" t="s">
        <v>65</v>
      </c>
      <c r="D87" s="1">
        <f>E87/$B$7</f>
        <v>1845.427031815162</v>
      </c>
      <c r="E87" s="1">
        <f>F87/$B$6</f>
        <v>8064.5161290322585</v>
      </c>
      <c r="F87" s="43">
        <f>'venituri proprii atest12'!F70+'venituri proprii reglemntari 12'!F110</f>
        <v>10000</v>
      </c>
      <c r="G87" s="58">
        <f t="shared" si="21"/>
        <v>1.24</v>
      </c>
      <c r="H87" s="59">
        <f t="shared" si="22"/>
        <v>4.37</v>
      </c>
      <c r="I87" s="77" t="str">
        <f>IF(D87&lt;=15000,"Cumparare directa",IF(D87&lt;=100000,"Cerere de Oferte","Licitatie deschisa"))</f>
        <v>Cumparare directa</v>
      </c>
      <c r="J87" s="46">
        <v>41275</v>
      </c>
      <c r="K87" s="46">
        <v>41639</v>
      </c>
      <c r="L87" s="12" t="s">
        <v>211</v>
      </c>
    </row>
    <row r="88" spans="1:12" ht="15" customHeight="1">
      <c r="A88" s="163">
        <v>72</v>
      </c>
      <c r="B88" s="164"/>
      <c r="C88" s="11"/>
      <c r="D88" s="42">
        <f>SUM(D89:D90)</f>
        <v>1845.427031815162</v>
      </c>
      <c r="E88" s="42">
        <f>SUM(E89:E90)</f>
        <v>8064.5161290322585</v>
      </c>
      <c r="F88" s="42">
        <f>SUM(F89:F90)</f>
        <v>10000</v>
      </c>
      <c r="G88" s="58">
        <f t="shared" si="21"/>
        <v>1.24</v>
      </c>
      <c r="H88" s="59">
        <f t="shared" si="22"/>
        <v>4.37</v>
      </c>
      <c r="I88" s="77"/>
      <c r="J88" s="46"/>
      <c r="K88" s="46"/>
      <c r="L88" s="12"/>
    </row>
    <row r="89" spans="1:12" ht="38.25">
      <c r="A89" s="122">
        <v>1</v>
      </c>
      <c r="B89" s="10" t="s">
        <v>59</v>
      </c>
      <c r="C89" s="9" t="s">
        <v>41</v>
      </c>
      <c r="D89" s="1">
        <f>E89/$B$7</f>
        <v>1845.427031815162</v>
      </c>
      <c r="E89" s="1">
        <f>F89/$B$6</f>
        <v>8064.5161290322585</v>
      </c>
      <c r="F89" s="37">
        <f>'venituri proprii reglemntari 12'!F112</f>
        <v>10000</v>
      </c>
      <c r="G89" s="58">
        <f t="shared" si="21"/>
        <v>1.24</v>
      </c>
      <c r="H89" s="59">
        <f t="shared" si="22"/>
        <v>4.37</v>
      </c>
      <c r="I89" s="77" t="str">
        <f>IF(D89&lt;=15000,"Cumparare directa",IF(D89&lt;=100000,"Cerere de Oferte","Licitatie deschisa"))</f>
        <v>Cumparare directa</v>
      </c>
      <c r="J89" s="46">
        <v>41275</v>
      </c>
      <c r="K89" s="46">
        <v>41639</v>
      </c>
      <c r="L89" s="12" t="s">
        <v>211</v>
      </c>
    </row>
    <row r="90" spans="1:12" ht="12.75">
      <c r="A90" s="9"/>
      <c r="B90" s="9"/>
      <c r="C90" s="9"/>
      <c r="D90" s="1"/>
      <c r="E90" s="1"/>
      <c r="F90" s="37"/>
      <c r="G90" s="58" t="e">
        <f t="shared" si="21"/>
        <v>#DIV/0!</v>
      </c>
      <c r="H90" s="59" t="e">
        <f t="shared" si="22"/>
        <v>#DIV/0!</v>
      </c>
      <c r="I90" s="77"/>
      <c r="J90" s="46"/>
      <c r="K90" s="12"/>
      <c r="L90" s="138"/>
    </row>
    <row r="91" spans="1:12" ht="12.75">
      <c r="A91" s="34"/>
      <c r="B91" s="34" t="s">
        <v>19</v>
      </c>
      <c r="C91" s="39"/>
      <c r="D91" s="35">
        <f>D88+D86+D82</f>
        <v>5536.281095445486</v>
      </c>
      <c r="E91" s="35">
        <f>E88+E86+E82</f>
        <v>24193.548387096773</v>
      </c>
      <c r="F91" s="35">
        <f>F88+F86+F82</f>
        <v>30000</v>
      </c>
      <c r="G91" s="58">
        <f t="shared" si="21"/>
        <v>1.24</v>
      </c>
      <c r="H91" s="59">
        <f t="shared" si="22"/>
        <v>4.369999999999999</v>
      </c>
      <c r="I91" s="77"/>
      <c r="J91" s="46"/>
      <c r="K91" s="12"/>
      <c r="L91" s="14"/>
    </row>
    <row r="92" spans="1:12" ht="15" customHeight="1">
      <c r="A92" s="17"/>
      <c r="B92" s="18" t="s">
        <v>117</v>
      </c>
      <c r="C92" s="18"/>
      <c r="D92" s="19">
        <f>D91+D80</f>
        <v>2629733.5203366056</v>
      </c>
      <c r="E92" s="19">
        <f>E91+E80</f>
        <v>11491935.483870968</v>
      </c>
      <c r="F92" s="19">
        <f>F91+F80+F11+F13</f>
        <v>14356000</v>
      </c>
      <c r="G92" s="58">
        <f t="shared" si="21"/>
        <v>1.2492238596491227</v>
      </c>
      <c r="H92" s="59">
        <f t="shared" si="22"/>
        <v>4.370000000000001</v>
      </c>
      <c r="I92" s="151"/>
      <c r="J92" s="21"/>
      <c r="K92" s="21"/>
      <c r="L92" s="139"/>
    </row>
    <row r="93" spans="1:12" s="48" customFormat="1" ht="9.75" customHeight="1">
      <c r="A93" s="20"/>
      <c r="B93" s="57"/>
      <c r="C93" s="57"/>
      <c r="D93" s="19"/>
      <c r="E93" s="19"/>
      <c r="F93" s="19"/>
      <c r="G93" s="4"/>
      <c r="H93" s="60"/>
      <c r="I93" s="151"/>
      <c r="J93" s="21"/>
      <c r="K93" s="21"/>
      <c r="L93" s="139"/>
    </row>
    <row r="94" spans="1:12" s="48" customFormat="1" ht="15" customHeight="1">
      <c r="A94" s="20"/>
      <c r="B94" s="57" t="s">
        <v>137</v>
      </c>
      <c r="C94" s="57"/>
      <c r="D94" s="19"/>
      <c r="E94" s="19"/>
      <c r="F94" s="19"/>
      <c r="G94" s="4"/>
      <c r="H94" s="60"/>
      <c r="I94" s="151"/>
      <c r="J94" s="21"/>
      <c r="K94" s="21"/>
      <c r="L94" s="139"/>
    </row>
    <row r="95" spans="1:12" ht="2.25" customHeight="1">
      <c r="A95" s="20"/>
      <c r="B95" s="20"/>
      <c r="C95" s="20"/>
      <c r="D95" s="20"/>
      <c r="E95" s="20"/>
      <c r="F95" s="20"/>
      <c r="G95" s="20"/>
      <c r="H95" s="20"/>
      <c r="I95" s="151"/>
      <c r="J95" s="21"/>
      <c r="K95" s="21"/>
      <c r="L95" s="139"/>
    </row>
    <row r="96" spans="1:12" ht="2.25" customHeight="1">
      <c r="A96" s="20"/>
      <c r="B96" s="20"/>
      <c r="C96" s="20"/>
      <c r="D96" s="20"/>
      <c r="E96" s="20"/>
      <c r="F96" s="20"/>
      <c r="G96" s="20"/>
      <c r="H96" s="20"/>
      <c r="I96" s="151"/>
      <c r="J96" s="21"/>
      <c r="K96" s="21"/>
      <c r="L96" s="139"/>
    </row>
    <row r="97" spans="1:12" ht="23.25" customHeight="1">
      <c r="A97" s="20"/>
      <c r="B97" s="20"/>
      <c r="C97" s="20"/>
      <c r="D97" s="20"/>
      <c r="E97" s="20"/>
      <c r="F97" s="20"/>
      <c r="G97" s="20"/>
      <c r="H97" s="20"/>
      <c r="I97" s="151"/>
      <c r="J97" s="21"/>
      <c r="K97" s="21"/>
      <c r="L97" s="139"/>
    </row>
    <row r="98" spans="1:13" ht="12.75">
      <c r="A98" s="78"/>
      <c r="B98" s="22" t="s">
        <v>196</v>
      </c>
      <c r="C98" s="156" t="s">
        <v>175</v>
      </c>
      <c r="D98" s="154"/>
      <c r="E98" s="154" t="s">
        <v>217</v>
      </c>
      <c r="F98" s="22"/>
      <c r="G98" s="22"/>
      <c r="H98" s="22"/>
      <c r="I98" s="152"/>
      <c r="J98" s="81" t="s">
        <v>194</v>
      </c>
      <c r="K98" s="82"/>
      <c r="L98" s="140"/>
      <c r="M98" s="76"/>
    </row>
    <row r="99" spans="1:13" ht="18.75" customHeight="1">
      <c r="A99" s="78"/>
      <c r="B99" s="22" t="s">
        <v>171</v>
      </c>
      <c r="C99" s="79" t="s">
        <v>176</v>
      </c>
      <c r="D99" s="153"/>
      <c r="E99" s="79" t="s">
        <v>218</v>
      </c>
      <c r="F99" s="22"/>
      <c r="G99" s="22"/>
      <c r="H99" s="22"/>
      <c r="I99" s="152"/>
      <c r="J99" s="81" t="s">
        <v>215</v>
      </c>
      <c r="K99" s="82"/>
      <c r="L99" s="140"/>
      <c r="M99" s="76"/>
    </row>
    <row r="100" spans="1:12" ht="26.25" customHeight="1">
      <c r="A100" s="20"/>
      <c r="B100" s="20"/>
      <c r="C100" s="20"/>
      <c r="D100" s="20"/>
      <c r="E100" s="20"/>
      <c r="F100" s="20"/>
      <c r="G100" s="20"/>
      <c r="H100" s="20"/>
      <c r="J100" s="152" t="s">
        <v>216</v>
      </c>
      <c r="K100" s="21"/>
      <c r="L100" s="139"/>
    </row>
    <row r="101" spans="1:12" ht="12.75">
      <c r="A101" s="20"/>
      <c r="B101" s="20"/>
      <c r="C101" s="20"/>
      <c r="D101" s="20"/>
      <c r="E101" s="20"/>
      <c r="F101" s="20"/>
      <c r="G101" s="20"/>
      <c r="H101" s="20"/>
      <c r="I101" s="151"/>
      <c r="J101" s="21"/>
      <c r="K101" s="21"/>
      <c r="L101" s="139"/>
    </row>
    <row r="102" spans="1:12" ht="15" customHeight="1">
      <c r="A102" s="20"/>
      <c r="B102" s="20"/>
      <c r="C102" s="20"/>
      <c r="D102" s="20"/>
      <c r="E102" s="20"/>
      <c r="F102" s="20"/>
      <c r="G102" s="20"/>
      <c r="H102" s="20"/>
      <c r="I102" s="151"/>
      <c r="J102" s="21"/>
      <c r="K102" s="21"/>
      <c r="L102" s="139"/>
    </row>
    <row r="103" spans="1:12" ht="15" customHeight="1">
      <c r="A103" s="20"/>
      <c r="B103" s="20"/>
      <c r="C103" s="20"/>
      <c r="D103" s="20"/>
      <c r="E103" s="20"/>
      <c r="F103" s="20"/>
      <c r="G103" s="20"/>
      <c r="H103" s="20"/>
      <c r="I103" s="151"/>
      <c r="J103" s="21"/>
      <c r="K103" s="21"/>
      <c r="L103" s="139"/>
    </row>
    <row r="104" spans="1:12" ht="15" customHeight="1">
      <c r="A104" s="20"/>
      <c r="B104" s="20"/>
      <c r="C104" s="20"/>
      <c r="D104" s="20"/>
      <c r="E104" s="20"/>
      <c r="F104" s="20"/>
      <c r="G104" s="20"/>
      <c r="H104" s="20"/>
      <c r="I104" s="151"/>
      <c r="J104" s="21"/>
      <c r="K104" s="21"/>
      <c r="L104" s="139"/>
    </row>
  </sheetData>
  <mergeCells count="8">
    <mergeCell ref="J2:L2"/>
    <mergeCell ref="A88:B88"/>
    <mergeCell ref="C7:J7"/>
    <mergeCell ref="A82:B82"/>
    <mergeCell ref="A86:B86"/>
    <mergeCell ref="B2:C2"/>
    <mergeCell ref="B3:C3"/>
    <mergeCell ref="B4:C4"/>
  </mergeCells>
  <printOptions horizontalCentered="1"/>
  <pageMargins left="0.2362204724409449" right="0.2362204724409449" top="0.88" bottom="0.27" header="0.2362204724409449" footer="0.15748031496062992"/>
  <pageSetup fitToHeight="0" horizontalDpi="600" verticalDpi="600" orientation="landscape" paperSize="9" scale="65" r:id="rId1"/>
  <headerFooter alignWithMargins="0">
    <oddFooter>&amp;C&amp;P/&amp;N</oddFooter>
  </headerFooter>
  <rowBreaks count="2" manualBreakCount="2">
    <brk id="36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EnescuL</dc:creator>
  <cp:keywords/>
  <dc:description/>
  <cp:lastModifiedBy>dtc18</cp:lastModifiedBy>
  <cp:lastPrinted>2013-02-12T10:21:22Z</cp:lastPrinted>
  <dcterms:created xsi:type="dcterms:W3CDTF">2009-01-19T15:55:40Z</dcterms:created>
  <dcterms:modified xsi:type="dcterms:W3CDTF">2013-02-12T10:21:47Z</dcterms:modified>
  <cp:category/>
  <cp:version/>
  <cp:contentType/>
  <cp:contentStatus/>
</cp:coreProperties>
</file>