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440" windowHeight="12435"/>
  </bookViews>
  <sheets>
    <sheet name="RORS model nou" sheetId="15" r:id="rId1"/>
  </sheets>
  <definedNames>
    <definedName name="_xlnm.Print_Area" localSheetId="0">'RORS model nou'!$A$1:$K$81</definedName>
  </definedNames>
  <calcPr calcId="145621"/>
</workbook>
</file>

<file path=xl/calcChain.xml><?xml version="1.0" encoding="utf-8"?>
<calcChain xmlns="http://schemas.openxmlformats.org/spreadsheetml/2006/main">
  <c r="K21" i="15" l="1"/>
  <c r="E25" i="15" l="1"/>
  <c r="E27" i="15"/>
  <c r="K40" i="15" l="1"/>
  <c r="J40" i="15"/>
  <c r="J74" i="15" l="1"/>
  <c r="J68" i="15" l="1"/>
  <c r="K41" i="15"/>
  <c r="K42" i="15" s="1"/>
  <c r="K68" i="15"/>
  <c r="K72" i="15"/>
  <c r="K71" i="15"/>
  <c r="J72" i="15"/>
  <c r="J71" i="15"/>
  <c r="J70" i="15"/>
  <c r="K70" i="15"/>
  <c r="E41" i="15"/>
  <c r="K74" i="15"/>
  <c r="E73" i="15"/>
  <c r="K75" i="15" l="1"/>
  <c r="J75" i="15"/>
  <c r="E68" i="15"/>
  <c r="E74" i="15" l="1"/>
  <c r="E72" i="15" l="1"/>
  <c r="E71" i="15"/>
  <c r="D70" i="15"/>
  <c r="E70" i="15" s="1"/>
  <c r="J42" i="15"/>
  <c r="E23" i="15"/>
  <c r="E24" i="15"/>
  <c r="E28" i="15"/>
  <c r="E29" i="15"/>
  <c r="E30" i="15"/>
  <c r="E31" i="15"/>
  <c r="E32" i="15"/>
  <c r="E33" i="15"/>
  <c r="E34" i="15"/>
  <c r="E35" i="15"/>
  <c r="E36" i="15"/>
  <c r="E37" i="15"/>
  <c r="E38" i="15"/>
  <c r="E22" i="15"/>
  <c r="E21" i="15"/>
</calcChain>
</file>

<file path=xl/sharedStrings.xml><?xml version="1.0" encoding="utf-8"?>
<sst xmlns="http://schemas.openxmlformats.org/spreadsheetml/2006/main" count="129" uniqueCount="103">
  <si>
    <t>VICEPRIM-MINISTRU</t>
  </si>
  <si>
    <t>30213300-8 Computer de birou</t>
  </si>
  <si>
    <t>72400000-4 Servicii de internet</t>
  </si>
  <si>
    <t>Melania RUSNAC</t>
  </si>
  <si>
    <t>Mihaela VOINEA</t>
  </si>
  <si>
    <t xml:space="preserve"> Director General, 
Directia Generala Management Financiar, Resurse Umane si Achizitii</t>
  </si>
  <si>
    <t>UPS</t>
  </si>
  <si>
    <t xml:space="preserve">Director
Directia Achiziţii Publice </t>
  </si>
  <si>
    <t>Ministerul Dezvoltării Regionale şi Administratiei Publice</t>
  </si>
  <si>
    <t>Mihai Busuioc</t>
  </si>
  <si>
    <t xml:space="preserve">Secretar General </t>
  </si>
  <si>
    <t>TOTAL</t>
  </si>
  <si>
    <t>Direcţia AM Programe Cooperare Teritorială Europeană</t>
  </si>
  <si>
    <t>Tonere</t>
  </si>
  <si>
    <t>30125100-2;Cartuşe de toner</t>
  </si>
  <si>
    <t>Calculator desktop cu tastatura, mouse si software de operare</t>
  </si>
  <si>
    <t>Monitor LED</t>
  </si>
  <si>
    <t>Laptop+software de operare</t>
  </si>
  <si>
    <t>30213100-6 Computer portabil</t>
  </si>
  <si>
    <t>Tableta</t>
  </si>
  <si>
    <t>30213200-Tablet PC</t>
  </si>
  <si>
    <t>30233132-5-Unitati de HDD</t>
  </si>
  <si>
    <t>Tastatura si mouse wireless</t>
  </si>
  <si>
    <t>30237460-1-Tastaturi pentru computer</t>
  </si>
  <si>
    <t>Telefon cordless</t>
  </si>
  <si>
    <t>32552110-1-Telefoane fara fir</t>
  </si>
  <si>
    <t>31154000-0 Surse de alimentare electrica continua</t>
  </si>
  <si>
    <t>Telefoane mobile</t>
  </si>
  <si>
    <t>32252110-8 Telefoane mobile hands free wireless</t>
  </si>
  <si>
    <t>Aparat foto</t>
  </si>
  <si>
    <t>38651600-9 Camere digitale</t>
  </si>
  <si>
    <t>Memorie tip flash disk</t>
  </si>
  <si>
    <t>30233180-6 Dispozitive de stocare cu memorie flash</t>
  </si>
  <si>
    <t>Card memorie aparat foto</t>
  </si>
  <si>
    <t>30233110-5 Unitati de memorie cu carduri magnetice</t>
  </si>
  <si>
    <t>Baterii alcaline</t>
  </si>
  <si>
    <t>31411000-0  Baterii alcaline</t>
  </si>
  <si>
    <t xml:space="preserve">Cablu prelungitor </t>
  </si>
  <si>
    <t>31224810-3 Cabluri prelungitoare</t>
  </si>
  <si>
    <t>34110000-1 Autoturisme</t>
  </si>
  <si>
    <t xml:space="preserve">Abonament internet mobil </t>
  </si>
  <si>
    <t>66514110-0 Servicii de asigurare a autovehiculelor</t>
  </si>
  <si>
    <t>GPS</t>
  </si>
  <si>
    <t>38112100-4 Sisteme de navigare şi de poziţionare globală (GPS sau echivalente)</t>
  </si>
  <si>
    <t>Software antivirus si licenta pentru server</t>
  </si>
  <si>
    <t>Hard disk extern portabil</t>
  </si>
  <si>
    <t>Aprob</t>
  </si>
  <si>
    <t xml:space="preserve">                                                                 Ministrul Dezvoltarii Regionale si Administratiei Publice</t>
  </si>
  <si>
    <t xml:space="preserve">                                               VASILE DÎNCU</t>
  </si>
  <si>
    <t xml:space="preserve">                                                                    VASILE DÎNCU</t>
  </si>
  <si>
    <t>Nr. Crt.</t>
  </si>
  <si>
    <t>Cod CPV                                                                  2</t>
  </si>
  <si>
    <t xml:space="preserve">Valoare estimată a contractului/ acordului cadru ce urmeaza a fi atribuit fără TVA  -Lei, în 2016                              3                       </t>
  </si>
  <si>
    <t xml:space="preserve">Procedura de atribuire a contractului                         5           </t>
  </si>
  <si>
    <t>Data estimată pt. Iniţierea procedurii     6</t>
  </si>
  <si>
    <t xml:space="preserve">Data estimată pt. atribuirea  contractului   7 </t>
  </si>
  <si>
    <t>Modalitatea de derulare a procedurii  online/offline     8</t>
  </si>
  <si>
    <t>PRODUSE</t>
  </si>
  <si>
    <t>SERVICII</t>
  </si>
  <si>
    <t>Mihaela Voinea, Director,</t>
  </si>
  <si>
    <t>Direcția Achizitii Publice</t>
  </si>
  <si>
    <t>Secretar general,</t>
  </si>
  <si>
    <t xml:space="preserve"> ANEXA 1 </t>
  </si>
  <si>
    <t>Obiectul contractului                                                                          1</t>
  </si>
  <si>
    <t xml:space="preserve">                                          Sursa de finantare:  Programul INTERREG-IPA de Cooperare Transfrontaliera Romania-Serbia</t>
  </si>
  <si>
    <t xml:space="preserve">   PLANUL ANUAL AL ACHIZITIILOR PUBLICE pentru AM Programul INTERREG-IPA de Cooperare Transfrontaliera Romania-Serbia - anul 2016</t>
  </si>
  <si>
    <t>online</t>
  </si>
  <si>
    <t>79530000-8 Servicii de traducere</t>
  </si>
  <si>
    <t xml:space="preserve">Servicii de protocol </t>
  </si>
  <si>
    <t>15000000-8 Alimente, băuturi, tutun şi produse conexe                                                 15860000-4 Cafea, ceai şi produse conexe                                                               15980000-1 Băuturi fără alcool</t>
  </si>
  <si>
    <t>achizitie directa (sub prag  132.519)</t>
  </si>
  <si>
    <t>Servicii de răspundere civilă auto</t>
  </si>
  <si>
    <t>66516100-1  Servicii de asigurare de răspundere civilă auto</t>
  </si>
  <si>
    <t>Servicii de asigurare a autovehiculelor</t>
  </si>
  <si>
    <t>Autoturism</t>
  </si>
  <si>
    <t>Euro cu TVA</t>
  </si>
  <si>
    <t xml:space="preserve">Valoarea care 
se plateste in anul 2016 lei cu TVA                         9                              </t>
  </si>
  <si>
    <t>64120000-7; Servicii postale si de curierat</t>
  </si>
  <si>
    <t>Servicii de curierat</t>
  </si>
  <si>
    <r>
      <t xml:space="preserve">Valoarea estimata a serviciilor/ produselor/ lucrarilor similare pe intreaga durata a proiectului            </t>
    </r>
    <r>
      <rPr>
        <b/>
        <sz val="9"/>
        <color rgb="FFFF0000"/>
        <rFont val="Arial"/>
        <family val="2"/>
        <charset val="238"/>
      </rPr>
      <t>2023</t>
    </r>
  </si>
  <si>
    <t>Programul Anual al Achiziţiilor Publice pentru anul bugetar 2016 - Evidenta achizitiilor directe</t>
  </si>
  <si>
    <t xml:space="preserve">                                          Sursa de finantare: Programul INTERREG-IPA de Cooperare Transfrontaliera Romania-Serbia</t>
  </si>
  <si>
    <t>Obiectul contractului                                                                                                              80.01.                                                                                                                                                                           58.17.                                                                                                 1</t>
  </si>
  <si>
    <t>Cod CPV                                                                                                      2</t>
  </si>
  <si>
    <t xml:space="preserve">Procedura de atribuire a contractului                         4          </t>
  </si>
  <si>
    <t>Data estimată pt. Iniţierea procedurii     5</t>
  </si>
  <si>
    <t xml:space="preserve">Data estimată pt. atribuirea  contractului   6 </t>
  </si>
  <si>
    <t>Modalitatea de derulare a procedurii  online/offline     7</t>
  </si>
  <si>
    <t xml:space="preserve">Valoarea care 
se plateste in anul 2016 lei cu TVA                        8                              </t>
  </si>
  <si>
    <t>Valoarea estimata lei fara TVA a serviciilor/ produselor/ lucrarilor similare pe intreaga durata a proiectului            2023                           9</t>
  </si>
  <si>
    <t xml:space="preserve">                                                                                                                     VASILE DÎNCU</t>
  </si>
  <si>
    <t xml:space="preserve">                                                                                                       Ministrul Dezvoltarii Regionale si Administratiei Publice</t>
  </si>
  <si>
    <t xml:space="preserve"> Director General 
Directia Generala Management Financiar, Resurse Umane si Achizitii</t>
  </si>
  <si>
    <t>Iulia Hertzog                                 Director</t>
  </si>
  <si>
    <t xml:space="preserve">procedura proprie </t>
  </si>
  <si>
    <t>offline</t>
  </si>
  <si>
    <t>licitatie deschisa (ce depaseste pragul 600.129)</t>
  </si>
  <si>
    <t>procedura simplificata (prag 132.519-600.129)</t>
  </si>
  <si>
    <t>Servicii de traducere documente</t>
  </si>
  <si>
    <t>7226000-5 Servicii de software</t>
  </si>
  <si>
    <t>Software management nereguli si creante bugetare</t>
  </si>
  <si>
    <t>48000000-8  - Produse software şi sisteme informatice</t>
  </si>
  <si>
    <t>Servicii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</si>
</sst>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rebuchet MS"/>
      <family val="2"/>
      <charset val="238"/>
    </font>
    <font>
      <sz val="9"/>
      <name val="Trebuchet MS"/>
      <family val="2"/>
      <charset val="238"/>
    </font>
    <font>
      <b/>
      <u/>
      <sz val="9"/>
      <name val="Trebuchet MS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Trebuchet MS"/>
      <family val="2"/>
    </font>
    <font>
      <b/>
      <u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Calibri"/>
      <family val="2"/>
      <scheme val="minor"/>
    </font>
    <font>
      <sz val="9"/>
      <color theme="1"/>
      <name val="Trebuchet MS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5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vertical="top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4" fontId="12" fillId="2" borderId="0" xfId="0" applyNumberFormat="1" applyFont="1" applyFill="1"/>
    <xf numFmtId="4" fontId="13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4" fillId="3" borderId="1" xfId="5" applyNumberFormat="1" applyFont="1" applyFill="1" applyBorder="1" applyAlignment="1" applyProtection="1">
      <alignment horizontal="left" vertical="center" wrapText="1"/>
    </xf>
    <xf numFmtId="49" fontId="14" fillId="3" borderId="1" xfId="5" applyNumberFormat="1" applyFont="1" applyFill="1" applyBorder="1" applyAlignment="1" applyProtection="1">
      <alignment horizontal="center" vertical="center" wrapText="1"/>
    </xf>
    <xf numFmtId="0" fontId="14" fillId="3" borderId="1" xfId="5" applyNumberFormat="1" applyFont="1" applyFill="1" applyBorder="1" applyAlignment="1" applyProtection="1">
      <alignment horizontal="center" vertical="center" wrapText="1"/>
    </xf>
    <xf numFmtId="4" fontId="14" fillId="3" borderId="1" xfId="5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2" borderId="0" xfId="5" applyFont="1" applyFill="1" applyAlignment="1">
      <alignment horizontal="left" vertical="center"/>
    </xf>
    <xf numFmtId="0" fontId="19" fillId="2" borderId="0" xfId="0" applyFont="1" applyFill="1"/>
    <xf numFmtId="0" fontId="14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4" fontId="5" fillId="2" borderId="0" xfId="5" applyNumberFormat="1" applyFont="1" applyFill="1" applyBorder="1" applyAlignment="1">
      <alignment vertical="center"/>
    </xf>
    <xf numFmtId="4" fontId="5" fillId="2" borderId="0" xfId="5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4" fontId="5" fillId="2" borderId="0" xfId="5" applyNumberFormat="1" applyFont="1" applyFill="1" applyBorder="1" applyAlignment="1">
      <alignment vertical="center" wrapText="1"/>
    </xf>
    <xf numFmtId="14" fontId="5" fillId="2" borderId="0" xfId="5" applyNumberFormat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4" fontId="19" fillId="2" borderId="6" xfId="0" applyNumberFormat="1" applyFont="1" applyFill="1" applyBorder="1" applyAlignment="1">
      <alignment horizontal="center"/>
    </xf>
    <xf numFmtId="0" fontId="14" fillId="3" borderId="7" xfId="5" applyNumberFormat="1" applyFont="1" applyFill="1" applyBorder="1" applyAlignment="1" applyProtection="1">
      <alignment horizontal="left" vertical="center" wrapText="1"/>
    </xf>
    <xf numFmtId="49" fontId="14" fillId="3" borderId="7" xfId="5" applyNumberFormat="1" applyFont="1" applyFill="1" applyBorder="1" applyAlignment="1" applyProtection="1">
      <alignment horizontal="center" vertical="center" wrapText="1"/>
    </xf>
    <xf numFmtId="0" fontId="14" fillId="3" borderId="7" xfId="5" applyNumberFormat="1" applyFont="1" applyFill="1" applyBorder="1" applyAlignment="1" applyProtection="1">
      <alignment horizontal="center" vertical="center" wrapText="1"/>
    </xf>
    <xf numFmtId="4" fontId="14" fillId="3" borderId="7" xfId="5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/>
    <xf numFmtId="0" fontId="12" fillId="2" borderId="7" xfId="4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4" fontId="5" fillId="2" borderId="7" xfId="5" applyNumberFormat="1" applyFont="1" applyFill="1" applyBorder="1" applyAlignment="1" applyProtection="1">
      <alignment vertical="center" wrapText="1"/>
    </xf>
    <xf numFmtId="15" fontId="12" fillId="2" borderId="7" xfId="2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5" fillId="2" borderId="7" xfId="5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4" fontId="15" fillId="2" borderId="7" xfId="5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5" fillId="2" borderId="10" xfId="5" applyNumberFormat="1" applyFont="1" applyFill="1" applyBorder="1" applyAlignment="1" applyProtection="1">
      <alignment horizontal="left" vertical="center" wrapText="1"/>
    </xf>
    <xf numFmtId="0" fontId="20" fillId="2" borderId="11" xfId="4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left" vertical="center"/>
    </xf>
    <xf numFmtId="15" fontId="12" fillId="2" borderId="12" xfId="2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 wrapText="1"/>
    </xf>
    <xf numFmtId="49" fontId="14" fillId="3" borderId="7" xfId="5" applyNumberFormat="1" applyFont="1" applyFill="1" applyBorder="1" applyAlignment="1" applyProtection="1">
      <alignment horizontal="left" vertical="center" wrapText="1"/>
    </xf>
    <xf numFmtId="0" fontId="12" fillId="2" borderId="8" xfId="4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left" vertical="center" wrapText="1"/>
    </xf>
    <xf numFmtId="0" fontId="15" fillId="0" borderId="7" xfId="4" applyFont="1" applyFill="1" applyBorder="1" applyAlignment="1">
      <alignment horizontal="left" vertical="center" wrapText="1"/>
    </xf>
    <xf numFmtId="4" fontId="15" fillId="0" borderId="10" xfId="4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15" fillId="0" borderId="7" xfId="4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0" fontId="15" fillId="0" borderId="7" xfId="2" applyFont="1" applyBorder="1" applyAlignment="1">
      <alignment horizontal="left" wrapText="1"/>
    </xf>
    <xf numFmtId="4" fontId="15" fillId="0" borderId="7" xfId="2" applyNumberFormat="1" applyFont="1" applyBorder="1" applyAlignment="1">
      <alignment horizontal="center" wrapText="1"/>
    </xf>
    <xf numFmtId="0" fontId="15" fillId="0" borderId="7" xfId="2" applyFont="1" applyBorder="1" applyAlignment="1">
      <alignment wrapText="1"/>
    </xf>
    <xf numFmtId="4" fontId="15" fillId="0" borderId="10" xfId="2" applyNumberFormat="1" applyFont="1" applyBorder="1" applyAlignment="1">
      <alignment horizontal="center" wrapText="1"/>
    </xf>
    <xf numFmtId="0" fontId="15" fillId="0" borderId="9" xfId="2" applyFont="1" applyBorder="1" applyAlignment="1">
      <alignment wrapText="1"/>
    </xf>
    <xf numFmtId="4" fontId="15" fillId="0" borderId="9" xfId="2" applyNumberFormat="1" applyFont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/>
    <xf numFmtId="0" fontId="9" fillId="2" borderId="7" xfId="0" applyFont="1" applyFill="1" applyBorder="1"/>
    <xf numFmtId="0" fontId="12" fillId="2" borderId="12" xfId="4" applyNumberFormat="1" applyFont="1" applyFill="1" applyBorder="1" applyAlignment="1" applyProtection="1">
      <alignment horizontal="center" vertical="center" wrapText="1"/>
    </xf>
    <xf numFmtId="4" fontId="15" fillId="0" borderId="12" xfId="4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/>
    <xf numFmtId="4" fontId="12" fillId="2" borderId="12" xfId="1" applyNumberFormat="1" applyFont="1" applyFill="1" applyBorder="1" applyAlignment="1" applyProtection="1">
      <alignment horizontal="center" vertical="center" wrapText="1"/>
    </xf>
    <xf numFmtId="4" fontId="19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/>
    </xf>
    <xf numFmtId="4" fontId="22" fillId="2" borderId="5" xfId="0" applyNumberFormat="1" applyFont="1" applyFill="1" applyBorder="1" applyAlignment="1">
      <alignment horizontal="center"/>
    </xf>
    <xf numFmtId="15" fontId="12" fillId="2" borderId="8" xfId="2" applyNumberFormat="1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left" vertical="center" wrapText="1"/>
    </xf>
    <xf numFmtId="0" fontId="12" fillId="2" borderId="8" xfId="4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15" fillId="2" borderId="8" xfId="4" applyFont="1" applyFill="1" applyBorder="1" applyAlignment="1">
      <alignment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/>
    </xf>
    <xf numFmtId="4" fontId="5" fillId="2" borderId="10" xfId="5" applyNumberFormat="1" applyFont="1" applyFill="1" applyBorder="1" applyAlignment="1" applyProtection="1">
      <alignment horizontal="left" vertical="center" wrapText="1"/>
    </xf>
    <xf numFmtId="4" fontId="5" fillId="2" borderId="9" xfId="5" applyNumberFormat="1" applyFont="1" applyFill="1" applyBorder="1" applyAlignment="1" applyProtection="1">
      <alignment horizontal="left" vertical="center" wrapText="1"/>
    </xf>
    <xf numFmtId="15" fontId="12" fillId="2" borderId="10" xfId="2" applyNumberFormat="1" applyFont="1" applyFill="1" applyBorder="1" applyAlignment="1">
      <alignment horizontal="center" vertical="center" wrapText="1"/>
    </xf>
    <xf numFmtId="15" fontId="12" fillId="2" borderId="9" xfId="2" applyNumberFormat="1" applyFont="1" applyFill="1" applyBorder="1" applyAlignment="1">
      <alignment horizontal="center" vertical="center" wrapText="1"/>
    </xf>
    <xf numFmtId="15" fontId="12" fillId="2" borderId="8" xfId="2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left" vertical="center" wrapText="1"/>
    </xf>
    <xf numFmtId="0" fontId="15" fillId="0" borderId="8" xfId="4" applyFont="1" applyFill="1" applyBorder="1" applyAlignment="1">
      <alignment horizontal="left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3 2" xfId="4"/>
    <cellStyle name="Normal_Sheet1" xfId="5"/>
    <cellStyle name="Normal_Sheet1 2" xfId="1"/>
  </cellStyles>
  <dxfs count="0"/>
  <tableStyles count="0" defaultTableStyle="TableStyleMedium2" defaultPivotStyle="PivotStyleMedium9"/>
  <colors>
    <mruColors>
      <color rgb="FF6600FF"/>
      <color rgb="FF6600CC"/>
      <color rgb="FFFFFFCC"/>
      <color rgb="FFCCECFF"/>
      <color rgb="FFFFFF99"/>
      <color rgb="FF9933FF"/>
      <color rgb="FF6666FF"/>
      <color rgb="FF3333CC"/>
      <color rgb="FFF5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view="pageBreakPreview" topLeftCell="A5" zoomScaleNormal="100" zoomScaleSheetLayoutView="100" workbookViewId="0">
      <selection activeCell="B25" sqref="B25"/>
    </sheetView>
  </sheetViews>
  <sheetFormatPr defaultRowHeight="15" x14ac:dyDescent="0.25"/>
  <cols>
    <col min="1" max="1" width="4.85546875" style="9" customWidth="1"/>
    <col min="2" max="2" width="44" style="2" customWidth="1"/>
    <col min="3" max="3" width="49.140625" style="2" customWidth="1"/>
    <col min="4" max="4" width="15.85546875" style="2" hidden="1" customWidth="1"/>
    <col min="5" max="5" width="16" style="2" customWidth="1"/>
    <col min="6" max="6" width="39.28515625" style="2" customWidth="1"/>
    <col min="7" max="7" width="10.85546875" style="2" customWidth="1"/>
    <col min="8" max="8" width="11.42578125" style="2" customWidth="1"/>
    <col min="9" max="9" width="12.140625" style="2" customWidth="1"/>
    <col min="10" max="10" width="14.5703125" style="3" customWidth="1"/>
    <col min="11" max="11" width="16.28515625" style="7" customWidth="1"/>
    <col min="12" max="12" width="10" style="2" customWidth="1"/>
    <col min="13" max="57" width="9.140625" style="2" customWidth="1"/>
    <col min="58" max="58" width="14.42578125" style="2" customWidth="1"/>
    <col min="59" max="16384" width="9.140625" style="2"/>
  </cols>
  <sheetData>
    <row r="1" spans="1:11" hidden="1" x14ac:dyDescent="0.25"/>
    <row r="2" spans="1:11" hidden="1" x14ac:dyDescent="0.25"/>
    <row r="3" spans="1:11" ht="16.5" x14ac:dyDescent="0.35">
      <c r="A3" s="14"/>
      <c r="B3" s="15" t="s">
        <v>8</v>
      </c>
      <c r="C3" s="10"/>
      <c r="D3" s="10"/>
      <c r="E3" s="10"/>
      <c r="F3" s="10"/>
      <c r="G3" s="10"/>
      <c r="H3" s="10"/>
      <c r="I3" s="10"/>
      <c r="J3" s="10"/>
    </row>
    <row r="4" spans="1:11" ht="16.5" x14ac:dyDescent="0.35">
      <c r="A4" s="14"/>
      <c r="B4" s="10"/>
      <c r="C4" s="10"/>
      <c r="D4" s="10"/>
      <c r="E4" s="10"/>
      <c r="G4" s="33"/>
      <c r="H4" s="34" t="s">
        <v>46</v>
      </c>
      <c r="I4" s="35"/>
      <c r="J4" s="35"/>
    </row>
    <row r="5" spans="1:11" ht="7.5" customHeight="1" x14ac:dyDescent="0.35">
      <c r="A5" s="14"/>
      <c r="B5" s="16"/>
      <c r="C5" s="10"/>
      <c r="D5" s="10"/>
      <c r="E5" s="10"/>
      <c r="G5" s="36"/>
      <c r="H5" s="30" t="s">
        <v>0</v>
      </c>
      <c r="I5" s="35"/>
      <c r="J5" s="35"/>
    </row>
    <row r="6" spans="1:11" ht="34.5" customHeight="1" x14ac:dyDescent="0.35">
      <c r="A6" s="14"/>
      <c r="B6" s="17" t="s">
        <v>10</v>
      </c>
      <c r="C6" s="10"/>
      <c r="D6" s="10"/>
      <c r="E6" s="10"/>
      <c r="G6" s="30" t="s">
        <v>47</v>
      </c>
      <c r="H6" s="30"/>
      <c r="I6" s="30"/>
      <c r="J6" s="35"/>
      <c r="K6" s="35"/>
    </row>
    <row r="7" spans="1:11" ht="14.25" customHeight="1" x14ac:dyDescent="0.35">
      <c r="A7" s="14"/>
      <c r="B7" s="18" t="s">
        <v>9</v>
      </c>
      <c r="C7" s="10"/>
      <c r="D7" s="10"/>
      <c r="E7" s="10"/>
      <c r="G7" s="37"/>
      <c r="H7" s="30"/>
      <c r="I7" s="30"/>
      <c r="J7" s="35"/>
      <c r="K7" s="35"/>
    </row>
    <row r="8" spans="1:11" ht="16.5" x14ac:dyDescent="0.35">
      <c r="A8" s="14"/>
      <c r="B8" s="10"/>
      <c r="C8" s="10"/>
      <c r="D8" s="10"/>
      <c r="E8" s="10"/>
      <c r="G8" s="30" t="s">
        <v>48</v>
      </c>
      <c r="H8" s="30"/>
      <c r="I8" s="38"/>
      <c r="J8" s="38"/>
      <c r="K8" s="35"/>
    </row>
    <row r="9" spans="1:11" ht="16.5" hidden="1" customHeight="1" x14ac:dyDescent="0.35">
      <c r="A9" s="14"/>
      <c r="B9" s="10"/>
      <c r="C9" s="10"/>
      <c r="D9" s="10"/>
      <c r="E9" s="10"/>
      <c r="F9" s="10"/>
      <c r="G9" s="10"/>
      <c r="H9" s="37"/>
      <c r="I9" s="142"/>
      <c r="J9" s="142"/>
      <c r="K9" s="35"/>
    </row>
    <row r="10" spans="1:11" ht="16.5" hidden="1" x14ac:dyDescent="0.35">
      <c r="A10" s="14"/>
      <c r="B10" s="10"/>
      <c r="C10" s="10"/>
      <c r="D10" s="10"/>
      <c r="E10" s="10"/>
      <c r="F10" s="10"/>
      <c r="G10" s="10"/>
      <c r="H10" s="30" t="s">
        <v>49</v>
      </c>
      <c r="I10" s="30"/>
      <c r="J10" s="38"/>
      <c r="K10" s="38"/>
    </row>
    <row r="11" spans="1:11" ht="16.5" hidden="1" x14ac:dyDescent="0.35">
      <c r="A11" s="14"/>
      <c r="B11" s="10"/>
      <c r="C11" s="10"/>
      <c r="D11" s="10"/>
      <c r="E11" s="10"/>
      <c r="F11" s="10"/>
      <c r="G11" s="10"/>
      <c r="H11" s="10"/>
      <c r="I11" s="10"/>
      <c r="J11" s="10"/>
    </row>
    <row r="12" spans="1:11" ht="16.5" hidden="1" x14ac:dyDescent="0.35">
      <c r="A12" s="14"/>
      <c r="B12" s="10"/>
      <c r="C12" s="10"/>
      <c r="D12" s="10"/>
      <c r="E12" s="10"/>
      <c r="F12" s="10"/>
      <c r="G12" s="10"/>
      <c r="H12" s="10"/>
      <c r="I12" s="10"/>
      <c r="J12" s="10"/>
    </row>
    <row r="13" spans="1:11" ht="15" customHeight="1" x14ac:dyDescent="0.35">
      <c r="A13" s="14"/>
      <c r="B13" s="10"/>
      <c r="C13" s="10"/>
      <c r="D13" s="10"/>
      <c r="E13" s="10"/>
      <c r="F13" s="10"/>
      <c r="G13" s="10"/>
      <c r="H13" s="10"/>
      <c r="I13" s="10"/>
      <c r="J13" s="10"/>
    </row>
    <row r="14" spans="1:11" ht="16.5" x14ac:dyDescent="0.35">
      <c r="A14" s="143" t="s">
        <v>65</v>
      </c>
      <c r="B14" s="143"/>
      <c r="C14" s="143"/>
      <c r="D14" s="143"/>
      <c r="E14" s="143"/>
      <c r="F14" s="143"/>
      <c r="G14" s="143"/>
      <c r="H14" s="143"/>
      <c r="I14" s="143"/>
      <c r="J14" s="10"/>
    </row>
    <row r="15" spans="1:11" ht="16.5" hidden="1" x14ac:dyDescent="0.35">
      <c r="A15" s="19"/>
      <c r="B15" s="11"/>
      <c r="C15" s="11"/>
      <c r="D15" s="11"/>
      <c r="E15" s="12"/>
      <c r="F15" s="12"/>
      <c r="G15" s="12"/>
      <c r="H15" s="11"/>
      <c r="I15" s="13"/>
      <c r="J15" s="10"/>
    </row>
    <row r="16" spans="1:11" ht="16.5" x14ac:dyDescent="0.35">
      <c r="A16" s="19"/>
      <c r="B16" s="11"/>
      <c r="C16" s="63" t="s">
        <v>64</v>
      </c>
      <c r="D16" s="39"/>
      <c r="E16" s="12"/>
      <c r="F16" s="12"/>
      <c r="G16" s="12"/>
      <c r="H16" s="11"/>
      <c r="I16" s="13"/>
      <c r="J16" s="10"/>
    </row>
    <row r="17" spans="1:11" ht="16.5" x14ac:dyDescent="0.35">
      <c r="A17" s="19"/>
      <c r="B17" s="11"/>
      <c r="C17" s="39"/>
      <c r="D17" s="39"/>
      <c r="E17" s="12"/>
      <c r="F17" s="12"/>
      <c r="G17" s="12"/>
      <c r="H17" s="11"/>
      <c r="I17" s="13"/>
      <c r="J17" s="10"/>
    </row>
    <row r="18" spans="1:11" ht="16.5" customHeight="1" thickBot="1" x14ac:dyDescent="0.4">
      <c r="A18" s="19"/>
      <c r="B18" s="11"/>
      <c r="C18" s="11"/>
      <c r="D18" s="11"/>
      <c r="E18" s="12"/>
      <c r="F18" s="12"/>
      <c r="G18" s="12"/>
      <c r="H18" s="11"/>
      <c r="I18" s="13"/>
      <c r="J18" s="10"/>
    </row>
    <row r="19" spans="1:11" s="1" customFormat="1" ht="108" x14ac:dyDescent="0.2">
      <c r="A19" s="40" t="s">
        <v>50</v>
      </c>
      <c r="B19" s="41" t="s">
        <v>82</v>
      </c>
      <c r="C19" s="42" t="s">
        <v>83</v>
      </c>
      <c r="D19" s="42" t="s">
        <v>75</v>
      </c>
      <c r="E19" s="43" t="s">
        <v>52</v>
      </c>
      <c r="F19" s="42" t="s">
        <v>84</v>
      </c>
      <c r="G19" s="42" t="s">
        <v>85</v>
      </c>
      <c r="H19" s="42" t="s">
        <v>86</v>
      </c>
      <c r="I19" s="42" t="s">
        <v>87</v>
      </c>
      <c r="J19" s="43" t="s">
        <v>88</v>
      </c>
      <c r="K19" s="44" t="s">
        <v>89</v>
      </c>
    </row>
    <row r="20" spans="1:11" s="1" customFormat="1" ht="12" x14ac:dyDescent="0.2">
      <c r="A20" s="67"/>
      <c r="B20" s="99" t="s">
        <v>57</v>
      </c>
      <c r="C20" s="69"/>
      <c r="D20" s="69"/>
      <c r="E20" s="70"/>
      <c r="F20" s="69"/>
      <c r="G20" s="69"/>
      <c r="H20" s="69"/>
      <c r="I20" s="69"/>
      <c r="J20" s="70"/>
      <c r="K20" s="80"/>
    </row>
    <row r="21" spans="1:11" s="1" customFormat="1" x14ac:dyDescent="0.2">
      <c r="A21" s="100">
        <v>1</v>
      </c>
      <c r="B21" s="101" t="s">
        <v>13</v>
      </c>
      <c r="C21" s="82" t="s">
        <v>14</v>
      </c>
      <c r="D21" s="102">
        <v>41565</v>
      </c>
      <c r="E21" s="78">
        <f>(D21*4.44)/1.2</f>
        <v>153790.5</v>
      </c>
      <c r="F21" s="145" t="s">
        <v>96</v>
      </c>
      <c r="G21" s="147">
        <v>42614</v>
      </c>
      <c r="H21" s="147">
        <v>42735</v>
      </c>
      <c r="I21" s="150" t="s">
        <v>66</v>
      </c>
      <c r="J21" s="79">
        <v>184548.6</v>
      </c>
      <c r="K21" s="133">
        <f>(160000+100000)*4.44/1.2+100000</f>
        <v>1062000</v>
      </c>
    </row>
    <row r="22" spans="1:11" s="1" customFormat="1" ht="24" x14ac:dyDescent="0.2">
      <c r="A22" s="100">
        <v>2</v>
      </c>
      <c r="B22" s="103" t="s">
        <v>15</v>
      </c>
      <c r="C22" s="104" t="s">
        <v>1</v>
      </c>
      <c r="D22" s="105">
        <v>28000</v>
      </c>
      <c r="E22" s="106">
        <f>(D22*4.44)/1.2</f>
        <v>103600.00000000001</v>
      </c>
      <c r="F22" s="146"/>
      <c r="G22" s="148"/>
      <c r="H22" s="148"/>
      <c r="I22" s="151"/>
      <c r="J22" s="79">
        <v>124320.00000000001</v>
      </c>
      <c r="K22" s="134"/>
    </row>
    <row r="23" spans="1:11" s="1" customFormat="1" x14ac:dyDescent="0.2">
      <c r="A23" s="100">
        <v>3</v>
      </c>
      <c r="B23" s="103" t="s">
        <v>16</v>
      </c>
      <c r="C23" s="104" t="s">
        <v>1</v>
      </c>
      <c r="D23" s="107">
        <v>10450</v>
      </c>
      <c r="E23" s="78">
        <f t="shared" ref="E23:E38" si="0">(D23*4.44)/1.2</f>
        <v>38665.000000000007</v>
      </c>
      <c r="F23" s="146"/>
      <c r="G23" s="148"/>
      <c r="H23" s="148"/>
      <c r="I23" s="151"/>
      <c r="J23" s="79">
        <v>46398.000000000007</v>
      </c>
      <c r="K23" s="134"/>
    </row>
    <row r="24" spans="1:11" s="1" customFormat="1" x14ac:dyDescent="0.2">
      <c r="A24" s="129">
        <v>4</v>
      </c>
      <c r="B24" s="103" t="s">
        <v>17</v>
      </c>
      <c r="C24" s="104" t="s">
        <v>18</v>
      </c>
      <c r="D24" s="107">
        <v>36800</v>
      </c>
      <c r="E24" s="106">
        <f t="shared" si="0"/>
        <v>136160</v>
      </c>
      <c r="F24" s="146"/>
      <c r="G24" s="148"/>
      <c r="H24" s="148"/>
      <c r="I24" s="151"/>
      <c r="J24" s="79">
        <v>163392</v>
      </c>
      <c r="K24" s="134"/>
    </row>
    <row r="25" spans="1:11" s="1" customFormat="1" x14ac:dyDescent="0.2">
      <c r="A25" s="129">
        <v>5</v>
      </c>
      <c r="B25" s="103" t="s">
        <v>44</v>
      </c>
      <c r="C25" s="153" t="s">
        <v>101</v>
      </c>
      <c r="D25" s="105">
        <v>4500</v>
      </c>
      <c r="E25" s="133">
        <f>(D25*4.44)/1.2+100000</f>
        <v>116650</v>
      </c>
      <c r="F25" s="146"/>
      <c r="G25" s="148"/>
      <c r="H25" s="148"/>
      <c r="I25" s="151"/>
      <c r="J25" s="155">
        <v>19980</v>
      </c>
      <c r="K25" s="134"/>
    </row>
    <row r="26" spans="1:11" s="1" customFormat="1" x14ac:dyDescent="0.2">
      <c r="A26" s="129">
        <v>6</v>
      </c>
      <c r="B26" s="103" t="s">
        <v>100</v>
      </c>
      <c r="C26" s="154"/>
      <c r="D26" s="105"/>
      <c r="E26" s="135"/>
      <c r="F26" s="146"/>
      <c r="G26" s="148"/>
      <c r="H26" s="148"/>
      <c r="I26" s="151"/>
      <c r="J26" s="156"/>
      <c r="K26" s="134"/>
    </row>
    <row r="27" spans="1:11" s="1" customFormat="1" ht="30" x14ac:dyDescent="0.2">
      <c r="A27" s="129">
        <v>7</v>
      </c>
      <c r="B27" s="103" t="s">
        <v>42</v>
      </c>
      <c r="C27" s="108" t="s">
        <v>43</v>
      </c>
      <c r="D27" s="84">
        <v>275</v>
      </c>
      <c r="E27" s="106">
        <f>(D27*4.44)/1.2</f>
        <v>1017.5</v>
      </c>
      <c r="F27" s="146"/>
      <c r="G27" s="148"/>
      <c r="H27" s="148"/>
      <c r="I27" s="151"/>
      <c r="J27" s="79">
        <v>1221</v>
      </c>
      <c r="K27" s="134"/>
    </row>
    <row r="28" spans="1:11" s="1" customFormat="1" x14ac:dyDescent="0.2">
      <c r="A28" s="129">
        <v>8</v>
      </c>
      <c r="B28" s="103" t="s">
        <v>19</v>
      </c>
      <c r="C28" s="109" t="s">
        <v>20</v>
      </c>
      <c r="D28" s="110">
        <v>3000</v>
      </c>
      <c r="E28" s="78">
        <f t="shared" si="0"/>
        <v>11100.000000000002</v>
      </c>
      <c r="F28" s="146"/>
      <c r="G28" s="148"/>
      <c r="H28" s="148"/>
      <c r="I28" s="151"/>
      <c r="J28" s="79">
        <v>13320.000000000002</v>
      </c>
      <c r="K28" s="134"/>
    </row>
    <row r="29" spans="1:11" s="1" customFormat="1" x14ac:dyDescent="0.2">
      <c r="A29" s="129">
        <v>9</v>
      </c>
      <c r="B29" s="103" t="s">
        <v>45</v>
      </c>
      <c r="C29" s="111" t="s">
        <v>21</v>
      </c>
      <c r="D29" s="112">
        <v>5750</v>
      </c>
      <c r="E29" s="106">
        <f t="shared" si="0"/>
        <v>21275.000000000004</v>
      </c>
      <c r="F29" s="146"/>
      <c r="G29" s="148"/>
      <c r="H29" s="148"/>
      <c r="I29" s="151"/>
      <c r="J29" s="79">
        <v>25530.000000000004</v>
      </c>
      <c r="K29" s="134"/>
    </row>
    <row r="30" spans="1:11" s="1" customFormat="1" x14ac:dyDescent="0.2">
      <c r="A30" s="129">
        <v>10</v>
      </c>
      <c r="B30" s="103" t="s">
        <v>22</v>
      </c>
      <c r="C30" s="111" t="s">
        <v>23</v>
      </c>
      <c r="D30" s="110">
        <v>1120</v>
      </c>
      <c r="E30" s="78">
        <f t="shared" si="0"/>
        <v>4144</v>
      </c>
      <c r="F30" s="146"/>
      <c r="G30" s="148"/>
      <c r="H30" s="148"/>
      <c r="I30" s="151"/>
      <c r="J30" s="79">
        <v>4972.8</v>
      </c>
      <c r="K30" s="134"/>
    </row>
    <row r="31" spans="1:11" s="1" customFormat="1" x14ac:dyDescent="0.2">
      <c r="A31" s="129">
        <v>11</v>
      </c>
      <c r="B31" s="103" t="s">
        <v>24</v>
      </c>
      <c r="C31" s="113" t="s">
        <v>25</v>
      </c>
      <c r="D31" s="114">
        <v>200</v>
      </c>
      <c r="E31" s="106">
        <f t="shared" si="0"/>
        <v>740.00000000000011</v>
      </c>
      <c r="F31" s="146"/>
      <c r="G31" s="148"/>
      <c r="H31" s="148"/>
      <c r="I31" s="151"/>
      <c r="J31" s="79">
        <v>888.00000000000011</v>
      </c>
      <c r="K31" s="134"/>
    </row>
    <row r="32" spans="1:11" s="1" customFormat="1" x14ac:dyDescent="0.2">
      <c r="A32" s="129">
        <v>12</v>
      </c>
      <c r="B32" s="103" t="s">
        <v>6</v>
      </c>
      <c r="C32" s="104" t="s">
        <v>26</v>
      </c>
      <c r="D32" s="105">
        <v>2600</v>
      </c>
      <c r="E32" s="78">
        <f t="shared" si="0"/>
        <v>9620.0000000000018</v>
      </c>
      <c r="F32" s="146"/>
      <c r="G32" s="148"/>
      <c r="H32" s="148"/>
      <c r="I32" s="151"/>
      <c r="J32" s="79">
        <v>11544.000000000002</v>
      </c>
      <c r="K32" s="134"/>
    </row>
    <row r="33" spans="1:16" s="1" customFormat="1" x14ac:dyDescent="0.2">
      <c r="A33" s="129">
        <v>13</v>
      </c>
      <c r="B33" s="103" t="s">
        <v>27</v>
      </c>
      <c r="C33" s="104" t="s">
        <v>28</v>
      </c>
      <c r="D33" s="107">
        <v>20000</v>
      </c>
      <c r="E33" s="106">
        <f t="shared" si="0"/>
        <v>74000.000000000015</v>
      </c>
      <c r="F33" s="146"/>
      <c r="G33" s="148"/>
      <c r="H33" s="148"/>
      <c r="I33" s="151"/>
      <c r="J33" s="79">
        <v>88800.000000000015</v>
      </c>
      <c r="K33" s="134"/>
    </row>
    <row r="34" spans="1:16" s="1" customFormat="1" x14ac:dyDescent="0.2">
      <c r="A34" s="129">
        <v>14</v>
      </c>
      <c r="B34" s="103" t="s">
        <v>29</v>
      </c>
      <c r="C34" s="104" t="s">
        <v>30</v>
      </c>
      <c r="D34" s="107">
        <v>4000</v>
      </c>
      <c r="E34" s="78">
        <f t="shared" si="0"/>
        <v>14800</v>
      </c>
      <c r="F34" s="146"/>
      <c r="G34" s="148"/>
      <c r="H34" s="148"/>
      <c r="I34" s="151"/>
      <c r="J34" s="79">
        <v>17760</v>
      </c>
      <c r="K34" s="134"/>
    </row>
    <row r="35" spans="1:16" s="1" customFormat="1" x14ac:dyDescent="0.2">
      <c r="A35" s="129">
        <v>15</v>
      </c>
      <c r="B35" s="103" t="s">
        <v>31</v>
      </c>
      <c r="C35" s="104" t="s">
        <v>32</v>
      </c>
      <c r="D35" s="105">
        <v>900</v>
      </c>
      <c r="E35" s="106">
        <f t="shared" si="0"/>
        <v>3330.0000000000005</v>
      </c>
      <c r="F35" s="146"/>
      <c r="G35" s="148"/>
      <c r="H35" s="148"/>
      <c r="I35" s="151"/>
      <c r="J35" s="79">
        <v>3996.0000000000005</v>
      </c>
      <c r="K35" s="134"/>
    </row>
    <row r="36" spans="1:16" s="1" customFormat="1" x14ac:dyDescent="0.2">
      <c r="A36" s="129">
        <v>16</v>
      </c>
      <c r="B36" s="103" t="s">
        <v>33</v>
      </c>
      <c r="C36" s="104" t="s">
        <v>34</v>
      </c>
      <c r="D36" s="107">
        <v>100</v>
      </c>
      <c r="E36" s="78">
        <f t="shared" si="0"/>
        <v>370.00000000000006</v>
      </c>
      <c r="F36" s="146"/>
      <c r="G36" s="148"/>
      <c r="H36" s="148"/>
      <c r="I36" s="151"/>
      <c r="J36" s="79">
        <v>444.00000000000006</v>
      </c>
      <c r="K36" s="134"/>
    </row>
    <row r="37" spans="1:16" s="1" customFormat="1" x14ac:dyDescent="0.2">
      <c r="A37" s="129">
        <v>17</v>
      </c>
      <c r="B37" s="103" t="s">
        <v>35</v>
      </c>
      <c r="C37" s="104" t="s">
        <v>36</v>
      </c>
      <c r="D37" s="107">
        <v>400</v>
      </c>
      <c r="E37" s="106">
        <f t="shared" si="0"/>
        <v>1480.0000000000002</v>
      </c>
      <c r="F37" s="146"/>
      <c r="G37" s="148"/>
      <c r="H37" s="148"/>
      <c r="I37" s="151"/>
      <c r="J37" s="79">
        <v>1776.0000000000002</v>
      </c>
      <c r="K37" s="134"/>
    </row>
    <row r="38" spans="1:16" s="1" customFormat="1" x14ac:dyDescent="0.2">
      <c r="A38" s="129">
        <v>18</v>
      </c>
      <c r="B38" s="103" t="s">
        <v>37</v>
      </c>
      <c r="C38" s="104" t="s">
        <v>38</v>
      </c>
      <c r="D38" s="105">
        <v>340</v>
      </c>
      <c r="E38" s="78">
        <f t="shared" si="0"/>
        <v>1258.0000000000002</v>
      </c>
      <c r="F38" s="146"/>
      <c r="G38" s="148"/>
      <c r="H38" s="149"/>
      <c r="I38" s="152"/>
      <c r="J38" s="79">
        <v>1509.6000000000001</v>
      </c>
      <c r="K38" s="135"/>
    </row>
    <row r="39" spans="1:16" s="1" customFormat="1" ht="18.75" customHeight="1" x14ac:dyDescent="0.35">
      <c r="A39" s="115"/>
      <c r="B39" s="144" t="s">
        <v>58</v>
      </c>
      <c r="C39" s="144"/>
      <c r="D39" s="144"/>
      <c r="E39" s="144"/>
      <c r="F39" s="144"/>
      <c r="G39" s="144"/>
      <c r="H39" s="144"/>
      <c r="I39" s="144"/>
      <c r="J39" s="116"/>
      <c r="K39" s="117"/>
      <c r="L39" s="8"/>
      <c r="M39" s="8"/>
      <c r="N39" s="8"/>
      <c r="O39" s="8"/>
      <c r="P39" s="8"/>
    </row>
    <row r="40" spans="1:16" s="1" customFormat="1" ht="35.25" customHeight="1" x14ac:dyDescent="0.2">
      <c r="A40" s="129">
        <v>1</v>
      </c>
      <c r="B40" s="132" t="s">
        <v>102</v>
      </c>
      <c r="C40" s="128" t="s">
        <v>99</v>
      </c>
      <c r="D40" s="105"/>
      <c r="E40" s="106">
        <v>48000</v>
      </c>
      <c r="F40" s="130" t="s">
        <v>96</v>
      </c>
      <c r="G40" s="127">
        <v>42614</v>
      </c>
      <c r="H40" s="127">
        <v>42735</v>
      </c>
      <c r="I40" s="130" t="s">
        <v>66</v>
      </c>
      <c r="J40" s="106">
        <f>E40*1.2</f>
        <v>57600</v>
      </c>
      <c r="K40" s="106">
        <f>E40</f>
        <v>48000</v>
      </c>
      <c r="L40" s="8"/>
      <c r="M40" s="8"/>
      <c r="N40" s="8"/>
      <c r="O40" s="8"/>
      <c r="P40" s="8"/>
    </row>
    <row r="41" spans="1:16" s="1" customFormat="1" ht="31.5" customHeight="1" thickBot="1" x14ac:dyDescent="0.25">
      <c r="A41" s="118">
        <v>2</v>
      </c>
      <c r="B41" s="91" t="s">
        <v>98</v>
      </c>
      <c r="C41" s="91" t="s">
        <v>67</v>
      </c>
      <c r="D41" s="119">
        <v>20000</v>
      </c>
      <c r="E41" s="120">
        <f t="shared" ref="E41" si="1">(D41*4.44)/1.2</f>
        <v>74000.000000000015</v>
      </c>
      <c r="F41" s="121" t="s">
        <v>97</v>
      </c>
      <c r="G41" s="95">
        <v>42614</v>
      </c>
      <c r="H41" s="95">
        <v>42673</v>
      </c>
      <c r="I41" s="131" t="s">
        <v>66</v>
      </c>
      <c r="J41" s="122">
        <v>4000</v>
      </c>
      <c r="K41" s="120">
        <f>(40000*4.44)/1.2</f>
        <v>148000.00000000003</v>
      </c>
      <c r="L41" s="8"/>
      <c r="M41" s="8"/>
      <c r="N41" s="8"/>
      <c r="O41" s="8"/>
      <c r="P41" s="8"/>
    </row>
    <row r="42" spans="1:16" s="1" customFormat="1" ht="27" customHeight="1" thickBot="1" x14ac:dyDescent="0.25">
      <c r="A42" s="136"/>
      <c r="B42" s="136"/>
      <c r="C42" s="136"/>
      <c r="D42" s="136"/>
      <c r="E42" s="64"/>
      <c r="F42" s="65"/>
      <c r="G42" s="139" t="s">
        <v>11</v>
      </c>
      <c r="H42" s="140"/>
      <c r="I42" s="141"/>
      <c r="J42" s="66">
        <f>SUM(J21:J38)+SUM(J40:J41)</f>
        <v>772000.00000000012</v>
      </c>
      <c r="K42" s="123">
        <f>K21+K40+K41</f>
        <v>1258000</v>
      </c>
    </row>
    <row r="43" spans="1:16" s="1" customFormat="1" ht="27" customHeight="1" x14ac:dyDescent="0.2">
      <c r="A43" s="62"/>
      <c r="B43" s="62"/>
      <c r="C43" s="62"/>
      <c r="D43" s="62"/>
      <c r="J43" s="5"/>
    </row>
    <row r="44" spans="1:16" s="1" customFormat="1" ht="27" customHeight="1" x14ac:dyDescent="0.2">
      <c r="A44" s="62"/>
      <c r="B44" s="62"/>
      <c r="C44" s="62"/>
      <c r="D44" s="62"/>
      <c r="J44" s="5"/>
    </row>
    <row r="45" spans="1:16" s="1" customFormat="1" ht="27" customHeight="1" x14ac:dyDescent="0.2">
      <c r="B45" s="32" t="s">
        <v>3</v>
      </c>
      <c r="C45" s="31"/>
      <c r="D45" s="60"/>
      <c r="E45" s="45" t="s">
        <v>59</v>
      </c>
      <c r="H45" s="46"/>
      <c r="I45" s="137" t="s">
        <v>93</v>
      </c>
      <c r="J45" s="137"/>
    </row>
    <row r="46" spans="1:16" s="1" customFormat="1" ht="39.75" customHeight="1" x14ac:dyDescent="0.2">
      <c r="B46" s="32" t="s">
        <v>5</v>
      </c>
      <c r="C46" s="32"/>
      <c r="D46" s="61"/>
      <c r="E46" s="45" t="s">
        <v>60</v>
      </c>
      <c r="H46" s="46"/>
      <c r="I46" s="138" t="s">
        <v>12</v>
      </c>
      <c r="J46" s="138"/>
    </row>
    <row r="47" spans="1:16" s="1" customFormat="1" ht="27" customHeight="1" x14ac:dyDescent="0.2">
      <c r="B47" s="32"/>
      <c r="C47" s="32"/>
      <c r="D47" s="61"/>
      <c r="F47" s="45"/>
      <c r="J47" s="5"/>
    </row>
    <row r="48" spans="1:16" s="1" customFormat="1" ht="27" customHeight="1" x14ac:dyDescent="0.2">
      <c r="B48" s="32"/>
      <c r="C48" s="32"/>
      <c r="D48" s="61"/>
      <c r="F48" s="45"/>
      <c r="J48" s="5"/>
    </row>
    <row r="49" spans="1:11" s="1" customFormat="1" ht="27" customHeight="1" x14ac:dyDescent="0.2">
      <c r="B49" s="32"/>
      <c r="C49" s="32"/>
      <c r="D49" s="61"/>
      <c r="F49" s="45"/>
      <c r="J49" s="5"/>
    </row>
    <row r="50" spans="1:11" s="1" customFormat="1" ht="27" customHeight="1" x14ac:dyDescent="0.2">
      <c r="B50" s="32"/>
      <c r="C50" s="32"/>
      <c r="D50" s="61"/>
      <c r="F50" s="45"/>
      <c r="J50" s="5"/>
    </row>
    <row r="51" spans="1:11" s="1" customFormat="1" ht="27" customHeight="1" x14ac:dyDescent="0.2">
      <c r="B51" s="32"/>
      <c r="C51" s="32"/>
      <c r="D51" s="61"/>
      <c r="F51" s="45"/>
      <c r="J51" s="5"/>
    </row>
    <row r="52" spans="1:11" s="1" customFormat="1" ht="27" customHeight="1" x14ac:dyDescent="0.2">
      <c r="B52" s="32"/>
      <c r="C52" s="32"/>
      <c r="D52" s="61"/>
      <c r="F52" s="45"/>
      <c r="J52" s="5"/>
    </row>
    <row r="53" spans="1:11" s="1" customFormat="1" ht="27" customHeight="1" x14ac:dyDescent="0.2">
      <c r="B53" s="32"/>
      <c r="C53" s="32"/>
      <c r="D53" s="61"/>
      <c r="F53" s="45"/>
      <c r="J53" s="5"/>
    </row>
    <row r="54" spans="1:11" s="1" customFormat="1" ht="27" customHeight="1" x14ac:dyDescent="0.2">
      <c r="B54" s="32"/>
      <c r="C54" s="32"/>
      <c r="D54" s="61"/>
      <c r="F54" s="45"/>
      <c r="J54" s="5"/>
    </row>
    <row r="55" spans="1:11" s="1" customFormat="1" ht="27" customHeight="1" x14ac:dyDescent="0.2">
      <c r="J55" s="5"/>
    </row>
    <row r="56" spans="1:11" s="1" customFormat="1" ht="27" customHeight="1" x14ac:dyDescent="0.2">
      <c r="J56" s="5"/>
    </row>
    <row r="57" spans="1:11" s="1" customFormat="1" ht="16.5" customHeight="1" x14ac:dyDescent="0.2">
      <c r="A57" s="47" t="s">
        <v>8</v>
      </c>
      <c r="B57" s="48"/>
      <c r="C57" s="48"/>
      <c r="D57" s="48"/>
      <c r="E57" s="49"/>
      <c r="F57" s="33"/>
      <c r="G57" s="34" t="s">
        <v>46</v>
      </c>
      <c r="H57" s="35"/>
      <c r="I57" s="35"/>
      <c r="J57" s="50"/>
      <c r="K57" s="6"/>
    </row>
    <row r="58" spans="1:11" s="1" customFormat="1" ht="16.5" customHeight="1" x14ac:dyDescent="0.2">
      <c r="A58" s="51"/>
      <c r="B58" s="48"/>
      <c r="C58" s="48"/>
      <c r="D58" s="48"/>
      <c r="E58" s="49"/>
      <c r="F58" s="36"/>
      <c r="G58" s="30" t="s">
        <v>0</v>
      </c>
      <c r="H58" s="35"/>
      <c r="I58" s="35"/>
      <c r="J58" s="50"/>
      <c r="K58" s="6"/>
    </row>
    <row r="59" spans="1:11" s="1" customFormat="1" ht="16.5" customHeight="1" x14ac:dyDescent="0.2">
      <c r="A59" s="51"/>
      <c r="B59" s="48"/>
      <c r="C59" s="48"/>
      <c r="D59" s="48"/>
      <c r="E59" s="49"/>
      <c r="F59" s="30" t="s">
        <v>91</v>
      </c>
      <c r="G59" s="30"/>
      <c r="H59" s="30"/>
      <c r="I59" s="35"/>
      <c r="J59" s="50"/>
      <c r="K59" s="6"/>
    </row>
    <row r="60" spans="1:11" s="1" customFormat="1" ht="16.5" customHeight="1" x14ac:dyDescent="0.2">
      <c r="A60" s="51"/>
      <c r="B60" s="47" t="s">
        <v>61</v>
      </c>
      <c r="C60" s="48"/>
      <c r="D60" s="48"/>
      <c r="E60" s="49"/>
      <c r="F60" s="37"/>
      <c r="G60" s="142"/>
      <c r="H60" s="142"/>
      <c r="I60" s="35"/>
      <c r="J60" s="50"/>
      <c r="K60" s="6"/>
    </row>
    <row r="61" spans="1:11" s="1" customFormat="1" ht="16.5" customHeight="1" x14ac:dyDescent="0.2">
      <c r="A61" s="51"/>
      <c r="B61" s="47" t="s">
        <v>9</v>
      </c>
      <c r="C61" s="48"/>
      <c r="D61" s="48"/>
      <c r="E61" s="49"/>
      <c r="F61" s="30" t="s">
        <v>90</v>
      </c>
      <c r="G61" s="30"/>
      <c r="H61" s="38"/>
      <c r="I61" s="38"/>
      <c r="J61" s="50"/>
      <c r="K61" s="6"/>
    </row>
    <row r="62" spans="1:11" s="1" customFormat="1" ht="20.25" customHeight="1" x14ac:dyDescent="0.2">
      <c r="A62" s="51"/>
      <c r="B62" s="48"/>
      <c r="C62" s="51" t="s">
        <v>62</v>
      </c>
      <c r="D62" s="51"/>
      <c r="E62" s="49"/>
      <c r="F62" s="52"/>
      <c r="G62" s="53"/>
      <c r="H62" s="53"/>
      <c r="I62" s="54"/>
      <c r="J62" s="50"/>
      <c r="K62" s="6"/>
    </row>
    <row r="63" spans="1:11" s="1" customFormat="1" ht="20.25" customHeight="1" x14ac:dyDescent="0.2">
      <c r="A63" s="51"/>
      <c r="B63" s="48"/>
      <c r="C63" s="55" t="s">
        <v>80</v>
      </c>
      <c r="D63" s="55"/>
      <c r="E63" s="49"/>
      <c r="F63" s="52"/>
      <c r="G63" s="53"/>
      <c r="H63" s="53"/>
      <c r="I63" s="54"/>
      <c r="J63" s="50"/>
      <c r="K63" s="6"/>
    </row>
    <row r="64" spans="1:11" s="1" customFormat="1" ht="20.25" customHeight="1" x14ac:dyDescent="0.2">
      <c r="A64" s="51"/>
      <c r="B64" s="48"/>
      <c r="C64" s="56" t="s">
        <v>81</v>
      </c>
      <c r="D64" s="56"/>
      <c r="E64" s="49"/>
      <c r="F64" s="52"/>
      <c r="G64" s="53"/>
      <c r="H64" s="53"/>
      <c r="I64" s="54"/>
      <c r="J64" s="50"/>
      <c r="K64" s="6"/>
    </row>
    <row r="65" spans="1:11" s="1" customFormat="1" ht="25.5" customHeight="1" thickBot="1" x14ac:dyDescent="0.25">
      <c r="A65" s="51"/>
      <c r="B65" s="48"/>
      <c r="C65" s="38"/>
      <c r="D65" s="38"/>
      <c r="E65" s="49"/>
      <c r="F65" s="52"/>
      <c r="G65" s="53"/>
      <c r="H65" s="53"/>
      <c r="I65" s="54"/>
      <c r="J65" s="50"/>
      <c r="K65" s="6"/>
    </row>
    <row r="66" spans="1:11" s="1" customFormat="1" ht="99.75" customHeight="1" thickBot="1" x14ac:dyDescent="0.25">
      <c r="A66" s="40" t="s">
        <v>50</v>
      </c>
      <c r="B66" s="41" t="s">
        <v>63</v>
      </c>
      <c r="C66" s="42" t="s">
        <v>51</v>
      </c>
      <c r="D66" s="42" t="s">
        <v>75</v>
      </c>
      <c r="E66" s="43" t="s">
        <v>52</v>
      </c>
      <c r="F66" s="42" t="s">
        <v>53</v>
      </c>
      <c r="G66" s="42" t="s">
        <v>54</v>
      </c>
      <c r="H66" s="42" t="s">
        <v>55</v>
      </c>
      <c r="I66" s="42" t="s">
        <v>56</v>
      </c>
      <c r="J66" s="43" t="s">
        <v>76</v>
      </c>
      <c r="K66" s="57" t="s">
        <v>79</v>
      </c>
    </row>
    <row r="67" spans="1:11" s="1" customFormat="1" ht="12" x14ac:dyDescent="0.2">
      <c r="A67" s="67"/>
      <c r="B67" s="68" t="s">
        <v>57</v>
      </c>
      <c r="C67" s="69"/>
      <c r="D67" s="69"/>
      <c r="E67" s="70"/>
      <c r="F67" s="69"/>
      <c r="G67" s="69"/>
      <c r="H67" s="69"/>
      <c r="I67" s="69"/>
      <c r="J67" s="70"/>
      <c r="K67" s="71"/>
    </row>
    <row r="68" spans="1:11" s="1" customFormat="1" x14ac:dyDescent="0.2">
      <c r="A68" s="72">
        <v>1</v>
      </c>
      <c r="B68" s="73" t="s">
        <v>74</v>
      </c>
      <c r="C68" s="73" t="s">
        <v>39</v>
      </c>
      <c r="D68" s="73">
        <v>18000</v>
      </c>
      <c r="E68" s="74">
        <f>(D68*4.44)/1.2</f>
        <v>66600</v>
      </c>
      <c r="F68" s="75" t="s">
        <v>70</v>
      </c>
      <c r="G68" s="76">
        <v>42644</v>
      </c>
      <c r="H68" s="76">
        <v>42735</v>
      </c>
      <c r="I68" s="77" t="s">
        <v>66</v>
      </c>
      <c r="J68" s="78">
        <f>18000*4.44</f>
        <v>79920</v>
      </c>
      <c r="K68" s="79">
        <f>18000*4.44</f>
        <v>79920</v>
      </c>
    </row>
    <row r="69" spans="1:11" s="1" customFormat="1" ht="12" x14ac:dyDescent="0.2">
      <c r="A69" s="67"/>
      <c r="B69" s="68" t="s">
        <v>58</v>
      </c>
      <c r="C69" s="69"/>
      <c r="D69" s="69"/>
      <c r="E69" s="70"/>
      <c r="F69" s="69"/>
      <c r="G69" s="69"/>
      <c r="H69" s="69"/>
      <c r="I69" s="69"/>
      <c r="J69" s="70"/>
      <c r="K69" s="80"/>
    </row>
    <row r="70" spans="1:11" s="1" customFormat="1" x14ac:dyDescent="0.2">
      <c r="A70" s="81">
        <v>1</v>
      </c>
      <c r="B70" s="82" t="s">
        <v>40</v>
      </c>
      <c r="C70" s="82" t="s">
        <v>2</v>
      </c>
      <c r="D70" s="83">
        <f>2700*2</f>
        <v>5400</v>
      </c>
      <c r="E70" s="74">
        <f>(D70*4.44)/1.2</f>
        <v>19980.000000000004</v>
      </c>
      <c r="F70" s="75" t="s">
        <v>70</v>
      </c>
      <c r="G70" s="76">
        <v>42614</v>
      </c>
      <c r="H70" s="76">
        <v>42673</v>
      </c>
      <c r="I70" s="77" t="s">
        <v>95</v>
      </c>
      <c r="J70" s="84">
        <f>180*4.44</f>
        <v>799.2</v>
      </c>
      <c r="K70" s="79">
        <f>2700*7*4.44</f>
        <v>83916.000000000015</v>
      </c>
    </row>
    <row r="71" spans="1:11" s="1" customFormat="1" x14ac:dyDescent="0.2">
      <c r="A71" s="81">
        <v>2</v>
      </c>
      <c r="B71" s="85" t="s">
        <v>71</v>
      </c>
      <c r="C71" s="85" t="s">
        <v>72</v>
      </c>
      <c r="D71" s="74">
        <v>2000</v>
      </c>
      <c r="E71" s="86">
        <f t="shared" ref="E71:E74" si="2">(D71*4.44)/1.2</f>
        <v>7400</v>
      </c>
      <c r="F71" s="75" t="s">
        <v>70</v>
      </c>
      <c r="G71" s="76">
        <v>42675</v>
      </c>
      <c r="H71" s="76">
        <v>42735</v>
      </c>
      <c r="I71" s="77" t="s">
        <v>95</v>
      </c>
      <c r="J71" s="87">
        <f>1000*4.44</f>
        <v>4440</v>
      </c>
      <c r="K71" s="79">
        <f>1000*7*4.44</f>
        <v>31080.000000000004</v>
      </c>
    </row>
    <row r="72" spans="1:11" s="1" customFormat="1" x14ac:dyDescent="0.2">
      <c r="A72" s="81">
        <v>3</v>
      </c>
      <c r="B72" s="85" t="s">
        <v>73</v>
      </c>
      <c r="C72" s="85" t="s">
        <v>41</v>
      </c>
      <c r="D72" s="74">
        <v>4000</v>
      </c>
      <c r="E72" s="74">
        <f t="shared" si="2"/>
        <v>14800</v>
      </c>
      <c r="F72" s="75" t="s">
        <v>70</v>
      </c>
      <c r="G72" s="76">
        <v>42675</v>
      </c>
      <c r="H72" s="76">
        <v>42735</v>
      </c>
      <c r="I72" s="77" t="s">
        <v>95</v>
      </c>
      <c r="J72" s="87">
        <f>2000*4.44</f>
        <v>8880</v>
      </c>
      <c r="K72" s="79">
        <f>2000*7*4.44</f>
        <v>62160.000000000007</v>
      </c>
    </row>
    <row r="73" spans="1:11" s="1" customFormat="1" ht="36" x14ac:dyDescent="0.2">
      <c r="A73" s="72">
        <v>4</v>
      </c>
      <c r="B73" s="88" t="s">
        <v>68</v>
      </c>
      <c r="C73" s="89" t="s">
        <v>69</v>
      </c>
      <c r="D73" s="89"/>
      <c r="E73" s="86">
        <f>400/1.2</f>
        <v>333.33333333333337</v>
      </c>
      <c r="F73" s="75" t="s">
        <v>70</v>
      </c>
      <c r="G73" s="76">
        <v>42614</v>
      </c>
      <c r="H73" s="76">
        <v>42673</v>
      </c>
      <c r="I73" s="77" t="s">
        <v>95</v>
      </c>
      <c r="J73" s="78">
        <v>400</v>
      </c>
      <c r="K73" s="79">
        <v>5600</v>
      </c>
    </row>
    <row r="74" spans="1:11" s="1" customFormat="1" ht="15.75" thickBot="1" x14ac:dyDescent="0.25">
      <c r="A74" s="90">
        <v>5</v>
      </c>
      <c r="B74" s="91" t="s">
        <v>78</v>
      </c>
      <c r="C74" s="91" t="s">
        <v>77</v>
      </c>
      <c r="D74" s="92">
        <v>3000</v>
      </c>
      <c r="E74" s="93">
        <f t="shared" si="2"/>
        <v>11100.000000000002</v>
      </c>
      <c r="F74" s="94" t="s">
        <v>94</v>
      </c>
      <c r="G74" s="95">
        <v>42614</v>
      </c>
      <c r="H74" s="95">
        <v>42673</v>
      </c>
      <c r="I74" s="96" t="s">
        <v>95</v>
      </c>
      <c r="J74" s="97">
        <f>200*4.44</f>
        <v>888.00000000000011</v>
      </c>
      <c r="K74" s="98">
        <f>7000*4.44</f>
        <v>31080.000000000004</v>
      </c>
    </row>
    <row r="75" spans="1:11" s="1" customFormat="1" ht="15.75" thickBot="1" x14ac:dyDescent="0.4">
      <c r="A75" s="20"/>
      <c r="B75" s="21"/>
      <c r="C75" s="21"/>
      <c r="D75" s="21"/>
      <c r="E75" s="22"/>
      <c r="F75" s="24"/>
      <c r="G75" s="11"/>
      <c r="H75" s="11"/>
      <c r="I75" s="124" t="s">
        <v>11</v>
      </c>
      <c r="J75" s="125">
        <f>J68+J70+J71+J72+J73+J74</f>
        <v>95327.2</v>
      </c>
      <c r="K75" s="126">
        <f>K68+K70+K71+K72+K73+K74</f>
        <v>293756</v>
      </c>
    </row>
    <row r="76" spans="1:11" s="1" customFormat="1" x14ac:dyDescent="0.35">
      <c r="A76" s="20"/>
      <c r="B76" s="21"/>
      <c r="C76" s="21"/>
      <c r="D76" s="21"/>
      <c r="E76" s="22"/>
      <c r="F76" s="24"/>
      <c r="G76" s="11"/>
      <c r="H76" s="11"/>
      <c r="I76" s="11"/>
      <c r="J76" s="27"/>
      <c r="K76" s="6"/>
    </row>
    <row r="77" spans="1:11" s="1" customFormat="1" x14ac:dyDescent="0.35">
      <c r="A77" s="20"/>
      <c r="B77" s="21"/>
      <c r="C77" s="21"/>
      <c r="D77" s="21"/>
      <c r="E77" s="22"/>
      <c r="F77" s="24"/>
      <c r="G77" s="11"/>
      <c r="H77" s="11"/>
      <c r="I77" s="11"/>
      <c r="J77" s="27"/>
      <c r="K77" s="6"/>
    </row>
    <row r="78" spans="1:11" s="1" customFormat="1" x14ac:dyDescent="0.35">
      <c r="A78" s="20"/>
      <c r="B78" s="21"/>
      <c r="C78" s="21"/>
      <c r="D78" s="21"/>
      <c r="E78" s="22"/>
      <c r="F78" s="24"/>
      <c r="G78" s="11"/>
      <c r="H78" s="11"/>
      <c r="I78" s="11"/>
      <c r="J78" s="27"/>
      <c r="K78" s="6"/>
    </row>
    <row r="79" spans="1:11" s="1" customFormat="1" ht="24" customHeight="1" x14ac:dyDescent="0.2">
      <c r="A79" s="19"/>
      <c r="B79" s="32" t="s">
        <v>3</v>
      </c>
      <c r="C79" s="31"/>
      <c r="D79" s="60"/>
      <c r="E79" s="17" t="s">
        <v>4</v>
      </c>
      <c r="G79" s="11"/>
      <c r="I79" s="137" t="s">
        <v>93</v>
      </c>
      <c r="J79" s="137"/>
      <c r="K79" s="6"/>
    </row>
    <row r="80" spans="1:11" s="1" customFormat="1" ht="45" x14ac:dyDescent="0.2">
      <c r="A80" s="19"/>
      <c r="B80" s="32" t="s">
        <v>92</v>
      </c>
      <c r="C80" s="32"/>
      <c r="D80" s="61"/>
      <c r="E80" s="58" t="s">
        <v>7</v>
      </c>
      <c r="G80" s="11"/>
      <c r="I80" s="138" t="s">
        <v>12</v>
      </c>
      <c r="J80" s="138"/>
      <c r="K80" s="6"/>
    </row>
    <row r="81" spans="1:11" ht="26.25" customHeight="1" x14ac:dyDescent="0.25">
      <c r="A81" s="19"/>
      <c r="B81" s="11"/>
      <c r="C81" s="11"/>
      <c r="D81" s="11"/>
      <c r="E81" s="12"/>
      <c r="F81" s="11"/>
      <c r="G81" s="11"/>
      <c r="H81" s="11"/>
      <c r="I81" s="59"/>
    </row>
    <row r="82" spans="1:11" ht="16.5" x14ac:dyDescent="0.35">
      <c r="A82" s="14"/>
      <c r="B82" s="10"/>
      <c r="C82" s="10"/>
      <c r="D82" s="10"/>
      <c r="E82" s="10"/>
      <c r="F82" s="10"/>
      <c r="G82" s="10"/>
      <c r="H82" s="10"/>
      <c r="I82" s="10"/>
      <c r="J82" s="10"/>
    </row>
    <row r="83" spans="1:11" ht="16.5" x14ac:dyDescent="0.35">
      <c r="A83" s="14"/>
      <c r="B83" s="10"/>
      <c r="C83" s="10"/>
      <c r="D83" s="10"/>
      <c r="E83" s="10"/>
      <c r="F83" s="10"/>
      <c r="G83" s="10"/>
      <c r="H83" s="10"/>
      <c r="I83" s="10"/>
      <c r="J83" s="10"/>
    </row>
    <row r="84" spans="1:11" ht="15" customHeight="1" x14ac:dyDescent="0.35">
      <c r="A84" s="14"/>
      <c r="B84" s="10"/>
      <c r="C84" s="10"/>
      <c r="D84" s="10"/>
      <c r="E84" s="10"/>
      <c r="F84" s="25"/>
      <c r="G84" s="24"/>
      <c r="H84" s="26"/>
      <c r="I84" s="12"/>
      <c r="J84" s="10"/>
    </row>
    <row r="85" spans="1:11" ht="15" customHeight="1" x14ac:dyDescent="0.35">
      <c r="A85" s="14"/>
      <c r="B85" s="10"/>
      <c r="C85" s="10"/>
      <c r="D85" s="10"/>
      <c r="E85" s="10"/>
      <c r="F85" s="25"/>
      <c r="G85" s="24"/>
      <c r="H85" s="26"/>
      <c r="I85" s="12"/>
      <c r="J85" s="10"/>
    </row>
    <row r="86" spans="1:11" ht="16.5" x14ac:dyDescent="0.35">
      <c r="A86" s="14"/>
      <c r="B86" s="10"/>
      <c r="C86" s="10"/>
      <c r="D86" s="10"/>
      <c r="E86" s="10"/>
      <c r="F86" s="25"/>
      <c r="G86" s="24"/>
      <c r="H86" s="23"/>
      <c r="I86" s="11"/>
      <c r="J86" s="10"/>
    </row>
    <row r="87" spans="1:11" ht="16.5" x14ac:dyDescent="0.35">
      <c r="A87" s="14"/>
      <c r="B87" s="10"/>
      <c r="C87" s="10"/>
      <c r="D87" s="10"/>
      <c r="E87" s="10"/>
      <c r="F87" s="27"/>
      <c r="G87" s="24"/>
      <c r="H87" s="23"/>
      <c r="I87" s="11"/>
      <c r="J87" s="10"/>
    </row>
    <row r="88" spans="1:11" ht="16.5" x14ac:dyDescent="0.35">
      <c r="A88" s="14"/>
      <c r="B88" s="10"/>
      <c r="C88" s="10"/>
      <c r="D88" s="10"/>
      <c r="E88" s="10"/>
      <c r="F88" s="27"/>
      <c r="G88" s="24"/>
      <c r="H88" s="23"/>
      <c r="I88" s="11"/>
      <c r="J88" s="10"/>
    </row>
    <row r="89" spans="1:11" ht="16.5" x14ac:dyDescent="0.35">
      <c r="A89" s="14"/>
      <c r="B89" s="10"/>
      <c r="C89" s="10"/>
      <c r="D89" s="10"/>
      <c r="E89" s="10"/>
      <c r="F89" s="28"/>
      <c r="G89" s="24"/>
      <c r="H89" s="23"/>
      <c r="I89" s="11"/>
      <c r="J89" s="10"/>
    </row>
    <row r="90" spans="1:11" ht="15" customHeight="1" x14ac:dyDescent="0.35">
      <c r="A90" s="14"/>
      <c r="B90" s="10"/>
      <c r="C90" s="10"/>
      <c r="D90" s="10"/>
      <c r="E90" s="10"/>
      <c r="F90" s="29"/>
      <c r="G90" s="24"/>
      <c r="H90" s="26"/>
      <c r="I90" s="12"/>
      <c r="J90" s="10"/>
    </row>
    <row r="91" spans="1:11" ht="15" customHeight="1" x14ac:dyDescent="0.35">
      <c r="A91" s="14"/>
      <c r="B91" s="10"/>
      <c r="C91" s="10"/>
      <c r="D91" s="10"/>
      <c r="E91" s="10"/>
      <c r="F91" s="29"/>
      <c r="G91" s="25"/>
      <c r="H91" s="26"/>
      <c r="I91" s="12"/>
      <c r="J91" s="10"/>
    </row>
    <row r="92" spans="1:11" ht="16.5" x14ac:dyDescent="0.35">
      <c r="A92" s="14"/>
      <c r="B92" s="10"/>
      <c r="C92" s="10"/>
      <c r="D92" s="10"/>
      <c r="E92" s="10"/>
      <c r="F92" s="11"/>
      <c r="G92" s="11"/>
      <c r="H92" s="11"/>
      <c r="I92" s="11"/>
      <c r="J92" s="10"/>
    </row>
    <row r="93" spans="1:11" ht="16.5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2"/>
    </row>
    <row r="94" spans="1:11" x14ac:dyDescent="0.25">
      <c r="A94" s="2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2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2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2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2"/>
      <c r="B98" s="4"/>
      <c r="C98" s="4"/>
      <c r="D98" s="4"/>
      <c r="E98" s="4"/>
      <c r="F98" s="4"/>
      <c r="G98" s="4"/>
      <c r="H98" s="4"/>
      <c r="I98" s="4"/>
      <c r="J98" s="2"/>
      <c r="K98" s="2"/>
    </row>
  </sheetData>
  <mergeCells count="18">
    <mergeCell ref="I9:J9"/>
    <mergeCell ref="A14:I14"/>
    <mergeCell ref="B39:I39"/>
    <mergeCell ref="G60:H60"/>
    <mergeCell ref="F21:F38"/>
    <mergeCell ref="G21:G38"/>
    <mergeCell ref="H21:H38"/>
    <mergeCell ref="I21:I38"/>
    <mergeCell ref="C25:C26"/>
    <mergeCell ref="E25:E26"/>
    <mergeCell ref="J25:J26"/>
    <mergeCell ref="K21:K38"/>
    <mergeCell ref="A42:D42"/>
    <mergeCell ref="I79:J79"/>
    <mergeCell ref="I80:J80"/>
    <mergeCell ref="I45:J45"/>
    <mergeCell ref="I46:J46"/>
    <mergeCell ref="G42:I4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RORS model nou</vt:lpstr>
      <vt:lpstr>'RORS model nou'!Print_Area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2016-11-08T09:25:15Z</dcterms:modified>
</cp:coreProperties>
</file>