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8010"/>
  </bookViews>
  <sheets>
    <sheet name="Bilant 2020" sheetId="1" r:id="rId1"/>
  </sheets>
  <externalReferences>
    <externalReference r:id="rId2"/>
  </externalReferences>
  <definedNames>
    <definedName name="__xlfn_BAHTTEXT">#N/A</definedName>
    <definedName name="_xlnm.Database">#REF!</definedName>
    <definedName name="Excel_BuiltIn_Database">#REF!</definedName>
    <definedName name="_xlnm.Print_Area" localSheetId="0">'Bilant 2020'!$A$1:$E$101</definedName>
    <definedName name="_xlnm.Print_Titles" localSheetId="0">'Bilant 2020'!$4:$6</definedName>
  </definedNames>
  <calcPr calcId="145621"/>
</workbook>
</file>

<file path=xl/calcChain.xml><?xml version="1.0" encoding="utf-8"?>
<calcChain xmlns="http://schemas.openxmlformats.org/spreadsheetml/2006/main">
  <c r="D79" i="1" l="1"/>
  <c r="E78" i="1"/>
  <c r="E77" i="1"/>
  <c r="E76" i="1"/>
  <c r="E75" i="1"/>
  <c r="E74" i="1"/>
  <c r="D70" i="1"/>
  <c r="E69" i="1"/>
  <c r="E68" i="1"/>
  <c r="F67" i="1"/>
  <c r="E65" i="1"/>
  <c r="E64" i="1"/>
  <c r="E63" i="1"/>
  <c r="F62" i="1"/>
  <c r="E61" i="1"/>
  <c r="F59" i="1"/>
  <c r="E59" i="1"/>
  <c r="F58" i="1"/>
  <c r="E57" i="1"/>
  <c r="E56" i="1"/>
  <c r="E55" i="1"/>
  <c r="E53" i="1"/>
  <c r="D51" i="1"/>
  <c r="D71" i="1" s="1"/>
  <c r="E50" i="1"/>
  <c r="E49" i="1"/>
  <c r="F48" i="1"/>
  <c r="E48" i="1"/>
  <c r="E47" i="1"/>
  <c r="E51" i="1" s="1"/>
  <c r="E42" i="1"/>
  <c r="D39" i="1"/>
  <c r="F38" i="1"/>
  <c r="E37" i="1"/>
  <c r="E36" i="1"/>
  <c r="E34" i="1"/>
  <c r="E33" i="1"/>
  <c r="D30" i="1"/>
  <c r="E29" i="1"/>
  <c r="F28" i="1"/>
  <c r="E28" i="1"/>
  <c r="E27" i="1"/>
  <c r="F26" i="1"/>
  <c r="E26" i="1"/>
  <c r="E25" i="1"/>
  <c r="E24" i="1"/>
  <c r="E23" i="1"/>
  <c r="E21" i="1"/>
  <c r="E19" i="1"/>
  <c r="D17" i="1"/>
  <c r="F16" i="1"/>
  <c r="E16" i="1"/>
  <c r="E15" i="1"/>
  <c r="G16" i="1" s="1"/>
  <c r="F14" i="1"/>
  <c r="E13" i="1"/>
  <c r="G14" i="1" s="1"/>
  <c r="E12" i="1"/>
  <c r="E11" i="1"/>
  <c r="E10" i="1"/>
  <c r="E9" i="1"/>
  <c r="E30" i="1" l="1"/>
  <c r="E39" i="1"/>
  <c r="D43" i="1"/>
  <c r="D44" i="1" s="1"/>
  <c r="D72" i="1" s="1"/>
  <c r="D80" i="1" s="1"/>
  <c r="E70" i="1"/>
  <c r="E79" i="1"/>
  <c r="E17" i="1"/>
  <c r="E43" i="1"/>
  <c r="E71" i="1"/>
  <c r="E44" i="1" l="1"/>
  <c r="E72" i="1" s="1"/>
  <c r="E80" i="1" s="1"/>
</calcChain>
</file>

<file path=xl/comments1.xml><?xml version="1.0" encoding="utf-8"?>
<comments xmlns="http://schemas.openxmlformats.org/spreadsheetml/2006/main">
  <authors>
    <author>Elisabeta BIRAU</author>
    <author/>
  </authors>
  <commentList>
    <comment ref="E50" authorId="0">
      <text>
        <r>
          <rPr>
            <b/>
            <sz val="9"/>
            <color indexed="81"/>
            <rFont val="Tahoma"/>
            <family val="2"/>
            <charset val="238"/>
          </rPr>
          <t>Elisabeta BIRAU:</t>
        </r>
        <r>
          <rPr>
            <sz val="9"/>
            <color indexed="81"/>
            <rFont val="Tahoma"/>
            <family val="2"/>
            <charset val="238"/>
          </rPr>
          <t xml:space="preserve">
LA TRIM 22+23
LA AN 20+21+22+23</t>
        </r>
      </text>
    </comment>
    <comment ref="E69" authorId="1">
      <text>
        <r>
          <rPr>
            <b/>
            <sz val="9"/>
            <color indexed="8"/>
            <rFont val="Tahoma"/>
            <family val="2"/>
          </rPr>
          <t xml:space="preserve">Elisabeta BIRAU:
</t>
        </r>
        <r>
          <rPr>
            <sz val="9"/>
            <color indexed="8"/>
            <rFont val="Tahoma"/>
            <family val="2"/>
          </rPr>
          <t xml:space="preserve">la sfarsit de an se raporteaza tot la rd 55
</t>
        </r>
      </text>
    </comment>
  </commentList>
</comments>
</file>

<file path=xl/sharedStrings.xml><?xml version="1.0" encoding="utf-8"?>
<sst xmlns="http://schemas.openxmlformats.org/spreadsheetml/2006/main" count="104" uniqueCount="104">
  <si>
    <t>BILANŢ</t>
  </si>
  <si>
    <t>la  data  de  31  DECEMBRIE  2020</t>
  </si>
  <si>
    <t xml:space="preserve">              -lei-</t>
  </si>
  <si>
    <t>NR. CRT</t>
  </si>
  <si>
    <t>DENUMIREA INDICATORILOR</t>
  </si>
  <si>
    <t>Cod rand</t>
  </si>
  <si>
    <t>Sold la inceputul anului</t>
  </si>
  <si>
    <t>Sold la sfarsitul perioadei</t>
  </si>
  <si>
    <t>A</t>
  </si>
  <si>
    <t>B</t>
  </si>
  <si>
    <t>C</t>
  </si>
  <si>
    <t>ACTIVE</t>
  </si>
  <si>
    <t>01</t>
  </si>
  <si>
    <t>ACTIVE NECURENTE</t>
  </si>
  <si>
    <t>02</t>
  </si>
  <si>
    <r>
      <t xml:space="preserve">Active fixe necorporale </t>
    </r>
    <r>
      <rPr>
        <sz val="12"/>
        <rFont val="Times New Roman"/>
        <family val="1"/>
        <charset val="238"/>
      </rPr>
      <t>(ct.2030000+2050000+2060000+2080100+2080200+ 2330000 -2800300-2800500-2800801-2800809-2900400-2900500-2900801-2900809-2930100*)</t>
    </r>
  </si>
  <si>
    <t>03</t>
  </si>
  <si>
    <r>
      <t xml:space="preserve">Instalaţii tehnice, mijloace de transport, animale, plantaţii, mobilier, aparatură birotică şi alte active corporale </t>
    </r>
    <r>
      <rPr>
        <sz val="12"/>
        <rFont val="Times New Roman"/>
        <family val="1"/>
        <charset val="238"/>
      </rPr>
      <t xml:space="preserve"> (ct.2130100+2130200+2130300+2130400+2140000+           2310000-2810301-2810302-2810303-2810304-2810400-2910301-2910302-2910303-2910304-2910400-2930200*)</t>
    </r>
  </si>
  <si>
    <t>04</t>
  </si>
  <si>
    <r>
      <t xml:space="preserve">Terenuri şi clădiri                              </t>
    </r>
    <r>
      <rPr>
        <sz val="11"/>
        <rFont val="Arial"/>
        <family val="2"/>
      </rPr>
      <t xml:space="preserve"> (ct.2110100+2110200+2120101+2120102+2120201+           2120301+2120401+2120501+2120601+2120901+2310000-2810100-2810102-2810202-2810203-2810204-2810205-2810206-2810207-2810208 -2910100-2910201-2910202-2910203-2910204-2910205-2910206-2910207-2910208-2930200)</t>
    </r>
  </si>
  <si>
    <t>05</t>
  </si>
  <si>
    <r>
      <rPr>
        <b/>
        <sz val="11"/>
        <rFont val="Arial"/>
        <family val="2"/>
      </rP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</si>
  <si>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06</t>
  </si>
  <si>
    <r>
      <rPr>
        <b/>
        <sz val="11"/>
        <rFont val="Arial"/>
        <family val="2"/>
      </rP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(ct.2600100+2600200+2600300+2650000+ 2670201+ 2670202+ 2670203+2670204+2670205+2670208 -2960101-2960102 -2960103 -2960200),  din care:</t>
    </r>
  </si>
  <si>
    <t>07</t>
  </si>
  <si>
    <r>
      <rPr>
        <b/>
        <sz val="11"/>
        <rFont val="Arial"/>
        <family val="2"/>
        <charset val="238"/>
      </rPr>
      <t>Titluri de participare</t>
    </r>
    <r>
      <rPr>
        <sz val="11"/>
        <rFont val="Arial"/>
        <family val="2"/>
      </rPr>
      <t xml:space="preserve">                                                                              (ct.2600100+2600200+2600300-2960101-2960102-2960103)</t>
    </r>
  </si>
  <si>
    <t>08</t>
  </si>
  <si>
    <r>
      <rPr>
        <b/>
        <sz val="11"/>
        <rFont val="Arial"/>
        <family val="2"/>
      </rP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(ct.4110201+4110208+4130200+4280202+4610201+ 4610209 - 4910200 - 4960200),  din care:  </t>
    </r>
  </si>
  <si>
    <t>09</t>
  </si>
  <si>
    <t>Creante  comerciale necurente – sume ce urmează a fi încasate după o perioada mai mare de un an                                                                        (ct 4110201+4110208+4130200+4610201 - 4910200 -4960200)</t>
  </si>
  <si>
    <r>
      <rPr>
        <b/>
        <sz val="12"/>
        <rFont val="Times New Roman"/>
        <family val="1"/>
      </rPr>
      <t>TOTAL ACTIVE NECURENTE</t>
    </r>
    <r>
      <rPr>
        <sz val="12"/>
        <rFont val="Times New Roman"/>
        <family val="1"/>
      </rPr>
      <t xml:space="preserve"> (rd.03+04+05+06+07+09)</t>
    </r>
  </si>
  <si>
    <t>ACTIVE  CURENTE</t>
  </si>
  <si>
    <r>
      <t xml:space="preserve">Stocuri               </t>
    </r>
    <r>
      <rPr>
        <sz val="11"/>
        <rFont val="Arial"/>
        <family val="2"/>
      </rPr>
      <t>(ct.3010000+3020100+3020200+3020300+3020400+ 3020500+ 3020600+ 3020700+3020800+3020900+ 3030100+3030200+ 3040100+ 3040200+3050100+ 3050200+3070000+3090000+ 3310000+ 3320000+ 3410000+3450000+3460000+3470000+ 3490000+  3510100+ 3510200+3540100+ 3540500+3540600+ 3560000+ 3570000+ 3580000+ 3590000+3610000+ 3710000+ 3810000+/-3480000+/-3780000-3910000 -3920100-3920200-3920300 -3930000-3940100-3940500-3940600-3950100-3950200-3950300-3950400-3950600-3950700-3950800-3960000-3970100-3970200-3970300-3980000-4420803)</t>
    </r>
  </si>
  <si>
    <t xml:space="preserve">Creante curente – sume ce urmeaza a fi incasate intr-o perioada mai mica de un an-                                              </t>
  </si>
  <si>
    <r>
      <t xml:space="preserve">Creanţe din operaţiuni comerciale, avansuri şi alte decontări </t>
    </r>
    <r>
      <rPr>
        <sz val="11"/>
        <rFont val="Arial"/>
        <family val="2"/>
      </rPr>
      <t>(ct.2320000+2340000+4090101+4090102+4110101+ 4110108+ 4130100+ 4180000+4250000+4280102+ 4610101+  4610109 +4730109**+4810101+ 4810102+ 4810103+4810900+ 4830000+4840000 + 4890101+4890301 - 4910100- 4960100+5120800), din care:</t>
    </r>
  </si>
  <si>
    <t>Decontări privind încheierea execuţiei bugetului de stat din anul curent (ct. 4890101+4890301)</t>
  </si>
  <si>
    <t>21.1</t>
  </si>
  <si>
    <r>
      <rPr>
        <b/>
        <sz val="11"/>
        <rFont val="Arial"/>
        <family val="2"/>
      </rPr>
      <t xml:space="preserve">Creanţe comerciale şi avansuri </t>
    </r>
    <r>
      <rPr>
        <sz val="11"/>
        <rFont val="Arial"/>
        <family val="2"/>
      </rPr>
      <t>(ct.2320000+2340000+4090101+4090102+ 4110101+ 4110108+ 4130100 +4180000+4610101 - 4910100 - 4960100),       din care :</t>
    </r>
  </si>
  <si>
    <r>
      <t xml:space="preserve">Avansuri acordate                                                                  </t>
    </r>
    <r>
      <rPr>
        <sz val="12"/>
        <rFont val="Times New Roman"/>
        <family val="1"/>
        <charset val="238"/>
      </rPr>
      <t xml:space="preserve"> (ct. 23200000+2340000+4090101+4090102)</t>
    </r>
  </si>
  <si>
    <t>22.1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</si>
  <si>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4310100**+4310200**+4310300**+4310400**+ 4310500**+4310600**+ 4310700**+4370100**+4370200**+ 4370300**+ 4420400+ 4420802+ 4440000**+4460100**+4460200**+4480200+ 4610102+4610104+ 4630000+ 4640000 + 4650100+4650200+4660401+ 4660402+ 4660500+ 4660900+ 4810101**+ 4810102**+ 4810103**+ 4810900**  - 4970000), din care:</t>
    </r>
  </si>
  <si>
    <r>
      <t>Creanţele  bugetului general consolidat</t>
    </r>
    <r>
      <rPr>
        <sz val="11"/>
        <rFont val="Arial"/>
        <family val="2"/>
      </rPr>
      <t xml:space="preserve"> (ct.4630000+4640000+4650100+4650200+4660401+      4660402+ 4660500+ 4660900 - 4970000) </t>
    </r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</si>
  <si>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</si>
  <si>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r>
      <rPr>
        <b/>
        <sz val="11"/>
        <rFont val="Arial"/>
        <family val="2"/>
        <charset val="238"/>
      </rPr>
      <t>Sume de primit de la Comisia Europeană / alti donatori</t>
    </r>
    <r>
      <rPr>
        <sz val="11"/>
        <rFont val="Arial"/>
        <family val="2"/>
      </rPr>
      <t>(ct.4500100+4500300+4500501+4500502+                 4500503+ 4500504+ 4500505+4500700)</t>
    </r>
  </si>
  <si>
    <r>
      <rPr>
        <b/>
        <sz val="11"/>
        <rFont val="Arial"/>
        <family val="2"/>
      </rP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</si>
  <si>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Total creante curente ( rd. 21+23+25+27)</t>
  </si>
  <si>
    <r>
      <rPr>
        <b/>
        <sz val="11"/>
        <rFont val="Arial"/>
        <family val="2"/>
      </rPr>
      <t xml:space="preserve">  Investiţii pe termen scurt </t>
    </r>
    <r>
      <rPr>
        <sz val="11"/>
        <rFont val="Arial"/>
        <family val="2"/>
      </rPr>
      <t>(ct.5050000-5950000)</t>
    </r>
  </si>
  <si>
    <t>Conturi la trezorerii si institutii de credit:</t>
  </si>
  <si>
    <r>
      <t xml:space="preserve">Conturi la trezorerie, casa în lei </t>
    </r>
    <r>
      <rPr>
        <sz val="11"/>
        <rFont val="Arial"/>
        <family val="2"/>
      </rPr>
      <t>(ct.5100000+5120101+5120501+5130101+      5130301+5130302+ 5140101 +5140301+5140302+  5150101+5150103+ 5150301 +5150500+5150600+ 5160101+5160301+5160302+5170101+5170301+5170302+5200100 + 5210100 + 5210300 + 5230000 + 5250101 + 5250102 + 5250301+5250302 + 5250400 + 5260000 +5270000 + 5280000 + 5290101+  5290201+ 5290301 + 5290400+ 5290901+5310101+5410101+ 5500101+ 5520000+ 5550101 +5550400+ 5570101+  5580101 + 5580201+ 5590101+ 5600101 + 5600300+ 5600401+ 5610100 + 5610300+ 5620101 +5620300+5620401+ 5710100 +  5710300 + 5710400 + 5740101 + 5740102+ 5740301+ 5740302 +5740400 +5750100 + 5750300 + 5750400-</t>
    </r>
    <r>
      <rPr>
        <sz val="11"/>
        <rFont val="Arial"/>
        <family val="2"/>
        <charset val="238"/>
      </rPr>
      <t xml:space="preserve">7700000) </t>
    </r>
  </si>
  <si>
    <r>
      <rPr>
        <b/>
        <sz val="11"/>
        <rFont val="Arial"/>
        <family val="2"/>
        <charset val="238"/>
      </rPr>
      <t xml:space="preserve">Dobândă de încasat, alte valori, avansuri de trezorerie </t>
    </r>
    <r>
      <rPr>
        <sz val="11"/>
        <rFont val="Arial"/>
        <family val="2"/>
      </rPr>
      <t xml:space="preserve">  (ct.5180701+5320100+5320200+5320300+5320400+ 5320500+ 5320600+ 5320800+5420100) </t>
    </r>
  </si>
  <si>
    <t>33.1</t>
  </si>
  <si>
    <t xml:space="preserve">depozite </t>
  </si>
  <si>
    <r>
      <rPr>
        <b/>
        <sz val="11"/>
        <rFont val="Arial"/>
        <family val="2"/>
      </rPr>
      <t xml:space="preserve">Conturi la instituţii de credit, BNR, casă în valută                        </t>
    </r>
    <r>
      <rPr>
        <sz val="11"/>
        <rFont val="Arial"/>
        <family val="2"/>
      </rPr>
      <t xml:space="preserve">(ct. 5110101+5110102+5120102+5120402+5120502 +5130102 + 5130202+ 5140102 + 5140202 +  5150102 + 5150202 + 5150302+ 5160102+ 5160202 + 5170102 + 5170202  + 5290102 + 5290202 + 5290302+ 5290902 + 5310402 + 5410102 + 5410202 + 5500102 + 5550102+ 5550202 + 5570202 + 5580102 +5580202+ 5580302 + 5580303+5590102 + 5590202+ 5600102 +5600103+ 5600402+5610102+5610103+5620102+5620103+5620402)  </t>
    </r>
  </si>
  <si>
    <r>
      <rPr>
        <b/>
        <sz val="11"/>
        <rFont val="Arial"/>
        <family val="2"/>
        <charset val="238"/>
      </rPr>
      <t xml:space="preserve"> Dobândă de încasat,  avansuri de trezorerie</t>
    </r>
    <r>
      <rPr>
        <sz val="11"/>
        <rFont val="Arial"/>
        <family val="2"/>
      </rPr>
      <t xml:space="preserve"> (ct.5180702+5420200) </t>
    </r>
  </si>
  <si>
    <t>35.1</t>
  </si>
  <si>
    <t>depozite</t>
  </si>
  <si>
    <t>Total disponibilitati si alte valori ( rd. 33+33.1+ 35+35.1)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</si>
  <si>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(ct.+5120601+5120602+5120700+5120901+5120902+                 5121000+5121100+5240100+5240300+                      5550101+5550102+ 5550103-7700000) </t>
    </r>
  </si>
  <si>
    <r>
      <rPr>
        <b/>
        <sz val="11"/>
        <rFont val="Arial"/>
        <family val="2"/>
        <charset val="238"/>
      </rPr>
      <t xml:space="preserve">Dobândă de încasat, alte valori, avansuri de trezorerie </t>
    </r>
    <r>
      <rPr>
        <sz val="11"/>
        <rFont val="Arial"/>
        <family val="2"/>
      </rPr>
      <t>(ct.5320400+ 5180701+ 5180702)</t>
    </r>
  </si>
  <si>
    <t>41.1</t>
  </si>
  <si>
    <r>
      <rPr>
        <b/>
        <sz val="11"/>
        <rFont val="Arial"/>
        <family val="2"/>
      </rPr>
      <t xml:space="preserve">Cheltuieli în avans </t>
    </r>
    <r>
      <rPr>
        <sz val="11"/>
        <rFont val="Arial"/>
        <family val="2"/>
      </rPr>
      <t>(ct. 4710000 )</t>
    </r>
  </si>
  <si>
    <r>
      <rPr>
        <b/>
        <sz val="12"/>
        <rFont val="Times New Roman"/>
        <family val="1"/>
      </rPr>
      <t xml:space="preserve">TOTAL ACTIVE CURENTE                                                </t>
    </r>
    <r>
      <rPr>
        <sz val="12"/>
        <rFont val="Times New Roman"/>
        <family val="1"/>
      </rPr>
      <t xml:space="preserve"> (rd.19+30+31+40+41+41.1+42)</t>
    </r>
  </si>
  <si>
    <r>
      <rPr>
        <b/>
        <sz val="12"/>
        <rFont val="Times New Roman"/>
        <family val="1"/>
      </rPr>
      <t xml:space="preserve">TOTAL ACTIVE  </t>
    </r>
    <r>
      <rPr>
        <sz val="12"/>
        <rFont val="Times New Roman"/>
        <family val="1"/>
      </rPr>
      <t xml:space="preserve"> (rd.15+45)</t>
    </r>
  </si>
  <si>
    <t>DATORII</t>
  </si>
  <si>
    <t xml:space="preserve">DATORII NECURENTE- sume ce urmeaza a fi platite dupa o perioada mai mare de un an </t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</si>
  <si>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   4280201+ 4620201+ 4620209 + 5090000),  din care:</t>
    </r>
  </si>
  <si>
    <r>
      <rPr>
        <b/>
        <sz val="11"/>
        <rFont val="Arial"/>
        <family val="2"/>
        <charset val="238"/>
      </rPr>
      <t>Datorii comerciale</t>
    </r>
    <r>
      <rPr>
        <sz val="11"/>
        <rFont val="Arial"/>
        <family val="2"/>
      </rPr>
      <t xml:space="preserve">                                                                       (ct.4010200+4030200+ 4040200+4050200+ 4620201) </t>
    </r>
  </si>
  <si>
    <r>
      <rPr>
        <b/>
        <sz val="11"/>
        <rFont val="Arial"/>
        <family val="2"/>
      </rP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</si>
  <si>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rPr>
        <b/>
        <sz val="11"/>
        <rFont val="Arial"/>
        <family val="2"/>
      </rP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</si>
  <si>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rPr>
        <b/>
        <sz val="12"/>
        <rFont val="Times New Roman"/>
        <family val="1"/>
      </rPr>
      <t xml:space="preserve">TOTAL DATORII NECURENTE </t>
    </r>
    <r>
      <rPr>
        <sz val="12"/>
        <rFont val="Times New Roman"/>
        <family val="1"/>
      </rPr>
      <t>(rd.52+54+55)</t>
    </r>
  </si>
  <si>
    <t xml:space="preserve">DATORII CURENTE - sume ce urmeaza a fi platite intr-o perioada de pana la un an  </t>
  </si>
  <si>
    <r>
      <t>Datorii comerciale,  avansuri şi alte decontări</t>
    </r>
    <r>
      <rPr>
        <sz val="11"/>
        <rFont val="Arial"/>
        <family val="2"/>
      </rPr>
      <t xml:space="preserve">  (ct.2690100+4010100+4030100+4040100+4050100+ 4080000+ 4190000+ 4620101+4620109 +4730109+ 4810101+4810102+ 4810103+ 4810900+ 4830000+4840000+ 4890201+ 5090000+ 5120800),  din care:</t>
    </r>
  </si>
  <si>
    <r>
      <t xml:space="preserve">Decontări privind încheierea execuţiei bugetului de stat din anul curent  </t>
    </r>
    <r>
      <rPr>
        <sz val="11"/>
        <rFont val="Arial"/>
        <family val="2"/>
        <charset val="238"/>
      </rPr>
      <t>(ct 4890201)</t>
    </r>
  </si>
  <si>
    <t>60.1</t>
  </si>
  <si>
    <r>
      <rPr>
        <b/>
        <sz val="11"/>
        <rFont val="Arial"/>
        <family val="2"/>
        <charset val="238"/>
      </rPr>
      <t xml:space="preserve">Datorii comerciale şi avansuri </t>
    </r>
    <r>
      <rPr>
        <sz val="11"/>
        <rFont val="Arial"/>
        <family val="2"/>
      </rPr>
      <t xml:space="preserve">                                                                  (ct. 4010100+4030100+4040100+4050100+ 4080000+ 4190000+ 4620101), din care:</t>
    </r>
  </si>
  <si>
    <r>
      <t xml:space="preserve">Avansuri primite </t>
    </r>
    <r>
      <rPr>
        <sz val="12"/>
        <rFont val="Times New Roman"/>
        <family val="1"/>
        <charset val="238"/>
      </rPr>
      <t>(ct. 4190000)</t>
    </r>
  </si>
  <si>
    <t>61.1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</si>
  <si>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>(ct. 4310100+4310200 + 4310300 + 4310400 + 4310500+4310600+ 4310700+ 4370100 + 4370200 + 4370300 + 4400000+4410000+ 4420300 + 4420801+ 4440000+ +4460100+4460200+ 4480100 +4550501+ 4550502+ 4550503+ 4620109+4670100+ 4670200+ 4670300+ 4670400+ 4670500+ 4670900+ 4730109+4810900), din care:</t>
    </r>
  </si>
  <si>
    <t xml:space="preserve">Datoriile institutiilor publice catre bugete                                     </t>
  </si>
  <si>
    <r>
      <t xml:space="preserve">Contribuţii sociale  </t>
    </r>
    <r>
      <rPr>
        <sz val="11"/>
        <rFont val="Arial"/>
        <family val="2"/>
      </rPr>
      <t xml:space="preserve">                        (ct.4310100+4310200+4310300+4310400+4310500+ 4310600+ 4310700+ 4370100+ 4370200+4370300)</t>
    </r>
  </si>
  <si>
    <t>63.1</t>
  </si>
  <si>
    <r>
      <rPr>
        <b/>
        <sz val="11"/>
        <rFont val="Arial"/>
        <family val="2"/>
        <charset val="238"/>
      </rPr>
      <t xml:space="preserve"> Sume datorate bugetului din Fonduri externe nerambursabile   </t>
    </r>
    <r>
      <rPr>
        <sz val="11"/>
        <rFont val="Arial"/>
        <family val="2"/>
      </rPr>
      <t xml:space="preserve">         (ct.4550501+4550502+4550503)</t>
    </r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</si>
  <si>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(ct.4500200+4500400+4500600+4510200+ 4510401+4510402+4510409+4510601+4510602 + 4510603+4510605+4510606+ 4510609+ 4520100 + 4520200+4530200+4540200+ 4540401+4540402+  4540601+4540602+4540603+ 4550200+ 4550401+ 4550402+4550403+4550404+4550409+4560400+ 4580401+ 4580402+ 4580501+4580502+4590000+ 4620103+ 4730103+4760000)</t>
    </r>
  </si>
  <si>
    <r>
      <rPr>
        <sz val="11"/>
        <rFont val="Arial"/>
        <family val="2"/>
      </rPr>
      <t>din care:</t>
    </r>
    <r>
      <rPr>
        <b/>
        <sz val="11"/>
        <rFont val="Arial"/>
        <family val="2"/>
        <charset val="238"/>
      </rPr>
      <t xml:space="preserve"> sume datorate Comisiei Europene / alti donatori</t>
    </r>
    <r>
      <rPr>
        <sz val="11"/>
        <rFont val="Arial"/>
        <family val="2"/>
      </rPr>
      <t xml:space="preserve"> (ct.4500200+4500400+4500600+4590000+ 4620103)</t>
    </r>
  </si>
  <si>
    <r>
      <rPr>
        <b/>
        <sz val="11"/>
        <rFont val="Arial"/>
        <family val="2"/>
      </rP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</si>
  <si>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r>
      <rPr>
        <b/>
        <sz val="11"/>
        <rFont val="Arial"/>
        <family val="2"/>
      </rP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</si>
  <si>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r>
      <rPr>
        <b/>
        <sz val="11"/>
        <rFont val="Arial"/>
        <family val="2"/>
      </rPr>
      <t xml:space="preserve">Salariile angajaţilor </t>
    </r>
    <r>
      <rPr>
        <sz val="11"/>
        <rFont val="Arial"/>
        <family val="2"/>
      </rPr>
      <t>(ct.4210000+4230000+4260000+4270100+  4270300+ 4280101)</t>
    </r>
  </si>
  <si>
    <r>
      <rPr>
        <b/>
        <sz val="11"/>
        <rFont val="Arial"/>
        <family val="2"/>
      </rPr>
      <t xml:space="preserve">Alte drepturi cuvenite  altor categorii de persoane (pensii, indemnizaţii de şomaj, burse) </t>
    </r>
    <r>
      <rPr>
        <sz val="11"/>
        <rFont val="Arial"/>
        <family val="2"/>
      </rPr>
      <t>(ct.4220100+4220200+4240000+4260000+4270200+ 4270300+ 4290000+ 4380000), din care:</t>
    </r>
  </si>
  <si>
    <t xml:space="preserve">Pensii, indemnizatii de somaj, burse </t>
  </si>
  <si>
    <t>73.1</t>
  </si>
  <si>
    <r>
      <rPr>
        <b/>
        <sz val="11"/>
        <rFont val="Arial"/>
        <family val="2"/>
      </rPr>
      <t xml:space="preserve">Venituri în avans </t>
    </r>
    <r>
      <rPr>
        <sz val="11"/>
        <rFont val="Arial"/>
        <family val="2"/>
      </rPr>
      <t>(ct.4720000)</t>
    </r>
  </si>
  <si>
    <r>
      <rPr>
        <b/>
        <sz val="11"/>
        <rFont val="Arial"/>
        <family val="2"/>
      </rP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</si>
  <si>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r>
      <rPr>
        <b/>
        <sz val="12"/>
        <rFont val="Times New Roman"/>
        <family val="1"/>
      </rPr>
      <t xml:space="preserve">TOTAL DATORII CURENTE </t>
    </r>
    <r>
      <rPr>
        <sz val="12"/>
        <rFont val="Times New Roman"/>
        <family val="1"/>
      </rPr>
      <t>(rd.60+62+65+70+71+72+73+74+75)</t>
    </r>
  </si>
  <si>
    <r>
      <rPr>
        <b/>
        <sz val="12"/>
        <rFont val="Times New Roman"/>
        <family val="1"/>
      </rPr>
      <t xml:space="preserve">TOTAL DATORII </t>
    </r>
    <r>
      <rPr>
        <sz val="12"/>
        <rFont val="Times New Roman"/>
        <family val="1"/>
      </rPr>
      <t>(rd.58+78)</t>
    </r>
  </si>
  <si>
    <r>
      <rPr>
        <b/>
        <sz val="12"/>
        <rFont val="Times New Roman"/>
        <family val="1"/>
      </rPr>
      <t xml:space="preserve">ACTIVE NETE = TOTAL ACTIVE  – TOTAL DATORII = CAPITALURI PROPRII                                             </t>
    </r>
    <r>
      <rPr>
        <sz val="12"/>
        <rFont val="Times New Roman"/>
        <family val="1"/>
      </rPr>
      <t xml:space="preserve"> (rd.80 = rd.46-79 = rd.90)</t>
    </r>
  </si>
  <si>
    <t>CAPITALURI PROPRII</t>
  </si>
  <si>
    <r>
      <t xml:space="preserve">Rezerve, fonduri </t>
    </r>
    <r>
      <rPr>
        <sz val="11"/>
        <rFont val="Arial"/>
        <family val="2"/>
      </rPr>
      <t>(ct.1000000+1010000+1020101+1020102+1020103+ 1030000+</t>
    </r>
    <r>
      <rPr>
        <sz val="11"/>
        <color indexed="8"/>
        <rFont val="Arial"/>
        <family val="2"/>
      </rPr>
      <t>1040101+1040102+1040103</t>
    </r>
    <r>
      <rPr>
        <sz val="11"/>
        <rFont val="Arial"/>
        <family val="2"/>
      </rPr>
      <t>+ 1050100+ 1050200+ 1050300+1050400+1050500+/- 1060000+ 1320000+ 1330000</t>
    </r>
    <r>
      <rPr>
        <sz val="11"/>
        <rFont val="Arial"/>
        <family val="2"/>
        <charset val="238"/>
      </rPr>
      <t xml:space="preserve">) </t>
    </r>
    <r>
      <rPr>
        <b/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</si>
  <si>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</si>
  <si>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rPr>
        <b/>
        <sz val="11"/>
        <rFont val="Arial"/>
        <family val="2"/>
      </rP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</si>
  <si>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rPr>
        <b/>
        <sz val="11"/>
        <rFont val="Arial"/>
        <family val="2"/>
      </rP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</si>
  <si>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rPr>
        <b/>
        <sz val="11"/>
        <rFont val="Arial"/>
        <family val="2"/>
      </rP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</si>
  <si>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r>
      <rPr>
        <b/>
        <sz val="12"/>
        <rFont val="Times New Roman"/>
        <family val="1"/>
      </rPr>
      <t xml:space="preserve">TOTAL CAPITALURI PROPRII                                                                  </t>
    </r>
    <r>
      <rPr>
        <sz val="12"/>
        <rFont val="Times New Roman"/>
        <family val="1"/>
      </rPr>
      <t xml:space="preserve"> (rd.84+85–86+87-88)</t>
    </r>
  </si>
  <si>
    <t xml:space="preserve"> *) Conturi de repartizat după natura elementelor respective.</t>
  </si>
  <si>
    <t xml:space="preserve"> **) Solduri debitoare ale conturilor respective.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</si>
</sst>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-* #,##0.00\ _l_e_i_-;\-* #,##0.00\ _l_e_i_-;_-* \-??\ _l_e_i_-;_-@_-"/>
    <numFmt numFmtId="165" formatCode="_(* #,##0_);_(* \(#,##0\);_(* \-??_);_(@_)"/>
    <numFmt numFmtId="166" formatCode="_(* #,##0.00_);_(* \(#,##0.00\);_(* \-??_);_(@_)"/>
    <numFmt numFmtId="167" formatCode="_(* #,##0.00_);_(* \(#,##0.00\);_(* &quot;-&quot;??_);_(@_)"/>
  </numFmts>
  <fonts count="43" x14ac:knownFonts="1">
    <font>
      <sz val="10"/>
      <name val="Arial"/>
    </font>
    <font>
      <b/>
      <sz val="11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0"/>
      <name val="Times New Roman"/>
      <family val="1"/>
    </font>
    <font>
      <sz val="11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sz val="12"/>
      <color indexed="10"/>
      <name val="Times New Roman"/>
      <family val="1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24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/>
    <xf numFmtId="164" fontId="15" fillId="0" borderId="0" applyFill="0" applyBorder="0" applyAlignment="0" applyProtection="0"/>
    <xf numFmtId="0" fontId="15" fillId="0" borderId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6" fillId="4" borderId="0" applyNumberFormat="0" applyBorder="0" applyAlignment="0" applyProtection="0"/>
    <xf numFmtId="164" fontId="15" fillId="0" borderId="0" applyFill="0" applyBorder="0" applyAlignment="0" applyProtection="0"/>
    <xf numFmtId="166" fontId="15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5" fillId="0" borderId="0" applyFill="0" applyBorder="0" applyAlignment="0" applyProtection="0"/>
    <xf numFmtId="43" fontId="3" fillId="0" borderId="0" applyFont="0" applyFill="0" applyBorder="0" applyAlignment="0" applyProtection="0"/>
    <xf numFmtId="164" fontId="15" fillId="0" borderId="0" applyFill="0" applyBorder="0" applyAlignment="0" applyProtection="0"/>
    <xf numFmtId="3" fontId="15" fillId="0" borderId="0"/>
    <xf numFmtId="3" fontId="3" fillId="0" borderId="0"/>
    <xf numFmtId="3" fontId="3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15" fillId="6" borderId="14" applyNumberFormat="0" applyAlignment="0" applyProtection="0"/>
    <xf numFmtId="0" fontId="3" fillId="7" borderId="14" applyNumberFormat="0" applyFont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Fill="1" applyAlignment="1" applyProtection="1">
      <alignment horizontal="center"/>
    </xf>
    <xf numFmtId="3" fontId="0" fillId="0" borderId="0" xfId="0" applyNumberFormat="1" applyFill="1" applyProtection="1"/>
    <xf numFmtId="0" fontId="0" fillId="0" borderId="0" xfId="0" applyProtection="1"/>
    <xf numFmtId="3" fontId="0" fillId="0" borderId="0" xfId="0" applyNumberFormat="1" applyProtection="1"/>
    <xf numFmtId="1" fontId="0" fillId="0" borderId="0" xfId="0" applyNumberFormat="1" applyProtection="1"/>
    <xf numFmtId="0" fontId="5" fillId="0" borderId="0" xfId="0" applyFont="1" applyBorder="1" applyAlignment="1" applyProtection="1">
      <alignment horizontal="center" vertical="top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1" fontId="7" fillId="0" borderId="0" xfId="0" applyNumberFormat="1" applyFont="1" applyProtection="1"/>
    <xf numFmtId="0" fontId="8" fillId="0" borderId="0" xfId="0" applyFont="1" applyProtection="1"/>
    <xf numFmtId="0" fontId="11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top" wrapText="1"/>
    </xf>
    <xf numFmtId="0" fontId="12" fillId="0" borderId="3" xfId="0" applyFont="1" applyBorder="1" applyAlignment="1" applyProtection="1">
      <alignment horizontal="center" vertical="top" wrapText="1"/>
    </xf>
    <xf numFmtId="1" fontId="12" fillId="0" borderId="4" xfId="0" applyNumberFormat="1" applyFont="1" applyBorder="1" applyAlignment="1" applyProtection="1">
      <alignment horizontal="center" vertical="top" wrapText="1"/>
    </xf>
    <xf numFmtId="0" fontId="13" fillId="0" borderId="0" xfId="0" applyFont="1" applyFill="1" applyAlignment="1" applyProtection="1">
      <alignment horizontal="center"/>
    </xf>
    <xf numFmtId="3" fontId="14" fillId="0" borderId="0" xfId="0" applyNumberFormat="1" applyFont="1" applyFill="1" applyProtection="1"/>
    <xf numFmtId="0" fontId="14" fillId="0" borderId="0" xfId="0" applyFont="1" applyProtection="1"/>
    <xf numFmtId="3" fontId="14" fillId="0" borderId="0" xfId="0" applyNumberFormat="1" applyFont="1" applyProtection="1"/>
    <xf numFmtId="0" fontId="6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8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3" fontId="8" fillId="0" borderId="9" xfId="0" applyNumberFormat="1" applyFont="1" applyFill="1" applyBorder="1" applyAlignment="1" applyProtection="1">
      <alignment horizontal="center" vertical="center" wrapText="1"/>
    </xf>
    <xf numFmtId="3" fontId="8" fillId="0" borderId="10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</xf>
    <xf numFmtId="165" fontId="0" fillId="0" borderId="0" xfId="1" applyNumberFormat="1" applyFont="1" applyFill="1" applyBorder="1" applyAlignment="1" applyProtection="1"/>
    <xf numFmtId="3" fontId="2" fillId="0" borderId="0" xfId="0" applyNumberFormat="1" applyFont="1" applyFill="1" applyAlignment="1" applyProtection="1">
      <alignment horizontal="center"/>
    </xf>
    <xf numFmtId="0" fontId="16" fillId="0" borderId="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3" fontId="18" fillId="0" borderId="0" xfId="0" applyNumberFormat="1" applyFont="1" applyFill="1" applyAlignment="1" applyProtection="1">
      <alignment horizontal="center"/>
    </xf>
    <xf numFmtId="0" fontId="6" fillId="0" borderId="11" xfId="0" applyFont="1" applyBorder="1" applyAlignment="1" applyProtection="1">
      <alignment horizontal="center" vertical="center" wrapText="1"/>
    </xf>
    <xf numFmtId="0" fontId="17" fillId="0" borderId="12" xfId="0" applyFont="1" applyFill="1" applyBorder="1" applyAlignment="1">
      <alignment vertical="top" wrapText="1"/>
    </xf>
    <xf numFmtId="0" fontId="10" fillId="0" borderId="12" xfId="0" applyFont="1" applyFill="1" applyBorder="1" applyAlignment="1" applyProtection="1">
      <alignment horizontal="center"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</xf>
    <xf numFmtId="0" fontId="10" fillId="0" borderId="6" xfId="0" applyFont="1" applyFill="1" applyBorder="1" applyAlignment="1" applyProtection="1">
      <alignment vertical="center" wrapText="1"/>
    </xf>
    <xf numFmtId="3" fontId="19" fillId="0" borderId="6" xfId="0" applyNumberFormat="1" applyFont="1" applyFill="1" applyBorder="1" applyAlignment="1" applyProtection="1">
      <alignment horizontal="right" vertical="center" wrapText="1"/>
    </xf>
    <xf numFmtId="3" fontId="19" fillId="0" borderId="7" xfId="0" applyNumberFormat="1" applyFont="1" applyFill="1" applyBorder="1" applyAlignment="1" applyProtection="1">
      <alignment horizontal="right" vertical="center" wrapText="1"/>
    </xf>
    <xf numFmtId="3" fontId="20" fillId="0" borderId="0" xfId="0" applyNumberFormat="1" applyFont="1" applyFill="1" applyAlignment="1" applyProtection="1">
      <alignment horizontal="center" vertical="center"/>
    </xf>
    <xf numFmtId="3" fontId="18" fillId="0" borderId="0" xfId="0" applyNumberFormat="1" applyFont="1" applyFill="1" applyAlignment="1" applyProtection="1">
      <alignment horizontal="center" vertical="center"/>
    </xf>
    <xf numFmtId="49" fontId="21" fillId="0" borderId="9" xfId="0" applyNumberFormat="1" applyFont="1" applyFill="1" applyBorder="1" applyAlignment="1" applyProtection="1">
      <alignment horizontal="center"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/>
    </xf>
    <xf numFmtId="0" fontId="10" fillId="0" borderId="9" xfId="2" applyFont="1" applyFill="1" applyBorder="1" applyAlignment="1" applyProtection="1">
      <alignment horizontal="center" vertical="center" wrapText="1"/>
    </xf>
    <xf numFmtId="0" fontId="10" fillId="0" borderId="9" xfId="2" applyFont="1" applyFill="1" applyBorder="1" applyAlignment="1" applyProtection="1">
      <alignment vertical="center" wrapText="1"/>
    </xf>
    <xf numFmtId="49" fontId="10" fillId="0" borderId="9" xfId="2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10" fillId="0" borderId="12" xfId="2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>
      <alignment vertical="top" wrapText="1"/>
    </xf>
    <xf numFmtId="3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3" fontId="19" fillId="0" borderId="9" xfId="0" applyNumberFormat="1" applyFont="1" applyFill="1" applyBorder="1" applyAlignment="1" applyProtection="1">
      <alignment horizontal="right" vertical="center" wrapText="1"/>
    </xf>
    <xf numFmtId="3" fontId="19" fillId="0" borderId="10" xfId="0" applyNumberFormat="1" applyFont="1" applyFill="1" applyBorder="1" applyAlignment="1" applyProtection="1">
      <alignment horizontal="right" vertical="center" wrapText="1"/>
    </xf>
    <xf numFmtId="0" fontId="16" fillId="0" borderId="9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0" fillId="0" borderId="12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/>
    </xf>
    <xf numFmtId="3" fontId="8" fillId="0" borderId="9" xfId="0" applyNumberFormat="1" applyFont="1" applyFill="1" applyBorder="1" applyAlignment="1" applyProtection="1">
      <alignment vertical="center" wrapText="1"/>
      <protection locked="0"/>
    </xf>
    <xf numFmtId="3" fontId="8" fillId="0" borderId="10" xfId="0" applyNumberFormat="1" applyFont="1" applyFill="1" applyBorder="1" applyAlignment="1" applyProtection="1">
      <alignment vertical="center" wrapText="1"/>
    </xf>
    <xf numFmtId="0" fontId="16" fillId="0" borderId="12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3" fillId="0" borderId="6" xfId="2" applyFont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vertical="center" wrapText="1"/>
    </xf>
    <xf numFmtId="49" fontId="23" fillId="0" borderId="9" xfId="2" applyNumberFormat="1" applyFont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vertical="top" wrapText="1"/>
    </xf>
    <xf numFmtId="0" fontId="7" fillId="0" borderId="6" xfId="0" applyFont="1" applyFill="1" applyBorder="1" applyAlignment="1" applyProtection="1">
      <alignment vertical="center" wrapText="1"/>
    </xf>
    <xf numFmtId="3" fontId="8" fillId="0" borderId="6" xfId="0" applyNumberFormat="1" applyFont="1" applyFill="1" applyBorder="1" applyAlignment="1" applyProtection="1">
      <alignment horizontal="right" vertical="center" wrapText="1"/>
    </xf>
    <xf numFmtId="3" fontId="4" fillId="0" borderId="9" xfId="0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 applyAlignment="1" applyProtection="1">
      <alignment horizontal="right" vertical="center" wrapText="1"/>
    </xf>
    <xf numFmtId="3" fontId="19" fillId="0" borderId="9" xfId="0" applyNumberFormat="1" applyFont="1" applyFill="1" applyBorder="1" applyAlignment="1" applyProtection="1">
      <alignment horizontal="center" vertical="center" wrapText="1"/>
    </xf>
    <xf numFmtId="3" fontId="19" fillId="0" borderId="10" xfId="0" applyNumberFormat="1" applyFont="1" applyFill="1" applyBorder="1" applyAlignment="1" applyProtection="1">
      <alignment horizontal="center" vertical="center" wrapText="1"/>
    </xf>
    <xf numFmtId="3" fontId="19" fillId="0" borderId="12" xfId="0" applyNumberFormat="1" applyFont="1" applyFill="1" applyBorder="1" applyAlignment="1" applyProtection="1">
      <alignment horizontal="right" vertical="center" wrapText="1"/>
    </xf>
    <xf numFmtId="3" fontId="19" fillId="0" borderId="13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>
      <alignment vertical="top" wrapText="1"/>
    </xf>
    <xf numFmtId="0" fontId="26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5" fillId="0" borderId="0" xfId="0" applyFont="1" applyFill="1" applyAlignment="1">
      <alignment horizontal="left"/>
    </xf>
    <xf numFmtId="0" fontId="0" fillId="0" borderId="0" xfId="0" applyAlignment="1" applyProtection="1"/>
    <xf numFmtId="3" fontId="0" fillId="0" borderId="0" xfId="0" applyNumberFormat="1" applyAlignment="1" applyProtection="1"/>
    <xf numFmtId="2" fontId="19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5" fillId="0" borderId="0" xfId="0" applyFont="1" applyProtection="1"/>
    <xf numFmtId="1" fontId="15" fillId="0" borderId="0" xfId="0" applyNumberFormat="1" applyFont="1" applyProtection="1"/>
    <xf numFmtId="0" fontId="1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8" fillId="0" borderId="0" xfId="0" applyFont="1" applyFill="1" applyProtection="1">
      <protection locked="0"/>
    </xf>
    <xf numFmtId="1" fontId="30" fillId="0" borderId="0" xfId="0" applyNumberFormat="1" applyFont="1" applyFill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1" fontId="10" fillId="0" borderId="4" xfId="0" applyNumberFormat="1" applyFont="1" applyBorder="1" applyAlignment="1" applyProtection="1">
      <alignment horizontal="center" vertical="center" wrapText="1"/>
    </xf>
  </cellXfs>
  <cellStyles count="46">
    <cellStyle name="Accent" xfId="3"/>
    <cellStyle name="Accent 1" xfId="4"/>
    <cellStyle name="Accent 2" xfId="5"/>
    <cellStyle name="Accent 3" xfId="6"/>
    <cellStyle name="Comma" xfId="1" builtinId="3"/>
    <cellStyle name="Comma 2" xfId="7"/>
    <cellStyle name="Comma 2 2" xfId="8"/>
    <cellStyle name="Comma 2 2 2" xfId="9"/>
    <cellStyle name="Comma 2 3" xfId="10"/>
    <cellStyle name="Comma 3" xfId="11"/>
    <cellStyle name="Comma 3 2" xfId="12"/>
    <cellStyle name="Comma 4" xfId="13"/>
    <cellStyle name="Comma0" xfId="14"/>
    <cellStyle name="Comma0 2" xfId="15"/>
    <cellStyle name="Comma0_INFLUENTE CA" xfId="16"/>
    <cellStyle name="Error" xfId="17"/>
    <cellStyle name="Footnote" xfId="18"/>
    <cellStyle name="Heading" xfId="19"/>
    <cellStyle name="Normal" xfId="0" builtinId="0"/>
    <cellStyle name="Normal 2" xfId="20"/>
    <cellStyle name="Normal 2 2" xfId="21"/>
    <cellStyle name="Normal 3" xfId="22"/>
    <cellStyle name="Normal 3 2" xfId="23"/>
    <cellStyle name="Normal 3 4" xfId="24"/>
    <cellStyle name="Normal 3_INFLUENTE CA" xfId="25"/>
    <cellStyle name="Normal 4" xfId="26"/>
    <cellStyle name="Normal 4 2" xfId="27"/>
    <cellStyle name="Normal 4_INFLUENTE CA" xfId="28"/>
    <cellStyle name="Normal 5" xfId="29"/>
    <cellStyle name="Normal 6" xfId="30"/>
    <cellStyle name="Normal 7" xfId="31"/>
    <cellStyle name="Normal 8" xfId="32"/>
    <cellStyle name="Normal 9" xfId="33"/>
    <cellStyle name="Normal_vaslui, bilant 30.06.2007" xfId="2"/>
    <cellStyle name="Note 2" xfId="34"/>
    <cellStyle name="Note 2 2" xfId="35"/>
    <cellStyle name="Percent 2" xfId="36"/>
    <cellStyle name="Percent 2 2" xfId="37"/>
    <cellStyle name="Percent 3" xfId="38"/>
    <cellStyle name="Percent 3 2" xfId="39"/>
    <cellStyle name="Status" xfId="40"/>
    <cellStyle name="Style 1" xfId="41"/>
    <cellStyle name="Style 1 2" xfId="42"/>
    <cellStyle name="Style 1_INFLUENTE CA" xfId="43"/>
    <cellStyle name="Text" xfId="44"/>
    <cellStyle name="Warning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T%20CENTRALIZAT%20%20DECEMBRIE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1"/>
      <sheetName val="ANEXA 2"/>
      <sheetName val="ANEXA 3"/>
      <sheetName val="COD 04 (2)"/>
      <sheetName val="ANEXA 14a"/>
      <sheetName val="ANEXA 32"/>
      <sheetName val="Anexa 19"/>
      <sheetName val="Anexa 20a"/>
      <sheetName val="Anexa 20b"/>
      <sheetName val="ANEXA 40c"/>
      <sheetName val="ANEXA 5 "/>
      <sheetName val="ANEXA 5  (2)"/>
      <sheetName val="ANEXA 6"/>
      <sheetName val="ANEXA 6 (2)"/>
      <sheetName val="ANEXA 7 CAPITOL 6605"/>
      <sheetName val="ANEXA 7 CAPITOL 6805 "/>
      <sheetName val="ANEXA 7 CAPITOL 6608"/>
      <sheetName val="ANEXA 34"/>
      <sheetName val="ANEXA 35 a1"/>
      <sheetName val="ANEXA 35 a2"/>
      <sheetName val="ANEXA 35 b1"/>
      <sheetName val="ANEXA 35 b2"/>
      <sheetName val="ANEXA 25"/>
      <sheetName val="ANEXA 26(1.1)"/>
      <sheetName val="ANEXA 26(1.2)"/>
      <sheetName val="ANEXA 26 (2.1)"/>
      <sheetName val="ANEXA 26 (2.2)"/>
      <sheetName val="26,3,1"/>
      <sheetName val="ANEXA 26(3.1)"/>
      <sheetName val="ANEXA 27"/>
      <sheetName val="ANEXA 30"/>
      <sheetName val="ANEXA 30 (2)"/>
      <sheetName val="NOTA 1"/>
      <sheetName val="CHELT"/>
      <sheetName val="SOLDURI BILANT"/>
      <sheetName val="ANEXA 2 SOLDURI"/>
      <sheetName val="VENITURI "/>
      <sheetName val="VENITURI (2)"/>
      <sheetName val="PROVIZIOANE"/>
      <sheetName val="DISPONIBILITATI"/>
      <sheetName val="COD 04"/>
      <sheetName val="PLATI"/>
      <sheetName val="ANGAJAMENTE BUGETARE"/>
      <sheetName val="ANGAJAMENTE LEGALE"/>
      <sheetName val="CONT EXECUTIE  "/>
      <sheetName val="CONT EXECUTIE   (2)"/>
      <sheetName val="CREDITE BUG"/>
      <sheetName val="CREDITE BUG (2)"/>
      <sheetName val="TAXA EVALUARE"/>
      <sheetName val="CONT 8082"/>
      <sheetName val="CONT 8082 (2)"/>
      <sheetName val="ACCIDENTE MUNCA 1 "/>
      <sheetName val="ACCIDENTE DE MUNCA 2"/>
      <sheetName val="PREJUDICII SI DAUNE"/>
      <sheetName val="PREJUDICII SI DAUNE 2"/>
      <sheetName val="CONT 473"/>
      <sheetName val="PRESTATII UE "/>
      <sheetName val="Bugetul de stat"/>
      <sheetName val="Programe"/>
      <sheetName val="F104 sint fin prog"/>
      <sheetName val="105 fisa prog cu scop CURATIV"/>
      <sheetName val="F105 SERVICII MEDICALE"/>
      <sheetName val="F105 CV-CVR"/>
      <sheetName val="CONT EXECUTIE COVID 19"/>
    </sheetNames>
    <sheetDataSet>
      <sheetData sheetId="0">
        <row r="1">
          <cell r="A1" t="str">
            <v xml:space="preserve">CASA  NAŢIONALĂ DE  ASIGURĂRI  DE  SĂNĂTATE </v>
          </cell>
        </row>
      </sheetData>
      <sheetData sheetId="1">
        <row r="16">
          <cell r="E16">
            <v>304434770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inițiale</v>
          </cell>
        </row>
      </sheetData>
      <sheetData sheetId="11">
        <row r="10">
          <cell r="C10">
            <v>2451000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>
        <row r="10">
          <cell r="E10">
            <v>389966</v>
          </cell>
        </row>
      </sheetData>
      <sheetData sheetId="34">
        <row r="7">
          <cell r="D7">
            <v>83869638</v>
          </cell>
        </row>
        <row r="8">
          <cell r="D8">
            <v>14194134</v>
          </cell>
        </row>
        <row r="9">
          <cell r="D9">
            <v>0</v>
          </cell>
        </row>
        <row r="10">
          <cell r="D10">
            <v>10649832</v>
          </cell>
        </row>
        <row r="11">
          <cell r="D11">
            <v>0</v>
          </cell>
        </row>
        <row r="12">
          <cell r="D12">
            <v>808401</v>
          </cell>
        </row>
        <row r="13">
          <cell r="D13">
            <v>50056254</v>
          </cell>
        </row>
        <row r="14">
          <cell r="D14">
            <v>3606240</v>
          </cell>
        </row>
        <row r="15">
          <cell r="D15">
            <v>4074985</v>
          </cell>
        </row>
        <row r="16">
          <cell r="D16">
            <v>2314655</v>
          </cell>
        </row>
        <row r="17">
          <cell r="C17">
            <v>3818887178</v>
          </cell>
          <cell r="D17">
            <v>1779673140</v>
          </cell>
        </row>
        <row r="18">
          <cell r="C18">
            <v>18693702059</v>
          </cell>
          <cell r="D18">
            <v>19072911302</v>
          </cell>
        </row>
        <row r="23">
          <cell r="D23">
            <v>4218357</v>
          </cell>
        </row>
        <row r="25">
          <cell r="D25">
            <v>2660598807</v>
          </cell>
        </row>
        <row r="27">
          <cell r="C27">
            <v>33019712</v>
          </cell>
        </row>
        <row r="28">
          <cell r="C28">
            <v>21291291</v>
          </cell>
        </row>
        <row r="29">
          <cell r="C29">
            <v>117051044</v>
          </cell>
        </row>
        <row r="30">
          <cell r="C30">
            <v>32641697</v>
          </cell>
        </row>
        <row r="31">
          <cell r="C31">
            <v>2192844</v>
          </cell>
        </row>
        <row r="32">
          <cell r="C32">
            <v>177939852</v>
          </cell>
        </row>
        <row r="33">
          <cell r="C33">
            <v>677315273</v>
          </cell>
        </row>
        <row r="34">
          <cell r="C34">
            <v>20900063</v>
          </cell>
        </row>
        <row r="35">
          <cell r="C35">
            <v>8307600</v>
          </cell>
        </row>
        <row r="36">
          <cell r="C36">
            <v>19583741</v>
          </cell>
        </row>
        <row r="38">
          <cell r="C38">
            <v>1848654</v>
          </cell>
        </row>
        <row r="48">
          <cell r="D48">
            <v>32642582</v>
          </cell>
        </row>
        <row r="49">
          <cell r="D49">
            <v>22514489</v>
          </cell>
        </row>
        <row r="50">
          <cell r="D50">
            <v>85993988</v>
          </cell>
        </row>
        <row r="51">
          <cell r="D51">
            <v>1845481</v>
          </cell>
        </row>
        <row r="52">
          <cell r="D52">
            <v>32067951</v>
          </cell>
        </row>
        <row r="53">
          <cell r="D53">
            <v>537452889</v>
          </cell>
        </row>
        <row r="54">
          <cell r="D54">
            <v>20078044</v>
          </cell>
        </row>
        <row r="55">
          <cell r="D55">
            <v>7210920</v>
          </cell>
        </row>
        <row r="56">
          <cell r="D56">
            <v>18126022</v>
          </cell>
        </row>
        <row r="68">
          <cell r="C68">
            <v>1069</v>
          </cell>
        </row>
        <row r="69">
          <cell r="C69">
            <v>88217</v>
          </cell>
        </row>
        <row r="70">
          <cell r="C70">
            <v>140820</v>
          </cell>
        </row>
        <row r="71">
          <cell r="C71">
            <v>1880148</v>
          </cell>
        </row>
        <row r="72">
          <cell r="C72">
            <v>955618</v>
          </cell>
        </row>
        <row r="73">
          <cell r="C73">
            <v>31116861</v>
          </cell>
        </row>
        <row r="74">
          <cell r="C74">
            <v>0</v>
          </cell>
        </row>
        <row r="75">
          <cell r="C75">
            <v>995</v>
          </cell>
        </row>
        <row r="77">
          <cell r="D77">
            <v>5660810015</v>
          </cell>
        </row>
        <row r="78">
          <cell r="D78">
            <v>118326</v>
          </cell>
        </row>
        <row r="79">
          <cell r="D79">
            <v>179275840</v>
          </cell>
        </row>
        <row r="80">
          <cell r="C80">
            <v>1450</v>
          </cell>
        </row>
        <row r="81">
          <cell r="C81">
            <v>0</v>
          </cell>
        </row>
        <row r="82">
          <cell r="C82">
            <v>435228</v>
          </cell>
        </row>
        <row r="83">
          <cell r="C83">
            <v>0</v>
          </cell>
        </row>
        <row r="84">
          <cell r="D84">
            <v>300</v>
          </cell>
        </row>
        <row r="85">
          <cell r="D85">
            <v>13860935</v>
          </cell>
        </row>
        <row r="86">
          <cell r="D86">
            <v>287341</v>
          </cell>
        </row>
        <row r="87">
          <cell r="C87">
            <v>208964</v>
          </cell>
        </row>
        <row r="88">
          <cell r="D88">
            <v>10198</v>
          </cell>
        </row>
        <row r="89">
          <cell r="D89">
            <v>344637</v>
          </cell>
        </row>
        <row r="90">
          <cell r="D90">
            <v>498234</v>
          </cell>
        </row>
        <row r="91">
          <cell r="C91">
            <v>58091</v>
          </cell>
          <cell r="D91">
            <v>0</v>
          </cell>
        </row>
        <row r="92">
          <cell r="D92">
            <v>60379</v>
          </cell>
        </row>
        <row r="93">
          <cell r="C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6367809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2385642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552410</v>
          </cell>
        </row>
        <row r="100">
          <cell r="C100">
            <v>29149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4">
          <cell r="C104">
            <v>0</v>
          </cell>
          <cell r="D104">
            <v>1582437</v>
          </cell>
        </row>
        <row r="105">
          <cell r="C105">
            <v>0</v>
          </cell>
          <cell r="D105">
            <v>35236</v>
          </cell>
        </row>
        <row r="106">
          <cell r="D106">
            <v>2264905</v>
          </cell>
        </row>
        <row r="107">
          <cell r="D107">
            <v>0</v>
          </cell>
        </row>
        <row r="108">
          <cell r="C108">
            <v>248735</v>
          </cell>
        </row>
        <row r="109">
          <cell r="D109">
            <v>2173052</v>
          </cell>
        </row>
        <row r="110">
          <cell r="C110">
            <v>75030492</v>
          </cell>
        </row>
        <row r="111">
          <cell r="D111">
            <v>281565</v>
          </cell>
        </row>
        <row r="112">
          <cell r="C112">
            <v>82439902</v>
          </cell>
        </row>
        <row r="113">
          <cell r="C113">
            <v>283613600</v>
          </cell>
        </row>
        <row r="114">
          <cell r="D114">
            <v>97826525</v>
          </cell>
        </row>
        <row r="115">
          <cell r="D115">
            <v>2474974348</v>
          </cell>
        </row>
        <row r="116">
          <cell r="D116">
            <v>3945748</v>
          </cell>
        </row>
        <row r="117">
          <cell r="D117">
            <v>13530858</v>
          </cell>
        </row>
        <row r="118">
          <cell r="C118">
            <v>7054011236</v>
          </cell>
        </row>
        <row r="119">
          <cell r="D119">
            <v>33847660</v>
          </cell>
        </row>
        <row r="120">
          <cell r="C120">
            <v>0</v>
          </cell>
        </row>
        <row r="121">
          <cell r="C121">
            <v>130020</v>
          </cell>
        </row>
        <row r="122">
          <cell r="D122">
            <v>58642</v>
          </cell>
        </row>
        <row r="123">
          <cell r="C123">
            <v>0</v>
          </cell>
          <cell r="D123">
            <v>248735</v>
          </cell>
        </row>
        <row r="124">
          <cell r="C124">
            <v>1796421042</v>
          </cell>
          <cell r="D124">
            <v>9949064</v>
          </cell>
        </row>
        <row r="126">
          <cell r="C126">
            <v>19256126485</v>
          </cell>
          <cell r="D126">
            <v>19256126485</v>
          </cell>
        </row>
        <row r="129">
          <cell r="D129">
            <v>18249467</v>
          </cell>
        </row>
        <row r="139">
          <cell r="C139">
            <v>2269588</v>
          </cell>
        </row>
        <row r="148">
          <cell r="C148">
            <v>84380</v>
          </cell>
        </row>
        <row r="149">
          <cell r="C149">
            <v>548397</v>
          </cell>
        </row>
        <row r="152">
          <cell r="C152">
            <v>84738</v>
          </cell>
        </row>
        <row r="155">
          <cell r="C155">
            <v>1021088</v>
          </cell>
        </row>
        <row r="156">
          <cell r="C156">
            <v>566823</v>
          </cell>
        </row>
        <row r="157">
          <cell r="C157">
            <v>12380760</v>
          </cell>
        </row>
      </sheetData>
      <sheetData sheetId="35" refreshError="1"/>
      <sheetData sheetId="36">
        <row r="13">
          <cell r="C13">
            <v>2275991505</v>
          </cell>
        </row>
      </sheetData>
      <sheetData sheetId="37"/>
      <sheetData sheetId="38" refreshError="1"/>
      <sheetData sheetId="39" refreshError="1"/>
      <sheetData sheetId="40" refreshError="1"/>
      <sheetData sheetId="41">
        <row r="11">
          <cell r="D11">
            <v>-26144111</v>
          </cell>
        </row>
      </sheetData>
      <sheetData sheetId="42">
        <row r="14">
          <cell r="C14">
            <v>242529188</v>
          </cell>
        </row>
      </sheetData>
      <sheetData sheetId="43">
        <row r="14">
          <cell r="E14">
            <v>242267734</v>
          </cell>
        </row>
      </sheetData>
      <sheetData sheetId="44">
        <row r="6">
          <cell r="C6" t="str">
            <v>inițiale</v>
          </cell>
        </row>
      </sheetData>
      <sheetData sheetId="45"/>
      <sheetData sheetId="46">
        <row r="16">
          <cell r="D16">
            <v>306797408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1"/>
  <sheetViews>
    <sheetView showZeros="0" tabSelected="1" zoomScaleNormal="100" zoomScaleSheetLayoutView="100" workbookViewId="0">
      <selection activeCell="B92" sqref="B92"/>
    </sheetView>
  </sheetViews>
  <sheetFormatPr defaultColWidth="9.140625" defaultRowHeight="18" x14ac:dyDescent="0.25"/>
  <cols>
    <col min="1" max="1" width="6.7109375" style="85" customWidth="1"/>
    <col min="2" max="2" width="56" style="3" customWidth="1"/>
    <col min="3" max="3" width="6.140625" style="90" customWidth="1"/>
    <col min="4" max="4" width="17.42578125" style="3" customWidth="1"/>
    <col min="5" max="5" width="20.5703125" style="5" customWidth="1"/>
    <col min="6" max="6" width="12.7109375" style="1" customWidth="1"/>
    <col min="7" max="7" width="24.7109375" style="1" customWidth="1"/>
    <col min="8" max="8" width="13.42578125" style="2" customWidth="1"/>
    <col min="9" max="11" width="18.7109375" style="3" customWidth="1"/>
    <col min="12" max="12" width="12.7109375" style="4" customWidth="1"/>
    <col min="13" max="13" width="11.7109375" style="3" customWidth="1"/>
    <col min="14" max="16384" width="9.140625" style="3"/>
  </cols>
  <sheetData>
    <row r="1" spans="1:13" ht="15.75" customHeight="1" x14ac:dyDescent="0.25">
      <c r="A1" s="109" t="s">
        <v>0</v>
      </c>
      <c r="B1" s="109"/>
      <c r="C1" s="109"/>
      <c r="D1" s="109"/>
      <c r="E1" s="109"/>
    </row>
    <row r="2" spans="1:13" ht="15.75" customHeight="1" x14ac:dyDescent="0.25">
      <c r="A2" s="109" t="s">
        <v>1</v>
      </c>
      <c r="B2" s="109"/>
      <c r="C2" s="109"/>
      <c r="D2" s="109"/>
      <c r="E2" s="109"/>
    </row>
    <row r="3" spans="1:13" x14ac:dyDescent="0.25">
      <c r="A3" s="6"/>
      <c r="B3" s="7"/>
      <c r="C3" s="8"/>
      <c r="D3" s="7"/>
      <c r="E3" s="9" t="s">
        <v>2</v>
      </c>
      <c r="M3" s="10"/>
    </row>
    <row r="4" spans="1:13" ht="17.25" customHeight="1" x14ac:dyDescent="0.25">
      <c r="A4" s="110" t="s">
        <v>3</v>
      </c>
      <c r="B4" s="111" t="s">
        <v>4</v>
      </c>
      <c r="C4" s="112" t="s">
        <v>5</v>
      </c>
      <c r="D4" s="113" t="s">
        <v>6</v>
      </c>
      <c r="E4" s="114" t="s">
        <v>7</v>
      </c>
    </row>
    <row r="5" spans="1:13" ht="31.5" customHeight="1" x14ac:dyDescent="0.25">
      <c r="A5" s="110"/>
      <c r="B5" s="111"/>
      <c r="C5" s="112"/>
      <c r="D5" s="113"/>
      <c r="E5" s="114"/>
    </row>
    <row r="6" spans="1:13" s="18" customFormat="1" ht="9.75" customHeight="1" x14ac:dyDescent="0.2">
      <c r="A6" s="11" t="s">
        <v>8</v>
      </c>
      <c r="B6" s="12" t="s">
        <v>9</v>
      </c>
      <c r="C6" s="13" t="s">
        <v>10</v>
      </c>
      <c r="D6" s="14">
        <v>1</v>
      </c>
      <c r="E6" s="15">
        <v>2</v>
      </c>
      <c r="F6" s="16"/>
      <c r="G6" s="16"/>
      <c r="H6" s="17"/>
      <c r="L6" s="19"/>
    </row>
    <row r="7" spans="1:13" x14ac:dyDescent="0.25">
      <c r="A7" s="20">
        <v>1</v>
      </c>
      <c r="B7" s="21" t="s">
        <v>11</v>
      </c>
      <c r="C7" s="22" t="s">
        <v>12</v>
      </c>
      <c r="D7" s="23"/>
      <c r="E7" s="24"/>
    </row>
    <row r="8" spans="1:13" ht="13.5" customHeight="1" x14ac:dyDescent="0.25">
      <c r="A8" s="25">
        <v>2</v>
      </c>
      <c r="B8" s="26" t="s">
        <v>13</v>
      </c>
      <c r="C8" s="27" t="s">
        <v>14</v>
      </c>
      <c r="D8" s="28"/>
      <c r="E8" s="29"/>
    </row>
    <row r="9" spans="1:13" ht="63" x14ac:dyDescent="0.25">
      <c r="A9" s="25">
        <v>3</v>
      </c>
      <c r="B9" s="30" t="s">
        <v>15</v>
      </c>
      <c r="C9" s="27" t="s">
        <v>16</v>
      </c>
      <c r="D9" s="31">
        <v>35182001</v>
      </c>
      <c r="E9" s="32">
        <f>+'[1]SOLDURI BILANT'!C27+'[1]SOLDURI BILANT'!C28+'[1]SOLDURI BILANT'!C29+'[1]SOLDURI BILANT'!C40-'[1]SOLDURI BILANT'!D48-'[1]SOLDURI BILANT'!D57-'[1]SOLDURI BILANT'!D58-'[1]SOLDURI BILANT'!D59-'[1]SOLDURI BILANT'!D65-'[1]SOLDURI BILANT'!D49-'[1]SOLDURI BILANT'!D50-'[1]SOLDURI BILANT'!D60</f>
        <v>30210988</v>
      </c>
      <c r="I9" s="33"/>
      <c r="J9" s="33"/>
      <c r="K9" s="33"/>
      <c r="M9" s="4"/>
    </row>
    <row r="10" spans="1:13" ht="110.25" x14ac:dyDescent="0.25">
      <c r="A10" s="25">
        <v>4</v>
      </c>
      <c r="B10" s="30" t="s">
        <v>17</v>
      </c>
      <c r="C10" s="27" t="s">
        <v>18</v>
      </c>
      <c r="D10" s="31">
        <v>193815233</v>
      </c>
      <c r="E10" s="32">
        <f>+'[1]SOLDURI BILANT'!C33+'[1]SOLDURI BILANT'!C34+'[1]SOLDURI BILANT'!C35+'[1]SOLDURI BILANT'!C36-'[1]SOLDURI BILANT'!D56-'[1]SOLDURI BILANT'!D63-'[1]SOLDURI BILANT'!D64-'[1]SOLDURI BILANT'!D66-'[1]SOLDURI BILANT'!D53-'[1]SOLDURI BILANT'!D55-'[1]SOLDURI BILANT'!D54</f>
        <v>143238802</v>
      </c>
      <c r="G10" s="34"/>
      <c r="I10" s="33"/>
      <c r="J10" s="33"/>
      <c r="K10" s="33"/>
      <c r="M10" s="4"/>
    </row>
    <row r="11" spans="1:13" ht="100.5" x14ac:dyDescent="0.25">
      <c r="A11" s="25">
        <v>5</v>
      </c>
      <c r="B11" s="35" t="s">
        <v>19</v>
      </c>
      <c r="C11" s="27" t="s">
        <v>20</v>
      </c>
      <c r="D11" s="31">
        <v>177061112</v>
      </c>
      <c r="E11" s="32">
        <f>+'[1]SOLDURI BILANT'!C30+'[1]SOLDURI BILANT'!C31+'[1]SOLDURI BILANT'!C32+'[1]SOLDURI BILANT'!C38-'[1]SOLDURI BILANT'!D51-'[1]SOLDURI BILANT'!D61-'[1]SOLDURI BILANT'!D62-'[1]SOLDURI BILANT'!D66-'[1]SOLDURI BILANT'!D52</f>
        <v>180709615</v>
      </c>
      <c r="G11" s="34"/>
      <c r="I11" s="33"/>
      <c r="J11" s="33"/>
      <c r="K11" s="33"/>
      <c r="M11" s="4"/>
    </row>
    <row r="12" spans="1:13" ht="29.25" x14ac:dyDescent="0.25">
      <c r="A12" s="25">
        <v>6</v>
      </c>
      <c r="B12" s="35" t="s">
        <v>21</v>
      </c>
      <c r="C12" s="27" t="s">
        <v>22</v>
      </c>
      <c r="D12" s="31"/>
      <c r="E12" s="32">
        <f>+'[1]SOLDURI BILANT'!C37</f>
        <v>0</v>
      </c>
      <c r="I12" s="33"/>
      <c r="J12" s="33"/>
      <c r="K12" s="33"/>
      <c r="M12" s="4"/>
    </row>
    <row r="13" spans="1:13" ht="72.75" x14ac:dyDescent="0.25">
      <c r="A13" s="25">
        <v>7</v>
      </c>
      <c r="B13" s="35" t="s">
        <v>23</v>
      </c>
      <c r="C13" s="27" t="s">
        <v>24</v>
      </c>
      <c r="D13" s="31"/>
      <c r="E13" s="32">
        <f>+'[1]SOLDURI BILANT'!C44+'[1]SOLDURI BILANT'!C45</f>
        <v>0</v>
      </c>
      <c r="I13" s="33"/>
      <c r="J13" s="33"/>
      <c r="K13" s="33"/>
      <c r="M13" s="4"/>
    </row>
    <row r="14" spans="1:13" ht="43.5" x14ac:dyDescent="0.25">
      <c r="A14" s="25">
        <v>8</v>
      </c>
      <c r="B14" s="36" t="s">
        <v>25</v>
      </c>
      <c r="C14" s="27" t="s">
        <v>26</v>
      </c>
      <c r="D14" s="31"/>
      <c r="E14" s="32"/>
      <c r="F14" s="37" t="str">
        <f>IF(D13&lt;D14,"eroare"," ")</f>
        <v xml:space="preserve"> </v>
      </c>
      <c r="G14" s="37" t="str">
        <f>IF(E13&lt;E14,"eroare"," ")</f>
        <v xml:space="preserve"> </v>
      </c>
      <c r="I14" s="33"/>
      <c r="J14" s="33"/>
      <c r="K14" s="33"/>
      <c r="M14" s="4"/>
    </row>
    <row r="15" spans="1:13" ht="58.5" x14ac:dyDescent="0.25">
      <c r="A15" s="25">
        <v>9</v>
      </c>
      <c r="B15" s="35" t="s">
        <v>27</v>
      </c>
      <c r="C15" s="27" t="s">
        <v>28</v>
      </c>
      <c r="D15" s="31">
        <v>261975766</v>
      </c>
      <c r="E15" s="32">
        <f>+'[1]SOLDURI BILANT'!C83+'[1]SOLDURI BILANT'!C113+'[1]SOLDURI BILANT'!C93-'[1]SOLDURI BILANT'!D128</f>
        <v>283613600</v>
      </c>
      <c r="I15" s="33"/>
      <c r="J15" s="33"/>
      <c r="K15" s="33"/>
      <c r="M15" s="4"/>
    </row>
    <row r="16" spans="1:13" ht="57" x14ac:dyDescent="0.25">
      <c r="A16" s="38">
        <v>10</v>
      </c>
      <c r="B16" s="39" t="s">
        <v>29</v>
      </c>
      <c r="C16" s="40">
        <v>10</v>
      </c>
      <c r="D16" s="41">
        <v>261975766</v>
      </c>
      <c r="E16" s="42">
        <f>+'[1]SOLDURI BILANT'!C83+'[1]SOLDURI BILANT'!C113-'[1]SOLDURI BILANT'!D128</f>
        <v>283613600</v>
      </c>
      <c r="F16" s="37" t="str">
        <f>IF(D15&lt;D16,"eroare"," ")</f>
        <v xml:space="preserve"> </v>
      </c>
      <c r="G16" s="37" t="str">
        <f>IF(E15&lt;E16,"eroare"," ")</f>
        <v xml:space="preserve"> </v>
      </c>
      <c r="I16" s="33"/>
      <c r="J16" s="33"/>
      <c r="K16" s="33"/>
      <c r="M16" s="4"/>
    </row>
    <row r="17" spans="1:13" ht="31.5" x14ac:dyDescent="0.25">
      <c r="A17" s="20">
        <v>11</v>
      </c>
      <c r="B17" s="43" t="s">
        <v>30</v>
      </c>
      <c r="C17" s="22">
        <v>15</v>
      </c>
      <c r="D17" s="44">
        <f>D9+D10+D11+D12+D13+D15</f>
        <v>668034112</v>
      </c>
      <c r="E17" s="45">
        <f>E9+E10+E11+E12+E13+E15</f>
        <v>637773005</v>
      </c>
      <c r="I17" s="33"/>
      <c r="J17" s="33"/>
      <c r="K17" s="33"/>
      <c r="M17" s="4"/>
    </row>
    <row r="18" spans="1:13" x14ac:dyDescent="0.25">
      <c r="A18" s="25">
        <v>12</v>
      </c>
      <c r="B18" s="30" t="s">
        <v>31</v>
      </c>
      <c r="C18" s="27">
        <v>18</v>
      </c>
      <c r="D18" s="28"/>
      <c r="E18" s="29"/>
      <c r="I18" s="33"/>
      <c r="J18" s="33"/>
      <c r="K18" s="33"/>
      <c r="M18" s="4"/>
    </row>
    <row r="19" spans="1:13" ht="186" x14ac:dyDescent="0.25">
      <c r="A19" s="25">
        <v>13</v>
      </c>
      <c r="B19" s="35" t="s">
        <v>32</v>
      </c>
      <c r="C19" s="27">
        <v>19</v>
      </c>
      <c r="D19" s="31">
        <v>33912276</v>
      </c>
      <c r="E19" s="32">
        <f>+'[1]SOLDURI BILANT'!C68+'[1]SOLDURI BILANT'!C69+'[1]SOLDURI BILANT'!C70+'[1]SOLDURI BILANT'!C71+'[1]SOLDURI BILANT'!C72+'[1]SOLDURI BILANT'!C73+'[1]SOLDURI BILANT'!C74+'[1]SOLDURI BILANT'!C75</f>
        <v>34183728</v>
      </c>
      <c r="I19" s="33"/>
      <c r="J19" s="33"/>
      <c r="K19" s="33"/>
      <c r="M19" s="4"/>
    </row>
    <row r="20" spans="1:13" ht="31.5" x14ac:dyDescent="0.25">
      <c r="A20" s="25">
        <v>14</v>
      </c>
      <c r="B20" s="30" t="s">
        <v>33</v>
      </c>
      <c r="C20" s="27">
        <v>20</v>
      </c>
      <c r="D20" s="28"/>
      <c r="E20" s="29"/>
      <c r="I20" s="33"/>
      <c r="J20" s="33"/>
      <c r="K20" s="33"/>
      <c r="M20" s="4"/>
    </row>
    <row r="21" spans="1:13" ht="115.5" x14ac:dyDescent="0.2">
      <c r="A21" s="25">
        <v>15</v>
      </c>
      <c r="B21" s="35" t="s">
        <v>34</v>
      </c>
      <c r="C21" s="27">
        <v>21</v>
      </c>
      <c r="D21" s="31">
        <v>1853075049</v>
      </c>
      <c r="E21" s="32">
        <f>+'[1]SOLDURI BILANT'!C39+'[1]SOLDURI BILANT'!C41+'[1]SOLDURI BILANT'!C80+'[1]SOLDURI BILANT'!C81+'[1]SOLDURI BILANT'!C82+'[1]SOLDURI BILANT'!C87+'[1]SOLDURI BILANT'!C112+'[1]SOLDURI BILANT'!C124+'[1]SOLDURI BILANT'!C91-'[1]SOLDURI BILANT'!D91</f>
        <v>1879564677</v>
      </c>
      <c r="F21" s="46"/>
      <c r="G21" s="47"/>
      <c r="I21" s="33"/>
      <c r="J21" s="33"/>
      <c r="K21" s="33"/>
      <c r="M21" s="4"/>
    </row>
    <row r="22" spans="1:13" ht="30" x14ac:dyDescent="0.2">
      <c r="A22" s="25">
        <v>16</v>
      </c>
      <c r="B22" s="35" t="s">
        <v>35</v>
      </c>
      <c r="C22" s="48" t="s">
        <v>36</v>
      </c>
      <c r="D22" s="49"/>
      <c r="E22" s="32"/>
      <c r="F22" s="46"/>
      <c r="G22" s="47"/>
      <c r="I22" s="33"/>
      <c r="J22" s="33"/>
      <c r="K22" s="33"/>
      <c r="M22" s="4"/>
    </row>
    <row r="23" spans="1:13" ht="57.75" x14ac:dyDescent="0.25">
      <c r="A23" s="25">
        <v>17</v>
      </c>
      <c r="B23" s="35" t="s">
        <v>37</v>
      </c>
      <c r="C23" s="50">
        <v>22</v>
      </c>
      <c r="D23" s="31">
        <v>72899394</v>
      </c>
      <c r="E23" s="32">
        <f>+'[1]SOLDURI BILANT'!C39+'[1]SOLDURI BILANT'!C41+'[1]SOLDURI BILANT'!C80+'[1]SOLDURI BILANT'!C81+'[1]SOLDURI BILANT'!C82+'[1]SOLDURI BILANT'!C112-'[1]SOLDURI BILANT'!D127</f>
        <v>82876580</v>
      </c>
      <c r="F23" s="37"/>
      <c r="G23" s="37"/>
      <c r="I23" s="33"/>
      <c r="J23" s="33"/>
      <c r="K23" s="33"/>
      <c r="M23" s="4"/>
    </row>
    <row r="24" spans="1:13" ht="31.5" x14ac:dyDescent="0.25">
      <c r="A24" s="25">
        <v>18</v>
      </c>
      <c r="B24" s="51" t="s">
        <v>38</v>
      </c>
      <c r="C24" s="52" t="s">
        <v>39</v>
      </c>
      <c r="D24" s="31">
        <v>731</v>
      </c>
      <c r="E24" s="32">
        <f>+'[1]SOLDURI BILANT'!C39+'[1]SOLDURI BILANT'!C41+'[1]SOLDURI BILANT'!C80+'[1]SOLDURI BILANT'!C81</f>
        <v>1450</v>
      </c>
      <c r="F24" s="37"/>
      <c r="G24" s="37"/>
      <c r="I24" s="33"/>
      <c r="J24" s="33"/>
      <c r="K24" s="33"/>
      <c r="M24" s="4"/>
    </row>
    <row r="25" spans="1:13" ht="143.25" x14ac:dyDescent="0.25">
      <c r="A25" s="25">
        <v>19</v>
      </c>
      <c r="B25" s="35" t="s">
        <v>40</v>
      </c>
      <c r="C25" s="27">
        <v>23</v>
      </c>
      <c r="D25" s="31">
        <v>6167435524</v>
      </c>
      <c r="E25" s="32">
        <f>+'[1]SOLDURI BILANT'!C94+'[1]SOLDURI BILANT'!C95+'[1]SOLDURI BILANT'!C96+'[1]SOLDURI BILANT'!C97+'[1]SOLDURI BILANT'!C98+'[1]SOLDURI BILANT'!C100+'[1]SOLDURI BILANT'!C101+'[1]SOLDURI BILANT'!C102+'[1]SOLDURI BILANT'!C105++'[1]SOLDURI BILANT'!D107+'[1]SOLDURI BILANT'!C118+'[1]SOLDURI BILANT'!C126-'[1]SOLDURI BILANT'!D129+'[1]SOLDURI BILANT'!C104+'[1]SOLDURI BILANT'!C99-19256126485</f>
        <v>7035790918</v>
      </c>
      <c r="I25" s="33"/>
      <c r="J25" s="33"/>
      <c r="K25" s="33"/>
      <c r="M25" s="4"/>
    </row>
    <row r="26" spans="1:13" ht="43.5" x14ac:dyDescent="0.25">
      <c r="A26" s="38">
        <v>20</v>
      </c>
      <c r="B26" s="53" t="s">
        <v>41</v>
      </c>
      <c r="C26" s="54">
        <v>24</v>
      </c>
      <c r="D26" s="41">
        <v>6167389771</v>
      </c>
      <c r="E26" s="42">
        <f>+'[1]SOLDURI BILANT'!C118-'[1]SOLDURI BILANT'!D129</f>
        <v>7035761769</v>
      </c>
      <c r="F26" s="37" t="str">
        <f>IF(D25&lt;D26,"eroare"," ")</f>
        <v xml:space="preserve"> </v>
      </c>
      <c r="G26" s="37"/>
      <c r="I26" s="33"/>
      <c r="J26" s="33"/>
      <c r="K26" s="33"/>
      <c r="M26" s="4"/>
    </row>
    <row r="27" spans="1:13" ht="158.25" x14ac:dyDescent="0.25">
      <c r="A27" s="20">
        <v>21</v>
      </c>
      <c r="B27" s="55" t="s">
        <v>42</v>
      </c>
      <c r="C27" s="22">
        <v>25</v>
      </c>
      <c r="D27" s="56">
        <v>197637123</v>
      </c>
      <c r="E27" s="57">
        <f>+'[1]SOLDURI BILANT'!C108+'[1]SOLDURI BILANT'!C110+'[1]SOLDURI BILANT'!C123</f>
        <v>75279227</v>
      </c>
      <c r="I27" s="33"/>
      <c r="J27" s="33"/>
      <c r="K27" s="33"/>
      <c r="M27" s="4"/>
    </row>
    <row r="28" spans="1:13" ht="44.25" x14ac:dyDescent="0.25">
      <c r="A28" s="25">
        <v>22</v>
      </c>
      <c r="B28" s="36" t="s">
        <v>43</v>
      </c>
      <c r="C28" s="27">
        <v>26</v>
      </c>
      <c r="D28" s="31">
        <v>38459</v>
      </c>
      <c r="E28" s="32">
        <f>+'[1]SOLDURI BILANT'!C108</f>
        <v>248735</v>
      </c>
      <c r="F28" s="37" t="str">
        <f>IF(D27&lt;D28,"eroare"," ")</f>
        <v xml:space="preserve"> </v>
      </c>
      <c r="G28" s="37"/>
      <c r="I28" s="33"/>
      <c r="J28" s="33"/>
      <c r="K28" s="33"/>
      <c r="M28" s="4"/>
    </row>
    <row r="29" spans="1:13" ht="100.5" x14ac:dyDescent="0.25">
      <c r="A29" s="25">
        <v>23</v>
      </c>
      <c r="B29" s="35" t="s">
        <v>44</v>
      </c>
      <c r="C29" s="27">
        <v>27</v>
      </c>
      <c r="D29" s="31"/>
      <c r="E29" s="32">
        <f>'[1]SOLDURI BILANT'!C120</f>
        <v>0</v>
      </c>
      <c r="I29" s="33"/>
      <c r="J29" s="33"/>
      <c r="K29" s="33"/>
      <c r="M29" s="4"/>
    </row>
    <row r="30" spans="1:13" x14ac:dyDescent="0.25">
      <c r="A30" s="25">
        <v>24</v>
      </c>
      <c r="B30" s="30" t="s">
        <v>45</v>
      </c>
      <c r="C30" s="27">
        <v>30</v>
      </c>
      <c r="D30" s="58">
        <f>D21+D25+D27+D29</f>
        <v>8218147696</v>
      </c>
      <c r="E30" s="59">
        <f>E21+E25+E27+E29</f>
        <v>8990634822</v>
      </c>
      <c r="I30" s="33"/>
      <c r="J30" s="33"/>
      <c r="K30" s="33"/>
      <c r="M30" s="4"/>
    </row>
    <row r="31" spans="1:13" x14ac:dyDescent="0.25">
      <c r="A31" s="25">
        <v>25</v>
      </c>
      <c r="B31" s="35" t="s">
        <v>46</v>
      </c>
      <c r="C31" s="27">
        <v>31</v>
      </c>
      <c r="D31" s="31"/>
      <c r="E31" s="32"/>
      <c r="I31" s="33"/>
      <c r="J31" s="33"/>
      <c r="K31" s="33"/>
      <c r="M31" s="4"/>
    </row>
    <row r="32" spans="1:13" x14ac:dyDescent="0.25">
      <c r="A32" s="25">
        <v>26</v>
      </c>
      <c r="B32" s="30" t="s">
        <v>47</v>
      </c>
      <c r="C32" s="27">
        <v>32</v>
      </c>
      <c r="D32" s="28"/>
      <c r="E32" s="29"/>
      <c r="I32" s="33"/>
      <c r="J32" s="33"/>
      <c r="K32" s="33"/>
      <c r="M32" s="4"/>
    </row>
    <row r="33" spans="1:13" ht="214.5" x14ac:dyDescent="0.25">
      <c r="A33" s="25">
        <v>27</v>
      </c>
      <c r="B33" s="60" t="s">
        <v>48</v>
      </c>
      <c r="C33" s="27">
        <v>33</v>
      </c>
      <c r="D33" s="31">
        <v>14813597</v>
      </c>
      <c r="E33" s="32">
        <f>+'[1]SOLDURI BILANT'!C131+'[1]SOLDURI BILANT'!C144+'[1]SOLDURI BILANT'!C145+'[1]SOLDURI BILANT'!C146+'[1]SOLDURI BILANT'!C155+'[1]SOLDURI BILANT'!C157+'[1]SOLDURI BILANT'!C158+'[1]SOLDURI BILANT'!C159+'[1]SOLDURI BILANT'!C160-'[1]SOLDURI BILANT'!D162+'[1]SOLDURI BILANT'!C137+'[1]SOLDURI BILANT'!C139+'[1]SOLDURI BILANT'!C136+'[1]SOLDURI BILANT'!C134</f>
        <v>15671436</v>
      </c>
      <c r="I33" s="33"/>
      <c r="J33" s="33"/>
      <c r="K33" s="33"/>
      <c r="M33" s="4"/>
    </row>
    <row r="34" spans="1:13" ht="50.25" customHeight="1" x14ac:dyDescent="0.25">
      <c r="A34" s="25">
        <v>28</v>
      </c>
      <c r="B34" s="61" t="s">
        <v>49</v>
      </c>
      <c r="C34" s="27" t="s">
        <v>50</v>
      </c>
      <c r="D34" s="31">
        <v>614731</v>
      </c>
      <c r="E34" s="32">
        <f>+'[1]SOLDURI BILANT'!C141+'[1]SOLDURI BILANT'!C148+'[1]SOLDURI BILANT'!C149+'[1]SOLDURI BILANT'!C150+'[1]SOLDURI BILANT'!C151+'[1]SOLDURI BILANT'!C152+'[1]SOLDURI BILANT'!C154</f>
        <v>717515</v>
      </c>
      <c r="I34" s="33"/>
      <c r="J34" s="33"/>
      <c r="K34" s="33"/>
      <c r="M34" s="4"/>
    </row>
    <row r="35" spans="1:13" x14ac:dyDescent="0.25">
      <c r="A35" s="38">
        <v>29</v>
      </c>
      <c r="B35" s="62" t="s">
        <v>51</v>
      </c>
      <c r="C35" s="40">
        <v>34</v>
      </c>
      <c r="D35" s="63"/>
      <c r="E35" s="42"/>
      <c r="F35" s="37"/>
      <c r="G35" s="37"/>
      <c r="I35" s="33"/>
      <c r="J35" s="33"/>
      <c r="K35" s="33"/>
      <c r="M35" s="4"/>
    </row>
    <row r="36" spans="1:13" ht="143.25" x14ac:dyDescent="0.25">
      <c r="A36" s="20">
        <v>30</v>
      </c>
      <c r="B36" s="55" t="s">
        <v>52</v>
      </c>
      <c r="C36" s="22">
        <v>35</v>
      </c>
      <c r="D36" s="56">
        <v>538538</v>
      </c>
      <c r="E36" s="57">
        <f>+'[1]SOLDURI BILANT'!C132+'[1]SOLDURI BILANT'!C147+'[1]SOLDURI BILANT'!C156+'[1]SOLDURI BILANT'!C133+'[1]SOLDURI BILANT'!D136+'[1]SOLDURI BILANT'!D138+'[1]SOLDURI BILANT'!C135</f>
        <v>566823</v>
      </c>
      <c r="I36" s="33"/>
      <c r="J36" s="33"/>
      <c r="K36" s="33"/>
      <c r="M36" s="4"/>
    </row>
    <row r="37" spans="1:13" ht="29.25" x14ac:dyDescent="0.25">
      <c r="A37" s="25">
        <v>31</v>
      </c>
      <c r="B37" s="36" t="s">
        <v>53</v>
      </c>
      <c r="C37" s="27" t="s">
        <v>54</v>
      </c>
      <c r="D37" s="31"/>
      <c r="E37" s="32">
        <f>+'[1]SOLDURI BILANT'!C142</f>
        <v>0</v>
      </c>
      <c r="I37" s="33"/>
      <c r="J37" s="33"/>
      <c r="K37" s="33"/>
      <c r="M37" s="4"/>
    </row>
    <row r="38" spans="1:13" ht="17.25" customHeight="1" x14ac:dyDescent="0.25">
      <c r="A38" s="25">
        <v>32</v>
      </c>
      <c r="B38" s="30" t="s">
        <v>55</v>
      </c>
      <c r="C38" s="27">
        <v>36</v>
      </c>
      <c r="D38" s="49"/>
      <c r="E38" s="32"/>
      <c r="F38" s="37" t="str">
        <f>IF(D36&lt;D38,"eroare"," ")</f>
        <v xml:space="preserve"> </v>
      </c>
      <c r="G38" s="37"/>
      <c r="I38" s="33"/>
      <c r="J38" s="33"/>
      <c r="K38" s="33"/>
      <c r="M38" s="4"/>
    </row>
    <row r="39" spans="1:13" ht="17.25" customHeight="1" x14ac:dyDescent="0.25">
      <c r="A39" s="25">
        <v>33</v>
      </c>
      <c r="B39" s="30" t="s">
        <v>56</v>
      </c>
      <c r="C39" s="27">
        <v>40</v>
      </c>
      <c r="D39" s="58">
        <f>D33+D34+D36+D37</f>
        <v>15966866</v>
      </c>
      <c r="E39" s="59">
        <f>E33+E34+E36+E37</f>
        <v>16955774</v>
      </c>
      <c r="I39" s="33"/>
      <c r="J39" s="33"/>
      <c r="K39" s="33"/>
      <c r="M39" s="4"/>
    </row>
    <row r="40" spans="1:13" ht="72.75" x14ac:dyDescent="0.25">
      <c r="A40" s="25">
        <v>34</v>
      </c>
      <c r="B40" s="35" t="s">
        <v>57</v>
      </c>
      <c r="C40" s="27">
        <v>41</v>
      </c>
      <c r="D40" s="31"/>
      <c r="E40" s="32"/>
      <c r="I40" s="33"/>
      <c r="J40" s="33"/>
      <c r="K40" s="33"/>
      <c r="M40" s="4"/>
    </row>
    <row r="41" spans="1:13" ht="30" x14ac:dyDescent="0.25">
      <c r="A41" s="25">
        <v>35</v>
      </c>
      <c r="B41" s="36" t="s">
        <v>58</v>
      </c>
      <c r="C41" s="27" t="s">
        <v>59</v>
      </c>
      <c r="D41" s="31"/>
      <c r="E41" s="32"/>
      <c r="I41" s="33"/>
      <c r="J41" s="33"/>
      <c r="K41" s="33"/>
      <c r="M41" s="4"/>
    </row>
    <row r="42" spans="1:13" ht="18.75" customHeight="1" x14ac:dyDescent="0.25">
      <c r="A42" s="25">
        <v>36</v>
      </c>
      <c r="B42" s="35" t="s">
        <v>60</v>
      </c>
      <c r="C42" s="27">
        <v>42</v>
      </c>
      <c r="D42" s="31">
        <v>139804</v>
      </c>
      <c r="E42" s="32">
        <f>+'[1]SOLDURI BILANT'!C121</f>
        <v>130020</v>
      </c>
      <c r="I42" s="33"/>
      <c r="J42" s="33"/>
      <c r="K42" s="33"/>
      <c r="M42" s="4"/>
    </row>
    <row r="43" spans="1:13" ht="31.5" x14ac:dyDescent="0.25">
      <c r="A43" s="25">
        <v>37</v>
      </c>
      <c r="B43" s="30" t="s">
        <v>61</v>
      </c>
      <c r="C43" s="27">
        <v>45</v>
      </c>
      <c r="D43" s="58">
        <f>D19+D30+D31+D39+D40+D42+D41</f>
        <v>8268166642</v>
      </c>
      <c r="E43" s="59">
        <f>E19+E30+E31+E39+E40+E42+E41</f>
        <v>9041904344</v>
      </c>
      <c r="I43" s="33"/>
      <c r="J43" s="33"/>
      <c r="K43" s="33"/>
      <c r="M43" s="4"/>
    </row>
    <row r="44" spans="1:13" x14ac:dyDescent="0.25">
      <c r="A44" s="25">
        <v>38</v>
      </c>
      <c r="B44" s="30" t="s">
        <v>62</v>
      </c>
      <c r="C44" s="27">
        <v>46</v>
      </c>
      <c r="D44" s="58">
        <f>D17+D43</f>
        <v>8936200754</v>
      </c>
      <c r="E44" s="59">
        <f>E17+E43</f>
        <v>9679677349</v>
      </c>
      <c r="F44" s="64"/>
      <c r="I44" s="33"/>
      <c r="J44" s="33"/>
      <c r="M44" s="4"/>
    </row>
    <row r="45" spans="1:13" ht="15.75" customHeight="1" x14ac:dyDescent="0.25">
      <c r="A45" s="25">
        <v>39</v>
      </c>
      <c r="B45" s="30" t="s">
        <v>63</v>
      </c>
      <c r="C45" s="27">
        <v>50</v>
      </c>
      <c r="D45" s="28"/>
      <c r="E45" s="29"/>
      <c r="I45" s="33"/>
      <c r="J45" s="33"/>
      <c r="K45" s="33"/>
      <c r="M45" s="4"/>
    </row>
    <row r="46" spans="1:13" ht="31.5" x14ac:dyDescent="0.25">
      <c r="A46" s="25">
        <v>40</v>
      </c>
      <c r="B46" s="30" t="s">
        <v>64</v>
      </c>
      <c r="C46" s="27">
        <v>51</v>
      </c>
      <c r="D46" s="28"/>
      <c r="E46" s="29"/>
      <c r="I46" s="33"/>
      <c r="J46" s="33"/>
      <c r="K46" s="33"/>
      <c r="M46" s="4"/>
    </row>
    <row r="47" spans="1:13" ht="58.5" x14ac:dyDescent="0.25">
      <c r="A47" s="25">
        <v>41</v>
      </c>
      <c r="B47" s="35" t="s">
        <v>65</v>
      </c>
      <c r="C47" s="27">
        <v>52</v>
      </c>
      <c r="D47" s="31">
        <v>37845224</v>
      </c>
      <c r="E47" s="32">
        <f>+'[1]SOLDURI BILANT'!D92+'[1]SOLDURI BILANT'!D116+'[1]SOLDURI BILANT'!D117</f>
        <v>17536985</v>
      </c>
      <c r="I47" s="33"/>
      <c r="J47" s="33"/>
      <c r="K47" s="33"/>
      <c r="M47" s="4"/>
    </row>
    <row r="48" spans="1:13" ht="29.25" x14ac:dyDescent="0.25">
      <c r="A48" s="25">
        <v>42</v>
      </c>
      <c r="B48" s="36" t="s">
        <v>66</v>
      </c>
      <c r="C48" s="50">
        <v>53</v>
      </c>
      <c r="D48" s="31">
        <v>55213</v>
      </c>
      <c r="E48" s="32">
        <f>+'[1]SOLDURI BILANT'!D116</f>
        <v>3945748</v>
      </c>
      <c r="F48" s="37" t="str">
        <f>IF(D47&lt;D48,"eroare"," ")</f>
        <v xml:space="preserve"> </v>
      </c>
      <c r="G48" s="37"/>
      <c r="I48" s="33"/>
      <c r="J48" s="33"/>
      <c r="K48" s="33"/>
      <c r="M48" s="4"/>
    </row>
    <row r="49" spans="1:13" ht="58.5" x14ac:dyDescent="0.25">
      <c r="A49" s="25">
        <v>43</v>
      </c>
      <c r="B49" s="35" t="s">
        <v>67</v>
      </c>
      <c r="C49" s="27">
        <v>54</v>
      </c>
      <c r="D49" s="31">
        <v>2217929666</v>
      </c>
      <c r="E49" s="32">
        <f>+'[1]SOLDURI BILANT'!D25</f>
        <v>2660598807</v>
      </c>
      <c r="I49" s="33"/>
      <c r="J49" s="33"/>
      <c r="K49" s="33"/>
      <c r="M49" s="4"/>
    </row>
    <row r="50" spans="1:13" ht="29.25" x14ac:dyDescent="0.25">
      <c r="A50" s="25">
        <v>44</v>
      </c>
      <c r="B50" s="35" t="s">
        <v>68</v>
      </c>
      <c r="C50" s="27">
        <v>55</v>
      </c>
      <c r="D50" s="65">
        <v>7794684</v>
      </c>
      <c r="E50" s="66">
        <f>+'[1]SOLDURI BILANT'!D22+'[1]SOLDURI BILANT'!D23</f>
        <v>4218357</v>
      </c>
      <c r="I50" s="33"/>
      <c r="J50" s="33"/>
      <c r="K50" s="33"/>
      <c r="M50" s="4"/>
    </row>
    <row r="51" spans="1:13" ht="15" customHeight="1" x14ac:dyDescent="0.25">
      <c r="A51" s="25">
        <v>45</v>
      </c>
      <c r="B51" s="30" t="s">
        <v>69</v>
      </c>
      <c r="C51" s="27">
        <v>58</v>
      </c>
      <c r="D51" s="58">
        <f>D47+D49+D50</f>
        <v>2263569574</v>
      </c>
      <c r="E51" s="59">
        <f>E47+E49+E50</f>
        <v>2682354149</v>
      </c>
      <c r="I51" s="33"/>
      <c r="J51" s="33"/>
      <c r="K51" s="33"/>
      <c r="M51" s="4"/>
    </row>
    <row r="52" spans="1:13" ht="39" customHeight="1" x14ac:dyDescent="0.25">
      <c r="A52" s="25">
        <v>46</v>
      </c>
      <c r="B52" s="30" t="s">
        <v>70</v>
      </c>
      <c r="C52" s="27">
        <v>59</v>
      </c>
      <c r="D52" s="28"/>
      <c r="E52" s="29"/>
      <c r="I52" s="33"/>
      <c r="J52" s="33"/>
      <c r="K52" s="33"/>
      <c r="M52" s="4"/>
    </row>
    <row r="53" spans="1:13" ht="86.25" x14ac:dyDescent="0.2">
      <c r="A53" s="25">
        <v>47</v>
      </c>
      <c r="B53" s="35" t="s">
        <v>71</v>
      </c>
      <c r="C53" s="27">
        <v>60</v>
      </c>
      <c r="D53" s="31">
        <v>8258980404</v>
      </c>
      <c r="E53" s="32">
        <f>+'[1]SOLDURI BILANT'!D77+'[1]SOLDURI BILANT'!D78+'[1]SOLDURI BILANT'!D79+'[1]SOLDURI BILANT'!D114+'[1]SOLDURI BILANT'!D125+'[1]SOLDURI BILANT'!D84+'[1]SOLDURI BILANT'!D115+'[1]SOLDURI BILANT'!D124</f>
        <v>8422954418</v>
      </c>
      <c r="F53" s="46"/>
      <c r="G53" s="47"/>
      <c r="I53" s="33"/>
      <c r="J53" s="33"/>
      <c r="K53" s="33"/>
      <c r="M53" s="4"/>
    </row>
    <row r="54" spans="1:13" ht="30" x14ac:dyDescent="0.2">
      <c r="A54" s="38">
        <v>48</v>
      </c>
      <c r="B54" s="67" t="s">
        <v>72</v>
      </c>
      <c r="C54" s="40" t="s">
        <v>73</v>
      </c>
      <c r="D54" s="63"/>
      <c r="E54" s="42"/>
      <c r="F54" s="46"/>
      <c r="G54" s="47"/>
      <c r="I54" s="33"/>
      <c r="J54" s="33"/>
      <c r="K54" s="33"/>
      <c r="M54" s="4"/>
    </row>
    <row r="55" spans="1:13" ht="43.5" x14ac:dyDescent="0.25">
      <c r="A55" s="20">
        <v>49</v>
      </c>
      <c r="B55" s="68" t="s">
        <v>74</v>
      </c>
      <c r="C55" s="69">
        <v>61</v>
      </c>
      <c r="D55" s="56">
        <v>5814048152</v>
      </c>
      <c r="E55" s="57">
        <f>+'[1]SOLDURI BILANT'!D77+'[1]SOLDURI BILANT'!D78+'[1]SOLDURI BILANT'!D79+'[1]SOLDURI BILANT'!D84+'[1]SOLDURI BILANT'!D114</f>
        <v>5938031006</v>
      </c>
      <c r="F55" s="37"/>
      <c r="G55" s="37"/>
      <c r="I55" s="33"/>
      <c r="J55" s="33"/>
      <c r="K55" s="33"/>
      <c r="M55" s="4"/>
    </row>
    <row r="56" spans="1:13" x14ac:dyDescent="0.25">
      <c r="A56" s="25">
        <v>50</v>
      </c>
      <c r="B56" s="70" t="s">
        <v>75</v>
      </c>
      <c r="C56" s="71" t="s">
        <v>76</v>
      </c>
      <c r="D56" s="31">
        <v>8700</v>
      </c>
      <c r="E56" s="32">
        <f>+'[1]SOLDURI BILANT'!D84</f>
        <v>300</v>
      </c>
      <c r="F56" s="37"/>
      <c r="G56" s="37"/>
      <c r="I56" s="33"/>
      <c r="J56" s="33"/>
      <c r="K56" s="33"/>
      <c r="M56" s="4"/>
    </row>
    <row r="57" spans="1:13" ht="114.75" x14ac:dyDescent="0.25">
      <c r="A57" s="25">
        <v>51</v>
      </c>
      <c r="B57" s="35" t="s">
        <v>77</v>
      </c>
      <c r="C57" s="27">
        <v>62</v>
      </c>
      <c r="D57" s="31">
        <v>52842852</v>
      </c>
      <c r="E57" s="32">
        <f>+'[1]SOLDURI BILANT'!D94+'[1]SOLDURI BILANT'!D95+'[1]SOLDURI BILANT'!D96+'[1]SOLDURI BILANT'!D97+'[1]SOLDURI BILANT'!D98+'[1]SOLDURI BILANT'!D100+'[1]SOLDURI BILANT'!D101+'[1]SOLDURI BILANT'!D102+'[1]SOLDURI BILANT'!D105+'[1]SOLDURI BILANT'!D106+'[1]SOLDURI BILANT'!D119+'[1]SOLDURI BILANT'!D104+'[1]SOLDURI BILANT'!D126+'[1]SOLDURI BILANT'!D99-19256126485</f>
        <v>47036099</v>
      </c>
      <c r="I57" s="33"/>
      <c r="J57" s="33"/>
      <c r="K57" s="33"/>
      <c r="M57" s="4"/>
    </row>
    <row r="58" spans="1:13" x14ac:dyDescent="0.25">
      <c r="A58" s="25">
        <v>52</v>
      </c>
      <c r="B58" s="72" t="s">
        <v>78</v>
      </c>
      <c r="C58" s="27">
        <v>63</v>
      </c>
      <c r="D58" s="49"/>
      <c r="E58" s="32"/>
      <c r="F58" s="37" t="str">
        <f>IF(D57&lt;D58,"eroare"," ")</f>
        <v xml:space="preserve"> </v>
      </c>
      <c r="G58" s="37"/>
      <c r="I58" s="33"/>
      <c r="J58" s="33"/>
      <c r="K58" s="33"/>
      <c r="M58" s="4"/>
    </row>
    <row r="59" spans="1:13" ht="43.5" x14ac:dyDescent="0.25">
      <c r="A59" s="25">
        <v>53</v>
      </c>
      <c r="B59" s="36" t="s">
        <v>79</v>
      </c>
      <c r="C59" s="73" t="s">
        <v>80</v>
      </c>
      <c r="D59" s="31">
        <v>9008148</v>
      </c>
      <c r="E59" s="32">
        <f>+'[1]SOLDURI BILANT'!D94+'[1]SOLDURI BILANT'!D95+'[1]SOLDURI BILANT'!D96+'[1]SOLDURI BILANT'!D97+'[1]SOLDURI BILANT'!D98+'[1]SOLDURI BILANT'!D100+'[1]SOLDURI BILANT'!D101+'[1]SOLDURI BILANT'!D102+'[1]SOLDURI BILANT'!D99</f>
        <v>9305861</v>
      </c>
      <c r="F59" s="37" t="str">
        <f>IF(D57&lt;D59,"eroare"," ")</f>
        <v xml:space="preserve"> </v>
      </c>
      <c r="G59" s="37"/>
      <c r="I59" s="33"/>
      <c r="J59" s="33"/>
      <c r="K59" s="33"/>
      <c r="M59" s="4"/>
    </row>
    <row r="60" spans="1:13" ht="30" x14ac:dyDescent="0.25">
      <c r="A60" s="25">
        <v>54</v>
      </c>
      <c r="B60" s="36" t="s">
        <v>81</v>
      </c>
      <c r="C60" s="27">
        <v>64</v>
      </c>
      <c r="D60" s="31"/>
      <c r="E60" s="32"/>
      <c r="I60" s="33"/>
      <c r="J60" s="33"/>
      <c r="K60" s="33"/>
      <c r="M60" s="4"/>
    </row>
    <row r="61" spans="1:13" ht="159" x14ac:dyDescent="0.25">
      <c r="A61" s="25">
        <v>55</v>
      </c>
      <c r="B61" s="35" t="s">
        <v>82</v>
      </c>
      <c r="C61" s="27">
        <v>65</v>
      </c>
      <c r="D61" s="31">
        <v>21831497</v>
      </c>
      <c r="E61" s="32">
        <f>+'[1]SOLDURI BILANT'!D123+'[1]SOLDURI BILANT'!D111+'[1]SOLDURI BILANT'!D109</f>
        <v>2703352</v>
      </c>
      <c r="I61" s="33"/>
      <c r="J61" s="33"/>
      <c r="K61" s="33"/>
      <c r="M61" s="4"/>
    </row>
    <row r="62" spans="1:13" ht="44.25" x14ac:dyDescent="0.25">
      <c r="A62" s="25">
        <v>56</v>
      </c>
      <c r="B62" s="74" t="s">
        <v>83</v>
      </c>
      <c r="C62" s="27">
        <v>66</v>
      </c>
      <c r="D62" s="31"/>
      <c r="E62" s="32"/>
      <c r="F62" s="37" t="str">
        <f>IF(D61&lt;D62,"eroare"," ")</f>
        <v xml:space="preserve"> </v>
      </c>
      <c r="G62" s="37"/>
      <c r="I62" s="33"/>
      <c r="J62" s="33"/>
      <c r="K62" s="33"/>
      <c r="M62" s="4"/>
    </row>
    <row r="63" spans="1:13" ht="87" x14ac:dyDescent="0.25">
      <c r="A63" s="25">
        <v>57</v>
      </c>
      <c r="B63" s="35" t="s">
        <v>84</v>
      </c>
      <c r="C63" s="27">
        <v>70</v>
      </c>
      <c r="D63" s="31"/>
      <c r="E63" s="32">
        <f>'[1]SOLDURI BILANT'!D143</f>
        <v>0</v>
      </c>
      <c r="I63" s="33"/>
      <c r="J63" s="33"/>
      <c r="K63" s="33"/>
      <c r="M63" s="4"/>
    </row>
    <row r="64" spans="1:13" ht="101.25" x14ac:dyDescent="0.25">
      <c r="A64" s="25">
        <v>58</v>
      </c>
      <c r="B64" s="35" t="s">
        <v>85</v>
      </c>
      <c r="C64" s="27">
        <v>71</v>
      </c>
      <c r="D64" s="31"/>
      <c r="E64" s="32">
        <f>+'[1]SOLDURI BILANT'!C24</f>
        <v>0</v>
      </c>
      <c r="I64" s="33"/>
      <c r="J64" s="33"/>
      <c r="K64" s="33"/>
      <c r="M64" s="4"/>
    </row>
    <row r="65" spans="1:13" ht="43.5" x14ac:dyDescent="0.25">
      <c r="A65" s="25">
        <v>59</v>
      </c>
      <c r="B65" s="35" t="s">
        <v>86</v>
      </c>
      <c r="C65" s="27">
        <v>72</v>
      </c>
      <c r="D65" s="31">
        <v>16065116</v>
      </c>
      <c r="E65" s="32">
        <f>+'[1]SOLDURI BILANT'!D85+'[1]SOLDURI BILANT'!D86+'[1]SOLDURI BILANT'!D88+'[1]SOLDURI BILANT'!D89+'[1]SOLDURI BILANT'!D90</f>
        <v>15001345</v>
      </c>
      <c r="I65" s="33"/>
      <c r="J65" s="33"/>
      <c r="K65" s="33"/>
      <c r="M65" s="4"/>
    </row>
    <row r="66" spans="1:13" ht="58.5" x14ac:dyDescent="0.25">
      <c r="A66" s="38">
        <v>60</v>
      </c>
      <c r="B66" s="67" t="s">
        <v>87</v>
      </c>
      <c r="C66" s="40">
        <v>73</v>
      </c>
      <c r="D66" s="41"/>
      <c r="E66" s="42"/>
      <c r="F66" s="37"/>
      <c r="G66" s="37"/>
      <c r="I66" s="33"/>
      <c r="J66" s="33"/>
      <c r="K66" s="33"/>
      <c r="M66" s="4"/>
    </row>
    <row r="67" spans="1:13" ht="25.5" customHeight="1" x14ac:dyDescent="0.25">
      <c r="A67" s="20">
        <v>61</v>
      </c>
      <c r="B67" s="75" t="s">
        <v>88</v>
      </c>
      <c r="C67" s="22" t="s">
        <v>89</v>
      </c>
      <c r="D67" s="76"/>
      <c r="E67" s="57"/>
      <c r="F67" s="37" t="str">
        <f>IF(D66&lt;D67,"eroare"," ")</f>
        <v xml:space="preserve"> </v>
      </c>
      <c r="G67" s="37"/>
      <c r="I67" s="33"/>
      <c r="J67" s="33"/>
      <c r="K67" s="33"/>
      <c r="M67" s="4"/>
    </row>
    <row r="68" spans="1:13" ht="16.5" customHeight="1" x14ac:dyDescent="0.25">
      <c r="A68" s="25">
        <v>62</v>
      </c>
      <c r="B68" s="35" t="s">
        <v>90</v>
      </c>
      <c r="C68" s="27">
        <v>74</v>
      </c>
      <c r="D68" s="31">
        <v>53318</v>
      </c>
      <c r="E68" s="32">
        <f>+'[1]SOLDURI BILANT'!D122</f>
        <v>58642</v>
      </c>
      <c r="I68" s="33"/>
      <c r="J68" s="33"/>
      <c r="K68" s="33"/>
      <c r="M68" s="4"/>
    </row>
    <row r="69" spans="1:13" ht="29.25" x14ac:dyDescent="0.25">
      <c r="A69" s="25">
        <v>63</v>
      </c>
      <c r="B69" s="35" t="s">
        <v>91</v>
      </c>
      <c r="C69" s="27">
        <v>75</v>
      </c>
      <c r="D69" s="49"/>
      <c r="E69" s="32">
        <f>+'[1]SOLDURI BILANT'!D20+'[1]SOLDURI BILANT'!D21</f>
        <v>0</v>
      </c>
      <c r="I69" s="33"/>
      <c r="J69" s="33"/>
      <c r="K69" s="33"/>
      <c r="M69" s="4"/>
    </row>
    <row r="70" spans="1:13" ht="32.25" customHeight="1" x14ac:dyDescent="0.25">
      <c r="A70" s="25">
        <v>64</v>
      </c>
      <c r="B70" s="30" t="s">
        <v>92</v>
      </c>
      <c r="C70" s="27">
        <v>78</v>
      </c>
      <c r="D70" s="58">
        <f>D53+D57+D61+D63+D64+D65+D66+D68+D69</f>
        <v>8349773187</v>
      </c>
      <c r="E70" s="59">
        <f>E53+E57+E61+E63+E64+E65+E66+E68+E69</f>
        <v>8487753856</v>
      </c>
      <c r="I70" s="33"/>
      <c r="J70" s="33"/>
      <c r="K70" s="33"/>
      <c r="M70" s="4"/>
    </row>
    <row r="71" spans="1:13" ht="17.25" customHeight="1" x14ac:dyDescent="0.25">
      <c r="A71" s="25">
        <v>65</v>
      </c>
      <c r="B71" s="30" t="s">
        <v>93</v>
      </c>
      <c r="C71" s="27">
        <v>79</v>
      </c>
      <c r="D71" s="58">
        <f>D51+D70</f>
        <v>10613342761</v>
      </c>
      <c r="E71" s="59">
        <f>E51+E70</f>
        <v>11170108005</v>
      </c>
      <c r="I71" s="33"/>
      <c r="J71" s="33"/>
      <c r="K71" s="33"/>
      <c r="M71" s="4"/>
    </row>
    <row r="72" spans="1:13" ht="46.5" customHeight="1" x14ac:dyDescent="0.25">
      <c r="A72" s="25">
        <v>66</v>
      </c>
      <c r="B72" s="30" t="s">
        <v>94</v>
      </c>
      <c r="C72" s="27">
        <v>80</v>
      </c>
      <c r="D72" s="77">
        <f>D44-D71</f>
        <v>-1677142007</v>
      </c>
      <c r="E72" s="78">
        <f>E44-E71</f>
        <v>-1490430656</v>
      </c>
      <c r="I72" s="33"/>
      <c r="J72" s="33"/>
      <c r="K72" s="33"/>
      <c r="M72" s="4"/>
    </row>
    <row r="73" spans="1:13" ht="15.75" customHeight="1" x14ac:dyDescent="0.25">
      <c r="A73" s="25">
        <v>67</v>
      </c>
      <c r="B73" s="30" t="s">
        <v>95</v>
      </c>
      <c r="C73" s="27">
        <v>83</v>
      </c>
      <c r="D73" s="79"/>
      <c r="E73" s="80"/>
      <c r="I73" s="33"/>
      <c r="J73" s="33"/>
      <c r="K73" s="33"/>
      <c r="M73" s="4"/>
    </row>
    <row r="74" spans="1:13" ht="72" x14ac:dyDescent="0.25">
      <c r="A74" s="25">
        <v>68</v>
      </c>
      <c r="B74" s="35" t="s">
        <v>96</v>
      </c>
      <c r="C74" s="27">
        <v>84</v>
      </c>
      <c r="D74" s="31">
        <v>162872196</v>
      </c>
      <c r="E74" s="32">
        <f>+'[1]SOLDURI BILANT'!D7+'[1]SOLDURI BILANT'!D8+'[1]SOLDURI BILANT'!D9+'[1]SOLDURI BILANT'!D10+'[1]SOLDURI BILANT'!D11+'[1]SOLDURI BILANT'!D12+'[1]SOLDURI BILANT'!D13+'[1]SOLDURI BILANT'!D14+'[1]SOLDURI BILANT'!D15+'[1]SOLDURI BILANT'!C19+'[1]SOLDURI BILANT'!D16</f>
        <v>169574139</v>
      </c>
      <c r="I74" s="33"/>
      <c r="J74" s="33"/>
      <c r="K74" s="33"/>
      <c r="M74" s="4"/>
    </row>
    <row r="75" spans="1:13" ht="30" customHeight="1" x14ac:dyDescent="0.25">
      <c r="A75" s="25">
        <v>69</v>
      </c>
      <c r="B75" s="35" t="s">
        <v>97</v>
      </c>
      <c r="C75" s="27">
        <v>85</v>
      </c>
      <c r="D75" s="31"/>
      <c r="E75" s="32">
        <f>+'[1]SOLDURI BILANT'!D17-1779673140</f>
        <v>0</v>
      </c>
      <c r="I75" s="33"/>
      <c r="J75" s="33"/>
      <c r="K75" s="33"/>
      <c r="M75" s="4"/>
    </row>
    <row r="76" spans="1:13" ht="30" customHeight="1" x14ac:dyDescent="0.25">
      <c r="A76" s="25">
        <v>70</v>
      </c>
      <c r="B76" s="35" t="s">
        <v>98</v>
      </c>
      <c r="C76" s="27">
        <v>86</v>
      </c>
      <c r="D76" s="31">
        <v>903149112</v>
      </c>
      <c r="E76" s="32">
        <f>+'[1]SOLDURI BILANT'!C17-1779673140</f>
        <v>2039214038</v>
      </c>
      <c r="I76" s="33"/>
      <c r="J76" s="33"/>
      <c r="K76" s="33"/>
      <c r="M76" s="4"/>
    </row>
    <row r="77" spans="1:13" ht="30" customHeight="1" x14ac:dyDescent="0.25">
      <c r="A77" s="25">
        <v>71</v>
      </c>
      <c r="B77" s="35" t="s">
        <v>99</v>
      </c>
      <c r="C77" s="27">
        <v>87</v>
      </c>
      <c r="D77" s="31"/>
      <c r="E77" s="32">
        <f>+'[1]SOLDURI BILANT'!D18-18693702059</f>
        <v>379209243</v>
      </c>
      <c r="G77" s="34"/>
      <c r="I77" s="33"/>
      <c r="J77" s="33"/>
      <c r="K77" s="33"/>
      <c r="M77" s="4"/>
    </row>
    <row r="78" spans="1:13" ht="29.25" x14ac:dyDescent="0.25">
      <c r="A78" s="25">
        <v>72</v>
      </c>
      <c r="B78" s="35" t="s">
        <v>100</v>
      </c>
      <c r="C78" s="27">
        <v>88</v>
      </c>
      <c r="D78" s="31">
        <v>936865091</v>
      </c>
      <c r="E78" s="32">
        <f>+'[1]SOLDURI BILANT'!C18-18693702059</f>
        <v>0</v>
      </c>
      <c r="I78" s="33"/>
      <c r="J78" s="33"/>
      <c r="K78" s="33"/>
      <c r="M78" s="4"/>
    </row>
    <row r="79" spans="1:13" ht="36" customHeight="1" x14ac:dyDescent="0.25">
      <c r="A79" s="38">
        <v>73</v>
      </c>
      <c r="B79" s="62" t="s">
        <v>101</v>
      </c>
      <c r="C79" s="40">
        <v>90</v>
      </c>
      <c r="D79" s="81">
        <f>D74+D75-D76+D77-D78</f>
        <v>-1677142007</v>
      </c>
      <c r="E79" s="82">
        <f>E74+E75-E76+E77-E78</f>
        <v>-1490430656</v>
      </c>
      <c r="I79" s="33"/>
      <c r="J79" s="33"/>
      <c r="K79" s="33"/>
      <c r="M79" s="4"/>
    </row>
    <row r="80" spans="1:13" ht="18" customHeight="1" x14ac:dyDescent="0.25">
      <c r="A80" s="8"/>
      <c r="B80" s="83" t="s">
        <v>102</v>
      </c>
      <c r="C80" s="84"/>
      <c r="D80" s="37" t="str">
        <f>IF(D72&lt;&gt;D79,"eroare"," ")</f>
        <v xml:space="preserve"> </v>
      </c>
      <c r="E80" s="37" t="str">
        <f>IF(E72&lt;&gt;E79,"eroare"," ")</f>
        <v xml:space="preserve"> </v>
      </c>
    </row>
    <row r="81" spans="1:12" ht="15.75" customHeight="1" x14ac:dyDescent="0.25">
      <c r="B81" s="86" t="s">
        <v>103</v>
      </c>
      <c r="C81" s="87"/>
      <c r="D81" s="87"/>
      <c r="E81" s="87"/>
    </row>
    <row r="82" spans="1:12" ht="15.75" customHeight="1" x14ac:dyDescent="0.25">
      <c r="B82" s="86"/>
      <c r="C82" s="87"/>
      <c r="D82" s="88"/>
      <c r="E82" s="87"/>
    </row>
    <row r="83" spans="1:12" ht="15.75" customHeight="1" x14ac:dyDescent="0.25">
      <c r="B83" s="86"/>
      <c r="C83" s="87"/>
      <c r="D83" s="87"/>
      <c r="E83" s="87"/>
    </row>
    <row r="84" spans="1:12" ht="15.75" customHeight="1" x14ac:dyDescent="0.25">
      <c r="B84" s="89"/>
      <c r="C84" s="87"/>
      <c r="D84" s="106"/>
      <c r="E84" s="106"/>
    </row>
    <row r="85" spans="1:12" ht="15.75" customHeight="1" x14ac:dyDescent="0.25">
      <c r="D85" s="91"/>
      <c r="E85" s="92"/>
    </row>
    <row r="86" spans="1:12" ht="15.75" customHeight="1" x14ac:dyDescent="0.25">
      <c r="B86" s="93"/>
      <c r="C86" s="94"/>
      <c r="D86" s="107"/>
      <c r="E86" s="107"/>
    </row>
    <row r="87" spans="1:12" ht="15" customHeight="1" x14ac:dyDescent="0.2">
      <c r="A87" s="3"/>
      <c r="B87" s="95"/>
      <c r="C87" s="94"/>
      <c r="D87" s="96"/>
      <c r="E87" s="97"/>
      <c r="F87" s="3"/>
      <c r="G87" s="3"/>
      <c r="H87" s="3"/>
      <c r="L87" s="3"/>
    </row>
    <row r="88" spans="1:12" ht="15.75" customHeight="1" x14ac:dyDescent="0.2">
      <c r="A88" s="3"/>
      <c r="B88" s="96"/>
      <c r="C88" s="94"/>
      <c r="D88" s="96"/>
      <c r="E88" s="97"/>
      <c r="F88" s="3"/>
      <c r="G88" s="3"/>
      <c r="H88" s="3"/>
      <c r="L88" s="3"/>
    </row>
    <row r="89" spans="1:12" ht="15.75" customHeight="1" x14ac:dyDescent="0.25">
      <c r="A89" s="3"/>
      <c r="B89" s="98"/>
      <c r="C89" s="94"/>
      <c r="D89" s="108"/>
      <c r="E89" s="108"/>
      <c r="F89" s="3"/>
      <c r="G89" s="3"/>
      <c r="H89" s="3"/>
      <c r="L89" s="3"/>
    </row>
    <row r="90" spans="1:12" ht="15" customHeight="1" x14ac:dyDescent="0.25">
      <c r="A90" s="3"/>
      <c r="B90" s="99"/>
      <c r="C90" s="100"/>
      <c r="D90" s="101"/>
      <c r="E90" s="102"/>
      <c r="F90" s="3"/>
      <c r="G90" s="3"/>
      <c r="H90" s="3"/>
      <c r="L90" s="3"/>
    </row>
    <row r="91" spans="1:12" ht="14.25" customHeight="1" x14ac:dyDescent="0.25">
      <c r="A91" s="3"/>
      <c r="B91" s="103"/>
      <c r="C91" s="100"/>
      <c r="D91" s="108"/>
      <c r="E91" s="108"/>
      <c r="F91" s="3"/>
      <c r="G91" s="3"/>
      <c r="H91" s="3"/>
      <c r="L91" s="3"/>
    </row>
    <row r="92" spans="1:12" ht="15.75" customHeight="1" x14ac:dyDescent="0.2">
      <c r="A92" s="3"/>
      <c r="B92" s="104"/>
      <c r="C92" s="100"/>
      <c r="D92" s="104"/>
      <c r="E92" s="97"/>
      <c r="F92" s="3"/>
      <c r="G92" s="3"/>
      <c r="H92" s="3"/>
      <c r="L92" s="3"/>
    </row>
    <row r="93" spans="1:12" ht="15.75" customHeight="1" x14ac:dyDescent="0.2">
      <c r="A93" s="3"/>
      <c r="B93" s="104"/>
      <c r="C93" s="105"/>
      <c r="D93" s="104"/>
      <c r="E93" s="97"/>
      <c r="F93" s="3"/>
      <c r="G93" s="3"/>
      <c r="H93" s="3"/>
      <c r="L93" s="3"/>
    </row>
    <row r="94" spans="1:12" ht="15" customHeight="1" x14ac:dyDescent="0.2">
      <c r="A94" s="3"/>
      <c r="B94" s="96"/>
      <c r="C94" s="94"/>
      <c r="D94" s="96"/>
      <c r="E94" s="97"/>
      <c r="F94" s="3"/>
      <c r="G94" s="3"/>
      <c r="H94" s="3"/>
      <c r="L94" s="3"/>
    </row>
    <row r="95" spans="1:12" ht="15.75" customHeight="1" x14ac:dyDescent="0.2">
      <c r="A95" s="3"/>
      <c r="B95" s="96"/>
      <c r="C95" s="94"/>
      <c r="D95" s="96"/>
      <c r="E95" s="97"/>
      <c r="F95" s="3"/>
      <c r="G95" s="3"/>
      <c r="H95" s="3"/>
      <c r="L95" s="3"/>
    </row>
    <row r="96" spans="1:12" ht="15.75" customHeight="1" x14ac:dyDescent="0.2">
      <c r="A96" s="3"/>
      <c r="B96" s="96"/>
      <c r="C96" s="94"/>
      <c r="D96" s="96"/>
      <c r="E96" s="97"/>
      <c r="F96" s="3"/>
      <c r="G96" s="3"/>
      <c r="H96" s="3"/>
      <c r="L96" s="3"/>
    </row>
    <row r="97" spans="1:12" ht="15.75" customHeight="1" x14ac:dyDescent="0.2">
      <c r="A97" s="3"/>
      <c r="B97" s="96"/>
      <c r="C97" s="94"/>
      <c r="D97" s="96"/>
      <c r="E97" s="97"/>
      <c r="F97" s="3"/>
      <c r="G97" s="3"/>
      <c r="H97" s="3"/>
      <c r="L97" s="3"/>
    </row>
    <row r="98" spans="1:12" ht="15.75" customHeight="1" x14ac:dyDescent="0.2">
      <c r="A98" s="3"/>
      <c r="B98" s="96"/>
      <c r="C98" s="94"/>
      <c r="D98" s="96"/>
      <c r="E98" s="97"/>
      <c r="F98" s="3"/>
      <c r="G98" s="3"/>
      <c r="H98" s="3"/>
      <c r="L98" s="3"/>
    </row>
    <row r="99" spans="1:12" ht="15.75" customHeight="1" x14ac:dyDescent="0.2">
      <c r="A99" s="3"/>
      <c r="B99" s="96"/>
      <c r="C99" s="94"/>
      <c r="D99" s="96"/>
      <c r="E99" s="97"/>
      <c r="F99" s="3"/>
      <c r="G99" s="3"/>
      <c r="H99" s="3"/>
      <c r="L99" s="3"/>
    </row>
    <row r="100" spans="1:12" ht="12.75" x14ac:dyDescent="0.2">
      <c r="A100" s="3"/>
      <c r="B100" s="96"/>
      <c r="C100" s="94"/>
      <c r="D100" s="96"/>
      <c r="E100" s="97"/>
      <c r="F100" s="3"/>
      <c r="G100" s="3"/>
      <c r="H100" s="3"/>
      <c r="L100" s="3"/>
    </row>
    <row r="101" spans="1:12" ht="12.75" x14ac:dyDescent="0.2">
      <c r="A101" s="3"/>
      <c r="B101" s="96"/>
      <c r="C101" s="94"/>
      <c r="D101" s="96"/>
      <c r="E101" s="97"/>
      <c r="F101" s="3"/>
      <c r="G101" s="3"/>
      <c r="H101" s="3"/>
      <c r="L101" s="3"/>
    </row>
  </sheetData>
  <mergeCells count="11">
    <mergeCell ref="D84:E84"/>
    <mergeCell ref="D86:E86"/>
    <mergeCell ref="D89:E89"/>
    <mergeCell ref="D91:E91"/>
    <mergeCell ref="A1:E1"/>
    <mergeCell ref="A2:E2"/>
    <mergeCell ref="A4:A5"/>
    <mergeCell ref="B4:B5"/>
    <mergeCell ref="C4:C5"/>
    <mergeCell ref="D4:D5"/>
    <mergeCell ref="E4:E5"/>
  </mergeCells>
  <dataValidations count="1">
    <dataValidation type="whole" allowBlank="1" showInputMessage="1" showErrorMessage="1" sqref="D7:D79">
      <formula1>-9.9999999E+28</formula1>
      <formula2>9.99999999E+28</formula2>
    </dataValidation>
  </dataValidations>
  <printOptions horizontalCentered="1"/>
  <pageMargins left="0.43307086614173229" right="0.23622047244094491" top="0.35433070866141736" bottom="0.43307086614173229" header="0.51181102362204722" footer="0.43307086614173229"/>
  <pageSetup scale="85" firstPageNumber="0" orientation="portrait" horizontalDpi="300" verticalDpi="300" r:id="rId1"/>
  <headerFooter alignWithMargins="0">
    <oddFooter>&amp;C&amp;A&amp;RPage &amp;P</oddFooter>
  </headerFooter>
  <rowBreaks count="5" manualBreakCount="5">
    <brk id="18" max="4" man="1"/>
    <brk id="26" max="4" man="1"/>
    <brk id="38" max="4" man="1"/>
    <brk id="57" max="4" man="1"/>
    <brk id="73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Bilant 2020</vt:lpstr>
      <vt:lpstr>'Bilant 2020'!Print_Area</vt:lpstr>
      <vt:lpstr>'Bilant 2020'!Print_Titles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FERARU</dc:creator>
  <cp:lastModifiedBy>Carmen DUMITRASCU</cp:lastModifiedBy>
  <cp:lastPrinted>2021-03-02T14:44:27Z</cp:lastPrinted>
  <dcterms:created xsi:type="dcterms:W3CDTF">2021-03-02T14:01:37Z</dcterms:created>
  <dcterms:modified xsi:type="dcterms:W3CDTF">2022-02-10T12:22:37Z</dcterms:modified>
</cp:coreProperties>
</file>