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4"/>
  </bookViews>
  <sheets>
    <sheet name="Buget" sheetId="1" r:id="rId1"/>
    <sheet name="IANUARIE" sheetId="2" r:id="rId2"/>
    <sheet name="FEBRUARIE" sheetId="3" r:id="rId3"/>
    <sheet name="MARTIE" sheetId="4" r:id="rId4"/>
    <sheet name="APRILIE" sheetId="5" r:id="rId5"/>
    <sheet name="MAI" sheetId="6" r:id="rId6"/>
  </sheets>
  <definedNames/>
  <calcPr fullCalcOnLoad="1"/>
</workbook>
</file>

<file path=xl/comments1.xml><?xml version="1.0" encoding="utf-8"?>
<comments xmlns="http://schemas.openxmlformats.org/spreadsheetml/2006/main">
  <authors>
    <author>Iliescu Madalina</author>
  </authors>
  <commentList>
    <comment ref="E7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ATENTIE!!! DE ACTUALIZAT
 CU DATA DIN CASUTA, NU CEA DIN STAMPILA DE INREGISTRARE</t>
        </r>
      </text>
    </comment>
  </commentList>
</comments>
</file>

<file path=xl/comments2.xml><?xml version="1.0" encoding="utf-8"?>
<comments xmlns="http://schemas.openxmlformats.org/spreadsheetml/2006/main">
  <authors>
    <author>Iliescu Madalina</author>
    <author>adina.mustareata</author>
  </authors>
  <commentList>
    <comment ref="T5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extrase la 7,04,2017</t>
        </r>
      </text>
    </comment>
    <comment ref="U5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extrase aduse pana la 
31,05,2017</t>
        </r>
      </text>
    </comment>
    <comment ref="X5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24,08,2017
</t>
        </r>
      </text>
    </comment>
    <comment ref="Y5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EXTRASE + PLATI PANA LA 07,09,2017
</t>
        </r>
      </text>
    </comment>
    <comment ref="T33" authorId="1">
      <text>
        <r>
          <rPr>
            <b/>
            <sz val="8"/>
            <rFont val="Tahoma"/>
            <family val="2"/>
          </rPr>
          <t>adina.mustareata:</t>
        </r>
        <r>
          <rPr>
            <sz val="8"/>
            <rFont val="Tahoma"/>
            <family val="2"/>
          </rPr>
          <t xml:space="preserve">
de vorbit la trezo. Este o greseala</t>
        </r>
      </text>
    </comment>
    <comment ref="U33" authorId="1">
      <text>
        <r>
          <rPr>
            <b/>
            <sz val="8"/>
            <rFont val="Tahoma"/>
            <family val="2"/>
          </rPr>
          <t>adina.mustareata:</t>
        </r>
        <r>
          <rPr>
            <sz val="8"/>
            <rFont val="Tahoma"/>
            <family val="2"/>
          </rPr>
          <t xml:space="preserve">
de vorbit la trezo. Este o greseala</t>
        </r>
      </text>
    </comment>
  </commentList>
</comments>
</file>

<file path=xl/comments3.xml><?xml version="1.0" encoding="utf-8"?>
<comments xmlns="http://schemas.openxmlformats.org/spreadsheetml/2006/main">
  <authors>
    <author>Iliescu Madalina</author>
    <author>adina.mustareata</author>
  </authors>
  <commentList>
    <comment ref="U4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extrase la 7,04,2017</t>
        </r>
      </text>
    </comment>
    <comment ref="V4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extrase aduse pana la 
31,05,2017</t>
        </r>
      </text>
    </comment>
    <comment ref="Y4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24,08,2017
</t>
        </r>
      </text>
    </comment>
    <comment ref="Z4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EXTRASE + PLATI PANA LA 07,09,2017
</t>
        </r>
      </text>
    </comment>
    <comment ref="U32" authorId="1">
      <text>
        <r>
          <rPr>
            <b/>
            <sz val="8"/>
            <rFont val="Tahoma"/>
            <family val="2"/>
          </rPr>
          <t>adina.mustareata:</t>
        </r>
        <r>
          <rPr>
            <sz val="8"/>
            <rFont val="Tahoma"/>
            <family val="2"/>
          </rPr>
          <t xml:space="preserve">
de vorbit la trezo. Este o greseala</t>
        </r>
      </text>
    </comment>
    <comment ref="V32" authorId="1">
      <text>
        <r>
          <rPr>
            <b/>
            <sz val="8"/>
            <rFont val="Tahoma"/>
            <family val="2"/>
          </rPr>
          <t>adina.mustareata:</t>
        </r>
        <r>
          <rPr>
            <sz val="8"/>
            <rFont val="Tahoma"/>
            <family val="2"/>
          </rPr>
          <t xml:space="preserve">
de vorbit la trezo. Este o greseala</t>
        </r>
      </text>
    </comment>
  </commentList>
</comments>
</file>

<file path=xl/comments4.xml><?xml version="1.0" encoding="utf-8"?>
<comments xmlns="http://schemas.openxmlformats.org/spreadsheetml/2006/main">
  <authors>
    <author>Iliescu Madalina</author>
    <author>adina.mustareata</author>
  </authors>
  <commentList>
    <comment ref="U4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extrase la 7,04,2017</t>
        </r>
      </text>
    </comment>
    <comment ref="V4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extrase aduse pana la 
31,05,2017</t>
        </r>
      </text>
    </comment>
    <comment ref="Y4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24,08,2017
</t>
        </r>
      </text>
    </comment>
    <comment ref="Z4" authorId="0">
      <text>
        <r>
          <rPr>
            <b/>
            <sz val="9"/>
            <rFont val="Tahoma"/>
            <family val="2"/>
          </rPr>
          <t>Iliescu Madalina:</t>
        </r>
        <r>
          <rPr>
            <sz val="9"/>
            <rFont val="Tahoma"/>
            <family val="2"/>
          </rPr>
          <t xml:space="preserve">
EXTRASE + PLATI PANA LA 07,09,2017
</t>
        </r>
      </text>
    </comment>
    <comment ref="U32" authorId="1">
      <text>
        <r>
          <rPr>
            <b/>
            <sz val="8"/>
            <rFont val="Tahoma"/>
            <family val="2"/>
          </rPr>
          <t>adina.mustareata:</t>
        </r>
        <r>
          <rPr>
            <sz val="8"/>
            <rFont val="Tahoma"/>
            <family val="2"/>
          </rPr>
          <t xml:space="preserve">
de vorbit la trezo. Este o greseala</t>
        </r>
      </text>
    </comment>
    <comment ref="V32" authorId="1">
      <text>
        <r>
          <rPr>
            <b/>
            <sz val="8"/>
            <rFont val="Tahoma"/>
            <family val="2"/>
          </rPr>
          <t>adina.mustareata:</t>
        </r>
        <r>
          <rPr>
            <sz val="8"/>
            <rFont val="Tahoma"/>
            <family val="2"/>
          </rPr>
          <t xml:space="preserve">
de vorbit la trezo. Este o greseala</t>
        </r>
      </text>
    </comment>
  </commentList>
</comments>
</file>

<file path=xl/comments5.xml><?xml version="1.0" encoding="utf-8"?>
<comments xmlns="http://schemas.openxmlformats.org/spreadsheetml/2006/main">
  <authors>
    <author>adina.mustareata</author>
  </authors>
  <commentList>
    <comment ref="U31" authorId="0">
      <text>
        <r>
          <rPr>
            <b/>
            <sz val="8"/>
            <rFont val="Tahoma"/>
            <family val="2"/>
          </rPr>
          <t>adina.mustareata:</t>
        </r>
        <r>
          <rPr>
            <sz val="8"/>
            <rFont val="Tahoma"/>
            <family val="2"/>
          </rPr>
          <t xml:space="preserve">
de vorbit la trezo. Este o greseala</t>
        </r>
      </text>
    </comment>
    <comment ref="V31" authorId="0">
      <text>
        <r>
          <rPr>
            <b/>
            <sz val="8"/>
            <rFont val="Tahoma"/>
            <family val="2"/>
          </rPr>
          <t>adina.mustareata:</t>
        </r>
        <r>
          <rPr>
            <sz val="8"/>
            <rFont val="Tahoma"/>
            <family val="2"/>
          </rPr>
          <t xml:space="preserve">
de vorbit la trezo. Este o greseala</t>
        </r>
      </text>
    </comment>
  </commentList>
</comments>
</file>

<file path=xl/sharedStrings.xml><?xml version="1.0" encoding="utf-8"?>
<sst xmlns="http://schemas.openxmlformats.org/spreadsheetml/2006/main" count="1667" uniqueCount="396">
  <si>
    <t>01</t>
  </si>
  <si>
    <t>Salarii de baza</t>
  </si>
  <si>
    <t>Salarii de merit</t>
  </si>
  <si>
    <t>Indemnizatie de conducere</t>
  </si>
  <si>
    <t>Spor de vechime</t>
  </si>
  <si>
    <t>Alte sporuri</t>
  </si>
  <si>
    <t>Ore suplimentare</t>
  </si>
  <si>
    <t>Fond de premii</t>
  </si>
  <si>
    <t>Prima de vacanta</t>
  </si>
  <si>
    <t>Indemnizatii platite unor persoane din afara unitatii</t>
  </si>
  <si>
    <t>Alte drepturi salariale in bani</t>
  </si>
  <si>
    <t>Locuinte de serviciu folosita de salariat si familia sa</t>
  </si>
  <si>
    <t>Contributii de asigurari sociale de stat</t>
  </si>
  <si>
    <t>Contributii de asigurari pentru accidente de munca si boli profesionale</t>
  </si>
  <si>
    <t>Contributii pentru concedii si indemnizatii</t>
  </si>
  <si>
    <t>20</t>
  </si>
  <si>
    <t>Furnituri de birou</t>
  </si>
  <si>
    <t>Materiale pentru curatenie</t>
  </si>
  <si>
    <t>Apa, canal si salubritate</t>
  </si>
  <si>
    <t>Carburanti si lubrifianti</t>
  </si>
  <si>
    <t>Piese de schimb</t>
  </si>
  <si>
    <t>Transport</t>
  </si>
  <si>
    <t>Reparatii curente</t>
  </si>
  <si>
    <t>Alte obiecte de inventar</t>
  </si>
  <si>
    <t>Carti, publicatii si materiale documentare</t>
  </si>
  <si>
    <t>Consultanta si expertiza</t>
  </si>
  <si>
    <t>Protectia muncii</t>
  </si>
  <si>
    <t>Studii si cercetari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</si>
  <si>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</si>
  <si>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</si>
  <si>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</si>
  <si>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</si>
  <si>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</si>
  <si>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70</t>
  </si>
  <si>
    <t>71</t>
  </si>
  <si>
    <t>Constructii</t>
  </si>
  <si>
    <t>Mobilier, aparatura birotica si alte active corporale</t>
  </si>
  <si>
    <t>Reparatii capitale aferente activelor fixe</t>
  </si>
  <si>
    <t>DEPARTAMENTUL PENTRU LUPTA ANTIFRAUDA - DLAF</t>
  </si>
  <si>
    <t>mii lei</t>
  </si>
  <si>
    <t>Cod</t>
  </si>
  <si>
    <t>Denumire indicator</t>
  </si>
  <si>
    <t>din total an, din care,</t>
  </si>
  <si>
    <t>Sume retinute anual</t>
  </si>
  <si>
    <t>Trim I</t>
  </si>
  <si>
    <t>Trim II</t>
  </si>
  <si>
    <t>Trim III</t>
  </si>
  <si>
    <t>Trim IV</t>
  </si>
  <si>
    <t>trim 3</t>
  </si>
  <si>
    <t>trim 4</t>
  </si>
  <si>
    <t>TOTAL</t>
  </si>
  <si>
    <t>5000</t>
  </si>
  <si>
    <t>TOTAL BUGET</t>
  </si>
  <si>
    <t>CHELTUIELI CURENTE</t>
  </si>
  <si>
    <t>10</t>
  </si>
  <si>
    <t>TITLUL I CHELTUIELI DE PERSONAL</t>
  </si>
  <si>
    <t>TITLUL II BUNURI ŞI SERVICII</t>
  </si>
  <si>
    <t>30</t>
  </si>
  <si>
    <t>TITLUL III DOBANZI</t>
  </si>
  <si>
    <t>51</t>
  </si>
  <si>
    <t>TITLUL VI TRANSFERURI INTRE UNITATI ALE ADM PUBL</t>
  </si>
  <si>
    <t>55</t>
  </si>
  <si>
    <t>TITLUL VII ALTE TRANSFERURI</t>
  </si>
  <si>
    <t>56</t>
  </si>
  <si>
    <t>TITLUL VIII PROIECTE CU FINANTARE DIN FONDURI EXTERNE NERAMBURSABILE (FEN) POSTADERARE</t>
  </si>
  <si>
    <t>59</t>
  </si>
  <si>
    <t>TITLUL X ALTE CHELTUIELI</t>
  </si>
  <si>
    <t>65</t>
  </si>
  <si>
    <t>TITLUL XI CHELTUIELI AFERENTE PROGRAMELOR CU FINANTARE RAMBURSABILA</t>
  </si>
  <si>
    <t>CHELTUIELI DE CAPITAL</t>
  </si>
  <si>
    <t>TITLUL XII ACTIVE NEFINANCIARE</t>
  </si>
  <si>
    <t>79</t>
  </si>
  <si>
    <t>OPERATIUNI FINANCIARE</t>
  </si>
  <si>
    <t>81</t>
  </si>
  <si>
    <t>TITLUL XVI RAMBURSARI DE CREDITE</t>
  </si>
  <si>
    <t>5001</t>
  </si>
  <si>
    <t>CHELTUIELI - BUGET DE STAT</t>
  </si>
  <si>
    <t>Cheltuieli salariale în bani</t>
  </si>
  <si>
    <t>100101</t>
  </si>
  <si>
    <t>100105</t>
  </si>
  <si>
    <t>Sporuri pentru conditii de munca</t>
  </si>
  <si>
    <t>100106</t>
  </si>
  <si>
    <t>100107</t>
  </si>
  <si>
    <t>100108</t>
  </si>
  <si>
    <t>100109</t>
  </si>
  <si>
    <t>100110</t>
  </si>
  <si>
    <t>Fondul pentru posturi ocupate prin cumul</t>
  </si>
  <si>
    <t>100112</t>
  </si>
  <si>
    <t>100113</t>
  </si>
  <si>
    <t>Indemnizatii de delegare</t>
  </si>
  <si>
    <t>100114</t>
  </si>
  <si>
    <t>Indemnizatii detasare</t>
  </si>
  <si>
    <t>100115</t>
  </si>
  <si>
    <t>Alocatii pt transport la si de la locul de munca</t>
  </si>
  <si>
    <t>100116</t>
  </si>
  <si>
    <t>Alocatii pentru locuinte</t>
  </si>
  <si>
    <t>100130</t>
  </si>
  <si>
    <t>1002</t>
  </si>
  <si>
    <t>Cheltuieli salariale în natură</t>
  </si>
  <si>
    <t>100204</t>
  </si>
  <si>
    <t>100230</t>
  </si>
  <si>
    <t>Alte drepturi salariale in natura</t>
  </si>
  <si>
    <t xml:space="preserve">Contributii   </t>
  </si>
  <si>
    <t>100301</t>
  </si>
  <si>
    <t>100302</t>
  </si>
  <si>
    <t>Contributii de asigurari de şomaj</t>
  </si>
  <si>
    <t>100303</t>
  </si>
  <si>
    <t>Contributii de asigurari sociale de sanatate</t>
  </si>
  <si>
    <t>100304</t>
  </si>
  <si>
    <t>100306</t>
  </si>
  <si>
    <t>Bunuri si servicii</t>
  </si>
  <si>
    <t>200101</t>
  </si>
  <si>
    <t>200102</t>
  </si>
  <si>
    <t>200103</t>
  </si>
  <si>
    <t>Incalzit, iluminat si forta motrica</t>
  </si>
  <si>
    <t>200104</t>
  </si>
  <si>
    <t>200105</t>
  </si>
  <si>
    <t>200106</t>
  </si>
  <si>
    <t>200107</t>
  </si>
  <si>
    <t>200108</t>
  </si>
  <si>
    <t>Posta, telecomunicatii, radio, tv, internet</t>
  </si>
  <si>
    <t>200109</t>
  </si>
  <si>
    <t>Materiale si prestari de servicii cu caracter functional</t>
  </si>
  <si>
    <t>200130</t>
  </si>
  <si>
    <t>Alte bunuri si servicii pentru intretinere si functionare</t>
  </si>
  <si>
    <t>2004</t>
  </si>
  <si>
    <t>Medicamente si materiale sanitare</t>
  </si>
  <si>
    <t>200401</t>
  </si>
  <si>
    <t>200403</t>
  </si>
  <si>
    <t>Reactivi</t>
  </si>
  <si>
    <t>Bunuri de natura obiectelor de inventar</t>
  </si>
  <si>
    <t>200501</t>
  </si>
  <si>
    <t>Uniforme si echipament</t>
  </si>
  <si>
    <t>200530</t>
  </si>
  <si>
    <t>Deplasari, detasari, transferari</t>
  </si>
  <si>
    <t>200601</t>
  </si>
  <si>
    <t>Deplasari interne, detasari, transferari</t>
  </si>
  <si>
    <t>200602</t>
  </si>
  <si>
    <t>Deplasari in strainatate</t>
  </si>
  <si>
    <t>2009</t>
  </si>
  <si>
    <t>Materiale de laborator</t>
  </si>
  <si>
    <t>2012</t>
  </si>
  <si>
    <t>Pregatire profesionala</t>
  </si>
  <si>
    <t>2025</t>
  </si>
  <si>
    <t>Cheltuieli judiciare si extrajudiciare derivate din actiuni in reprezentarea intereselor statului, potrivit dispozitiilor legale</t>
  </si>
  <si>
    <t>Alte cheltuieli</t>
  </si>
  <si>
    <t>203001</t>
  </si>
  <si>
    <t>203002</t>
  </si>
  <si>
    <t>203003</t>
  </si>
  <si>
    <t>203004</t>
  </si>
  <si>
    <t>203007</t>
  </si>
  <si>
    <t>Fondul presedintelui</t>
  </si>
  <si>
    <t>203008</t>
  </si>
  <si>
    <t>Fondul Primului ministru</t>
  </si>
  <si>
    <t>203030</t>
  </si>
  <si>
    <t>3002</t>
  </si>
  <si>
    <t>Dobanzi aferente datoriei publice externe</t>
  </si>
  <si>
    <t>300202</t>
  </si>
  <si>
    <t>Dobanzi aferente creditelor externe contractate de ordonatorii de credite</t>
  </si>
  <si>
    <t>TRANSFERURI INTRE UNITATI ALE ADM PUBLICE</t>
  </si>
  <si>
    <t>5101</t>
  </si>
  <si>
    <t>Transferuri curente</t>
  </si>
  <si>
    <t>510101</t>
  </si>
  <si>
    <t>Transferuri catre institutii publice</t>
  </si>
  <si>
    <t>A.Transferuri interne</t>
  </si>
  <si>
    <t>550108</t>
  </si>
  <si>
    <t>Programe PHARE si alte programe cu finantare nerambursabila</t>
  </si>
  <si>
    <t>550112</t>
  </si>
  <si>
    <t>Investitii ale agentilor economici cu capital de stat</t>
  </si>
  <si>
    <t>550118</t>
  </si>
  <si>
    <t>Alte transferuri curente interne</t>
  </si>
  <si>
    <t>B. Transferuri curente in strainatate (catre organizatii internationale)</t>
  </si>
  <si>
    <t>550201</t>
  </si>
  <si>
    <t>Contributii si cotizatii la organisme internationale</t>
  </si>
  <si>
    <t>550204</t>
  </si>
  <si>
    <t>Alte transferuri curente in strainatate</t>
  </si>
  <si>
    <t>5601</t>
  </si>
  <si>
    <t>Programe din FEDR (Fondul European de Dezvoltare Regionala)</t>
  </si>
  <si>
    <t>5602</t>
  </si>
  <si>
    <t>Programe din FSE (Fondul Social European)</t>
  </si>
  <si>
    <t>5613</t>
  </si>
  <si>
    <t>Programe finantate in cadrul facilitatii Schengen</t>
  </si>
  <si>
    <t>5616</t>
  </si>
  <si>
    <t>Alte facilitati si instrumente postaderare</t>
  </si>
  <si>
    <t>5618</t>
  </si>
  <si>
    <t>Programul Norvegian pt crestere economica si dezvoltare durabila</t>
  </si>
  <si>
    <t>5619</t>
  </si>
  <si>
    <t>Asistenta tehnica in cadrul Programului Operational Asistenta Tehnica</t>
  </si>
  <si>
    <t>5622</t>
  </si>
  <si>
    <t>Transferuri din bugetul de stat catre ONG-uri, societati comerciale, institutii publice finantate partial sau integral din venituri proprii si alti beneficiari de drept  public sau priivat  necesare sustinerii derularii proiectelor finantate FEN postadera</t>
  </si>
  <si>
    <t>TITLUL IX ALTE CHELTUIELI</t>
  </si>
  <si>
    <t>Sprijinirea organizatiilor cetatenilor apartinand minoritatilor nationale, altele decat cele care primesc subventii de la bugetul de stat</t>
  </si>
  <si>
    <t>Finantarea unor programe si proiecte interetnice si combatere a intolerantei</t>
  </si>
  <si>
    <t>5907</t>
  </si>
  <si>
    <t>Sprijinirea  activitatii romanilor de pretutindeni si a organizatiilor reprezentative ale acestora</t>
  </si>
  <si>
    <t>5911</t>
  </si>
  <si>
    <t>Asociatii si fundatii</t>
  </si>
  <si>
    <t>5912</t>
  </si>
  <si>
    <t>Sustinerea cultelor</t>
  </si>
  <si>
    <t>5913</t>
  </si>
  <si>
    <t>Contributia statului pt sustinerea BOR din afara granitelor</t>
  </si>
  <si>
    <t>5914</t>
  </si>
  <si>
    <t>Contrib statului la salarizarea personalului de cult</t>
  </si>
  <si>
    <t>5915</t>
  </si>
  <si>
    <t>Contributii la salarizarea personalului neclerical</t>
  </si>
  <si>
    <t>5916</t>
  </si>
  <si>
    <t>Promovarea imaginii si intereselor romanesti peste hotare</t>
  </si>
  <si>
    <t>5917</t>
  </si>
  <si>
    <t>Despagubiri civile</t>
  </si>
  <si>
    <t>5922</t>
  </si>
  <si>
    <t>Actiuni cu caracter stiintific si social-cultural</t>
  </si>
  <si>
    <t>5928</t>
  </si>
  <si>
    <t>Finantare Schit romanesc Muntele Athos</t>
  </si>
  <si>
    <t>6501</t>
  </si>
  <si>
    <t>Cheltuieli aferente programelor cu finantare rambursabila</t>
  </si>
  <si>
    <t>Active fixe</t>
  </si>
  <si>
    <t>710101</t>
  </si>
  <si>
    <t>710102</t>
  </si>
  <si>
    <t>Masini, echipamente si mijloace de transport</t>
  </si>
  <si>
    <t>710103</t>
  </si>
  <si>
    <t>710130</t>
  </si>
  <si>
    <t xml:space="preserve">Alte active fixe </t>
  </si>
  <si>
    <t>7103</t>
  </si>
  <si>
    <t>8101</t>
  </si>
  <si>
    <t>Rambursari de credite externe</t>
  </si>
  <si>
    <t>810101</t>
  </si>
  <si>
    <t>Rambursari de credite externe contractate de ordonatorii de credite</t>
  </si>
  <si>
    <t>5100</t>
  </si>
  <si>
    <t>Partea I-a SERVICII PUBLICE GENERALE</t>
  </si>
  <si>
    <t xml:space="preserve">TITLUL VI TRANSFERURI INTRE UNITATI </t>
  </si>
  <si>
    <t>AUTORITĂŢI PUBLICE ŞI ACŢIUNI EXTERNE</t>
  </si>
  <si>
    <t>Autoritati executive si legislative</t>
  </si>
  <si>
    <t>510103</t>
  </si>
  <si>
    <t xml:space="preserve">Autoritati executive </t>
  </si>
  <si>
    <t>5401</t>
  </si>
  <si>
    <t>ALTE SERVICII PUBLICE GENERALE</t>
  </si>
  <si>
    <t>100102</t>
  </si>
  <si>
    <t>100103</t>
  </si>
  <si>
    <t>100104</t>
  </si>
  <si>
    <t>100307</t>
  </si>
  <si>
    <t>Contributii la Fondul de garantare a creantelor salariale</t>
  </si>
  <si>
    <t>5903</t>
  </si>
  <si>
    <t>Finantarea partidelor politice</t>
  </si>
  <si>
    <t>540101</t>
  </si>
  <si>
    <t>Programe de informare si prezentare a imaginii Romaniei</t>
  </si>
  <si>
    <t>540150</t>
  </si>
  <si>
    <t>Alte servicii publice generale</t>
  </si>
  <si>
    <t>6400</t>
  </si>
  <si>
    <t>Partea a III-a CHELTUIELI SOCIAL CULTURALE</t>
  </si>
  <si>
    <t>INVATAMANT</t>
  </si>
  <si>
    <t>6701</t>
  </si>
  <si>
    <t>CULTURĂ, RECREERE ŞI RELIGIE</t>
  </si>
  <si>
    <t>Fonduri pentru posturi ocupate prin cumul</t>
  </si>
  <si>
    <t>2002</t>
  </si>
  <si>
    <t>2014</t>
  </si>
  <si>
    <t>TITLUL VIII PROGRAME CU FINANTARE DIN FONDURI EXTERNE NERAMBURSABILE (FEN) POSTADERARE</t>
  </si>
  <si>
    <t>5615</t>
  </si>
  <si>
    <t>Alte programe comunitare finantate in per 2007-2013</t>
  </si>
  <si>
    <t>Actiuni cu caracter stiintific si social cultural</t>
  </si>
  <si>
    <t>Active fixe (inclusiv reparatii capitale)</t>
  </si>
  <si>
    <t>670150</t>
  </si>
  <si>
    <t>Alte servicii in domeniile culturii, recreerii si religiei</t>
  </si>
  <si>
    <t>5008</t>
  </si>
  <si>
    <t>FONDURI EXTERNE NERAMBURSABILE</t>
  </si>
  <si>
    <t>Cheltuieli salariale in bani</t>
  </si>
  <si>
    <t>Inndemnizatii platite unor persoane din afara unitatii</t>
  </si>
  <si>
    <t>Contributii</t>
  </si>
  <si>
    <t>Contributii de asigurari de somaj</t>
  </si>
  <si>
    <t>Contributii de asigurari pt accidente de munca si boli profesionale</t>
  </si>
  <si>
    <t>2005</t>
  </si>
  <si>
    <t>2030</t>
  </si>
  <si>
    <t>5501</t>
  </si>
  <si>
    <t>Programe Phare si alte programe cu finantare nerambursabila</t>
  </si>
  <si>
    <t>510801</t>
  </si>
  <si>
    <t>510803</t>
  </si>
  <si>
    <t>6708</t>
  </si>
  <si>
    <t>CULTURA, RECREERE SI RELIGIE</t>
  </si>
  <si>
    <t>670801</t>
  </si>
  <si>
    <t>Administratie centrala</t>
  </si>
  <si>
    <t>8208</t>
  </si>
  <si>
    <t>INDUSTRIA EXTRACTIVA,PRELUCRATOARE SI CONSTRUCTII</t>
  </si>
  <si>
    <t>000110</t>
  </si>
  <si>
    <t>VENITURI PROPRII TOTAL VENITURI</t>
  </si>
  <si>
    <t>000210</t>
  </si>
  <si>
    <t>I. VENITURI CURENTE</t>
  </si>
  <si>
    <t>290010</t>
  </si>
  <si>
    <t>C. VENITURI NEFISCALE</t>
  </si>
  <si>
    <t>300010</t>
  </si>
  <si>
    <t>C1. VENITURI DIN PROPRIETATE</t>
  </si>
  <si>
    <t xml:space="preserve"> VENITURI DIN DOBANZI</t>
  </si>
  <si>
    <t>Alte venituri din dobanzi</t>
  </si>
  <si>
    <t>330010</t>
  </si>
  <si>
    <t>C2. VANZARI DE BUNURI SI SERVICII</t>
  </si>
  <si>
    <t xml:space="preserve"> VENITURI DIN PRESTARI DE SERVICII SI ALTE ACTIVITATI</t>
  </si>
  <si>
    <t>Venituri din prestari servicii</t>
  </si>
  <si>
    <t>331016</t>
  </si>
  <si>
    <t>Venituri din valorificarea produselor obtinute din activitatea proprie sau anexa</t>
  </si>
  <si>
    <t>43</t>
  </si>
  <si>
    <t>TITLUL IV. SUBVENTII</t>
  </si>
  <si>
    <t>4310</t>
  </si>
  <si>
    <t>SUBVENTII DE LA ALTE ADMINISTRATII</t>
  </si>
  <si>
    <t>431009</t>
  </si>
  <si>
    <t>Subventii pentru institutii publice</t>
  </si>
  <si>
    <t>5010</t>
  </si>
  <si>
    <t>VENITURI PROPRII - TOTAL CHELTUIELI</t>
  </si>
  <si>
    <t>5110</t>
  </si>
  <si>
    <t>Fond de permii</t>
  </si>
  <si>
    <t>Alocatii pt transportul la si de la locul de munca</t>
  </si>
  <si>
    <t>2013</t>
  </si>
  <si>
    <t>511001</t>
  </si>
  <si>
    <t>511003</t>
  </si>
  <si>
    <t>executie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</si>
  <si>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</si>
  <si>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</si>
  <si>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</si>
  <si>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</si>
  <si>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</si>
  <si>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</si>
  <si>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</si>
  <si>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</si>
  <si>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</si>
  <si>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</si>
  <si>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</si>
  <si>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</si>
  <si>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Alte programe comunitare finantate in perioada 2007-2013</t>
  </si>
  <si>
    <t>Finantare externa nerambursabila</t>
  </si>
  <si>
    <t>561501</t>
  </si>
  <si>
    <t>Finantare nationala</t>
  </si>
  <si>
    <t>Program 2017         (mii lei)</t>
  </si>
  <si>
    <t>Total execuție</t>
  </si>
  <si>
    <t>DEPARTAMENTUL PENTRU LUPTA ANTIFRAUDĂ - DLAF</t>
  </si>
  <si>
    <t>- mii lei</t>
  </si>
  <si>
    <t>Credite de angajament</t>
  </si>
  <si>
    <t>Buget actualizat la 16.11.2017</t>
  </si>
  <si>
    <t>58</t>
  </si>
  <si>
    <t>TITLUL X PROIECTE CU FINANTARE DIN FONDURI EXTERNE NERAMBURSABILE (FEN) aferente cadrului financiar (2014-2020)</t>
  </si>
  <si>
    <t>100202</t>
  </si>
  <si>
    <t>Norma de hrana</t>
  </si>
  <si>
    <t>510128</t>
  </si>
  <si>
    <t>Intretinerea infrastructurii rutiere</t>
  </si>
  <si>
    <t>5102</t>
  </si>
  <si>
    <t>Transferuri de capital</t>
  </si>
  <si>
    <t>51.02.13</t>
  </si>
  <si>
    <t>Dezvoltarea infrastructurii rutiere</t>
  </si>
  <si>
    <t>550103</t>
  </si>
  <si>
    <t>Programe cu finantare rambursabila</t>
  </si>
  <si>
    <t>550128</t>
  </si>
  <si>
    <t>Cheltuieli neeligibile ISPA</t>
  </si>
  <si>
    <t>560101</t>
  </si>
  <si>
    <t>560102</t>
  </si>
  <si>
    <t>560103</t>
  </si>
  <si>
    <t xml:space="preserve">Cheltuieli neeligibile </t>
  </si>
  <si>
    <t>560201</t>
  </si>
  <si>
    <t>560202</t>
  </si>
  <si>
    <t>560203</t>
  </si>
  <si>
    <t>5603</t>
  </si>
  <si>
    <t>Programe din Fondul de Coeziune (FC)</t>
  </si>
  <si>
    <t>560301</t>
  </si>
  <si>
    <t>560302</t>
  </si>
  <si>
    <t>560303</t>
  </si>
  <si>
    <t>561601</t>
  </si>
  <si>
    <t>561602</t>
  </si>
  <si>
    <t>561603</t>
  </si>
  <si>
    <t>5617</t>
  </si>
  <si>
    <t>561701</t>
  </si>
  <si>
    <t>561702</t>
  </si>
  <si>
    <t>561703</t>
  </si>
  <si>
    <t>561801</t>
  </si>
  <si>
    <t>561802</t>
  </si>
  <si>
    <t>561803</t>
  </si>
  <si>
    <t>561901</t>
  </si>
  <si>
    <t>561902</t>
  </si>
  <si>
    <t>561903</t>
  </si>
  <si>
    <t>562501</t>
  </si>
  <si>
    <t>562502</t>
  </si>
  <si>
    <t>562503</t>
  </si>
  <si>
    <t>15</t>
  </si>
  <si>
    <t>Alte programe comunitare finantate in perioada 2014-2020</t>
  </si>
  <si>
    <t>02</t>
  </si>
  <si>
    <t>TITLUL VIII PROIECTE CU FINANTARE DIN FEN POSTADERARE</t>
  </si>
  <si>
    <t>Alte programe comunitare finantae in perioada 2007-2013</t>
  </si>
  <si>
    <t>03</t>
  </si>
  <si>
    <t>Transport rutier</t>
  </si>
  <si>
    <t>0301</t>
  </si>
  <si>
    <t>Drumuri si poduri</t>
  </si>
  <si>
    <t>100206</t>
  </si>
  <si>
    <t>Vouchere de vacanta</t>
  </si>
  <si>
    <t>Contributie asiguratorie pentru munca</t>
  </si>
  <si>
    <t>5940</t>
  </si>
  <si>
    <t>Sume aferente persoanelor cu handicam neincadrate</t>
  </si>
  <si>
    <t>100117</t>
  </si>
  <si>
    <t>Indemnizatie de hrana</t>
  </si>
  <si>
    <t>SUME ALOCATE DE LA BUGETUL DE STAT PE ANUL 2020</t>
  </si>
  <si>
    <t>Buget 2020</t>
  </si>
  <si>
    <t>EXECUȚIE LA 31.05.2021</t>
  </si>
  <si>
    <t>Total execuție la 31.05.2021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</si>
</sst>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RON&quot;;\-#,##0\ &quot;RON&quot;"/>
    <numFmt numFmtId="183" formatCode="#,##0\ &quot;RON&quot;;[Red]\-#,##0\ &quot;RON&quot;"/>
    <numFmt numFmtId="184" formatCode="#,##0.00\ &quot;RON&quot;;\-#,##0.00\ &quot;RON&quot;"/>
    <numFmt numFmtId="185" formatCode="#,##0.00\ &quot;RON&quot;;[Red]\-#,##0.00\ &quot;RON&quot;"/>
    <numFmt numFmtId="186" formatCode="_-* #,##0\ &quot;RON&quot;_-;\-* #,##0\ &quot;RON&quot;_-;_-* &quot;-&quot;\ &quot;RON&quot;_-;_-@_-"/>
    <numFmt numFmtId="187" formatCode="_-* #,##0\ _R_O_N_-;\-* #,##0\ _R_O_N_-;_-* &quot;-&quot;\ _R_O_N_-;_-@_-"/>
    <numFmt numFmtId="188" formatCode="_-* #,##0.00\ &quot;RON&quot;_-;\-* #,##0.00\ &quot;RON&quot;_-;_-* &quot;-&quot;??\ &quot;RON&quot;_-;_-@_-"/>
    <numFmt numFmtId="189" formatCode="_-* #,##0.00\ _R_O_N_-;\-* #,##0.00\ _R_O_N_-;_-* &quot;-&quot;??\ _R_O_N_-;_-@_-"/>
    <numFmt numFmtId="190" formatCode="#,##0.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#,##0;[Red]#,##0"/>
  </numFmts>
  <fonts count="5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 indent="3"/>
    </xf>
    <xf numFmtId="3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 indent="2"/>
    </xf>
    <xf numFmtId="0" fontId="7" fillId="0" borderId="10" xfId="0" applyFont="1" applyBorder="1" applyAlignment="1">
      <alignment vertical="center"/>
    </xf>
    <xf numFmtId="49" fontId="6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 indent="2"/>
    </xf>
    <xf numFmtId="3" fontId="8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 indent="2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vertical="center" wrapText="1"/>
    </xf>
    <xf numFmtId="3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3" fontId="3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90" fontId="0" fillId="33" borderId="0" xfId="0" applyNumberFormat="1" applyFont="1" applyFill="1" applyAlignment="1">
      <alignment vertical="center" wrapText="1"/>
    </xf>
    <xf numFmtId="3" fontId="0" fillId="33" borderId="0" xfId="0" applyNumberFormat="1" applyFont="1" applyFill="1" applyAlignment="1">
      <alignment horizontal="right" wrapText="1"/>
    </xf>
    <xf numFmtId="3" fontId="0" fillId="33" borderId="0" xfId="0" applyNumberFormat="1" applyFont="1" applyFill="1" applyAlignment="1">
      <alignment vertical="center" wrapText="1"/>
    </xf>
    <xf numFmtId="3" fontId="0" fillId="0" borderId="0" xfId="0" applyNumberFormat="1" applyFont="1" applyAlignment="1">
      <alignment horizontal="right" vertical="center" wrapText="1"/>
    </xf>
    <xf numFmtId="49" fontId="0" fillId="33" borderId="0" xfId="0" applyNumberFormat="1" applyFont="1" applyFill="1" applyAlignment="1">
      <alignment vertical="center" wrapText="1"/>
    </xf>
    <xf numFmtId="3" fontId="0" fillId="33" borderId="0" xfId="0" applyNumberFormat="1" applyFont="1" applyFill="1" applyAlignment="1">
      <alignment horizontal="right" vertical="center" wrapText="1"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vertical="center"/>
    </xf>
    <xf numFmtId="175" fontId="3" fillId="0" borderId="10" xfId="42" applyFont="1" applyBorder="1" applyAlignment="1">
      <alignment/>
    </xf>
    <xf numFmtId="175" fontId="0" fillId="0" borderId="0" xfId="42" applyFont="1" applyAlignment="1">
      <alignment/>
    </xf>
    <xf numFmtId="175" fontId="1" fillId="0" borderId="10" xfId="42" applyFont="1" applyBorder="1" applyAlignment="1">
      <alignment vertical="center"/>
    </xf>
    <xf numFmtId="175" fontId="2" fillId="0" borderId="10" xfId="42" applyFont="1" applyBorder="1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0" fontId="4" fillId="33" borderId="0" xfId="0" applyFont="1" applyFill="1" applyAlignment="1" quotePrefix="1">
      <alignment vertical="center" wrapText="1"/>
    </xf>
    <xf numFmtId="190" fontId="0" fillId="33" borderId="12" xfId="0" applyNumberFormat="1" applyFon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75" fontId="1" fillId="0" borderId="10" xfId="42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14" fontId="1" fillId="34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93" fontId="3" fillId="35" borderId="0" xfId="42" applyNumberFormat="1" applyFont="1" applyFill="1" applyAlignment="1">
      <alignment vertical="center"/>
    </xf>
    <xf numFmtId="193" fontId="3" fillId="35" borderId="0" xfId="42" applyNumberFormat="1" applyFont="1" applyFill="1" applyAlignment="1">
      <alignment vertical="center" wrapText="1"/>
    </xf>
    <xf numFmtId="193" fontId="0" fillId="35" borderId="0" xfId="42" applyNumberFormat="1" applyFont="1" applyFill="1" applyAlignment="1">
      <alignment vertical="center" wrapText="1"/>
    </xf>
    <xf numFmtId="193" fontId="2" fillId="35" borderId="10" xfId="42" applyNumberFormat="1" applyFont="1" applyFill="1" applyBorder="1" applyAlignment="1">
      <alignment vertical="center" wrapText="1"/>
    </xf>
    <xf numFmtId="193" fontId="2" fillId="35" borderId="10" xfId="42" applyNumberFormat="1" applyFont="1" applyFill="1" applyBorder="1" applyAlignment="1">
      <alignment horizontal="center" vertical="center" wrapText="1"/>
    </xf>
    <xf numFmtId="193" fontId="3" fillId="35" borderId="10" xfId="42" applyNumberFormat="1" applyFont="1" applyFill="1" applyBorder="1" applyAlignment="1">
      <alignment vertical="center" wrapText="1"/>
    </xf>
    <xf numFmtId="193" fontId="2" fillId="33" borderId="10" xfId="42" applyNumberFormat="1" applyFont="1" applyFill="1" applyBorder="1" applyAlignment="1">
      <alignment vertical="center" wrapText="1"/>
    </xf>
    <xf numFmtId="175" fontId="2" fillId="0" borderId="10" xfId="42" applyFont="1" applyBorder="1" applyAlignment="1">
      <alignment/>
    </xf>
    <xf numFmtId="4" fontId="3" fillId="36" borderId="10" xfId="0" applyNumberFormat="1" applyFont="1" applyFill="1" applyBorder="1" applyAlignment="1">
      <alignment vertical="center"/>
    </xf>
    <xf numFmtId="193" fontId="3" fillId="33" borderId="10" xfId="42" applyNumberFormat="1" applyFont="1" applyFill="1" applyBorder="1" applyAlignment="1">
      <alignment vertical="center" wrapText="1"/>
    </xf>
    <xf numFmtId="4" fontId="3" fillId="0" borderId="10" xfId="42" applyNumberFormat="1" applyFont="1" applyBorder="1" applyAlignment="1">
      <alignment/>
    </xf>
    <xf numFmtId="4" fontId="3" fillId="36" borderId="10" xfId="42" applyNumberFormat="1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vertical="center"/>
    </xf>
    <xf numFmtId="4" fontId="10" fillId="34" borderId="13" xfId="0" applyNumberFormat="1" applyFont="1" applyFill="1" applyBorder="1" applyAlignment="1">
      <alignment/>
    </xf>
    <xf numFmtId="4" fontId="9" fillId="34" borderId="13" xfId="0" applyNumberFormat="1" applyFont="1" applyFill="1" applyBorder="1" applyAlignment="1">
      <alignment/>
    </xf>
    <xf numFmtId="4" fontId="2" fillId="0" borderId="10" xfId="42" applyNumberFormat="1" applyFont="1" applyBorder="1" applyAlignment="1">
      <alignment/>
    </xf>
    <xf numFmtId="49" fontId="2" fillId="37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193" fontId="2" fillId="37" borderId="10" xfId="42" applyNumberFormat="1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/>
    </xf>
    <xf numFmtId="4" fontId="1" fillId="37" borderId="10" xfId="0" applyNumberFormat="1" applyFont="1" applyFill="1" applyBorder="1" applyAlignment="1">
      <alignment vertical="center"/>
    </xf>
    <xf numFmtId="175" fontId="1" fillId="37" borderId="10" xfId="42" applyFont="1" applyFill="1" applyBorder="1" applyAlignment="1">
      <alignment vertical="center"/>
    </xf>
    <xf numFmtId="0" fontId="10" fillId="37" borderId="13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93" fontId="2" fillId="37" borderId="10" xfId="42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4" fontId="1" fillId="37" borderId="10" xfId="0" applyNumberFormat="1" applyFont="1" applyFill="1" applyBorder="1" applyAlignment="1">
      <alignment horizontal="center" vertical="center"/>
    </xf>
    <xf numFmtId="175" fontId="1" fillId="37" borderId="10" xfId="42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4" fontId="1" fillId="36" borderId="0" xfId="0" applyNumberFormat="1" applyFont="1" applyFill="1" applyAlignment="1">
      <alignment/>
    </xf>
    <xf numFmtId="3" fontId="3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36" borderId="10" xfId="0" applyFont="1" applyFill="1" applyBorder="1" applyAlignment="1">
      <alignment horizontal="center" vertical="center" wrapText="1"/>
    </xf>
    <xf numFmtId="4" fontId="10" fillId="36" borderId="10" xfId="0" applyNumberFormat="1" applyFont="1" applyFill="1" applyBorder="1" applyAlignment="1">
      <alignment/>
    </xf>
    <xf numFmtId="4" fontId="9" fillId="36" borderId="10" xfId="0" applyNumberFormat="1" applyFont="1" applyFill="1" applyBorder="1" applyAlignment="1">
      <alignment/>
    </xf>
    <xf numFmtId="190" fontId="1" fillId="33" borderId="0" xfId="0" applyNumberFormat="1" applyFont="1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36" borderId="0" xfId="0" applyFont="1" applyFill="1" applyAlignment="1">
      <alignment vertical="center"/>
    </xf>
    <xf numFmtId="0" fontId="58" fillId="36" borderId="0" xfId="0" applyFont="1" applyFill="1" applyAlignment="1">
      <alignment/>
    </xf>
    <xf numFmtId="0" fontId="9" fillId="36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9" fillId="36" borderId="0" xfId="0" applyFont="1" applyFill="1" applyAlignment="1">
      <alignment/>
    </xf>
    <xf numFmtId="0" fontId="0" fillId="0" borderId="0" xfId="0" applyFont="1" applyAlignment="1">
      <alignment horizontal="center"/>
    </xf>
    <xf numFmtId="49" fontId="10" fillId="36" borderId="10" xfId="0" applyNumberFormat="1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193" fontId="10" fillId="36" borderId="10" xfId="42" applyNumberFormat="1" applyFont="1" applyFill="1" applyBorder="1" applyAlignment="1">
      <alignment vertical="center" wrapText="1"/>
    </xf>
    <xf numFmtId="3" fontId="9" fillId="36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/>
    </xf>
    <xf numFmtId="4" fontId="10" fillId="36" borderId="10" xfId="0" applyNumberFormat="1" applyFont="1" applyFill="1" applyBorder="1" applyAlignment="1">
      <alignment vertical="center"/>
    </xf>
    <xf numFmtId="175" fontId="10" fillId="36" borderId="10" xfId="42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/>
    </xf>
    <xf numFmtId="193" fontId="10" fillId="35" borderId="10" xfId="42" applyNumberFormat="1" applyFont="1" applyFill="1" applyBorder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175" fontId="10" fillId="0" borderId="10" xfId="42" applyFont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193" fontId="9" fillId="35" borderId="10" xfId="42" applyNumberFormat="1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/>
    </xf>
    <xf numFmtId="175" fontId="9" fillId="0" borderId="10" xfId="42" applyFont="1" applyBorder="1" applyAlignment="1">
      <alignment/>
    </xf>
    <xf numFmtId="4" fontId="9" fillId="0" borderId="10" xfId="42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36" borderId="10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/>
    </xf>
    <xf numFmtId="4" fontId="9" fillId="36" borderId="10" xfId="42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18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175" fontId="10" fillId="0" borderId="10" xfId="42" applyFont="1" applyBorder="1" applyAlignment="1">
      <alignment/>
    </xf>
    <xf numFmtId="4" fontId="10" fillId="0" borderId="10" xfId="42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193" fontId="9" fillId="33" borderId="10" xfId="42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/>
    </xf>
    <xf numFmtId="3" fontId="3" fillId="0" borderId="0" xfId="0" applyNumberFormat="1" applyFont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3" fontId="9" fillId="36" borderId="10" xfId="0" applyNumberFormat="1" applyFont="1" applyFill="1" applyBorder="1" applyAlignment="1">
      <alignment horizontal="center" vertical="center" wrapText="1"/>
    </xf>
    <xf numFmtId="190" fontId="1" fillId="33" borderId="12" xfId="0" applyNumberFormat="1" applyFont="1" applyFill="1" applyBorder="1" applyAlignment="1">
      <alignment horizontal="center" vertical="center" wrapText="1"/>
    </xf>
    <xf numFmtId="0" fontId="9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OTA_JUSTIFICATIVA cap 67.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00"/>
  <sheetViews>
    <sheetView zoomScalePageLayoutView="0" workbookViewId="0" topLeftCell="B7">
      <selection activeCell="B4" sqref="B4"/>
    </sheetView>
  </sheetViews>
  <sheetFormatPr defaultColWidth="9.140625" defaultRowHeight="12.75"/>
  <cols>
    <col min="1" max="1" width="10.140625" style="1" hidden="1" customWidth="1"/>
    <col min="2" max="2" width="8.00390625" style="63" customWidth="1"/>
    <col min="3" max="3" width="34.421875" style="1" customWidth="1"/>
    <col min="4" max="4" width="9.28125" style="1" hidden="1" customWidth="1"/>
    <col min="5" max="5" width="9.7109375" style="3" customWidth="1"/>
    <col min="6" max="6" width="8.00390625" style="4" customWidth="1"/>
    <col min="7" max="16384" width="9.140625" style="106" customWidth="1"/>
  </cols>
  <sheetData>
    <row r="1" ht="17.25" customHeight="1">
      <c r="B1" s="2" t="s">
        <v>330</v>
      </c>
    </row>
    <row r="2" spans="2:5" ht="35.25" customHeight="1">
      <c r="B2" s="2"/>
      <c r="C2" s="225"/>
      <c r="D2" s="225"/>
      <c r="E2" s="225"/>
    </row>
    <row r="3" spans="2:6" s="107" customFormat="1" ht="18.75" customHeight="1">
      <c r="B3" s="7" t="s">
        <v>392</v>
      </c>
      <c r="C3" s="7"/>
      <c r="D3" s="7"/>
      <c r="E3" s="108"/>
      <c r="F3" s="72"/>
    </row>
    <row r="4" spans="2:5" ht="10.5" customHeight="1">
      <c r="B4" s="109"/>
      <c r="C4" s="109"/>
      <c r="D4" s="109"/>
      <c r="E4" s="108"/>
    </row>
    <row r="5" spans="2:5" ht="9.75" customHeight="1">
      <c r="B5" s="110"/>
      <c r="C5" s="110"/>
      <c r="D5" s="110"/>
      <c r="E5" s="108"/>
    </row>
    <row r="6" spans="2:5" ht="24.75" customHeight="1">
      <c r="B6" s="8"/>
      <c r="C6" s="111"/>
      <c r="D6" s="111"/>
      <c r="E6" s="112" t="s">
        <v>331</v>
      </c>
    </row>
    <row r="7" spans="1:6" s="113" customFormat="1" ht="23.25" customHeight="1">
      <c r="A7" s="226" t="s">
        <v>40</v>
      </c>
      <c r="B7" s="226" t="s">
        <v>40</v>
      </c>
      <c r="C7" s="228" t="s">
        <v>41</v>
      </c>
      <c r="D7" s="229" t="s">
        <v>332</v>
      </c>
      <c r="E7" s="231" t="s">
        <v>333</v>
      </c>
      <c r="F7" s="6"/>
    </row>
    <row r="8" spans="1:6" s="113" customFormat="1" ht="33.75" customHeight="1">
      <c r="A8" s="227"/>
      <c r="B8" s="227"/>
      <c r="C8" s="229"/>
      <c r="D8" s="230"/>
      <c r="E8" s="232"/>
      <c r="F8" s="6"/>
    </row>
    <row r="9" spans="1:6" s="113" customFormat="1" ht="27" customHeight="1">
      <c r="A9" s="9"/>
      <c r="B9" s="11" t="s">
        <v>51</v>
      </c>
      <c r="C9" s="12" t="s">
        <v>52</v>
      </c>
      <c r="D9" s="13">
        <f>D10+D19+D21</f>
        <v>0</v>
      </c>
      <c r="E9" s="13">
        <f>E10+E19</f>
        <v>14335</v>
      </c>
      <c r="F9" s="6"/>
    </row>
    <row r="10" spans="1:6" s="113" customFormat="1" ht="17.25" customHeight="1">
      <c r="A10" s="9"/>
      <c r="B10" s="14" t="s">
        <v>0</v>
      </c>
      <c r="C10" s="15" t="s">
        <v>53</v>
      </c>
      <c r="D10" s="13">
        <v>0</v>
      </c>
      <c r="E10" s="13">
        <f>E11+E12</f>
        <v>14112</v>
      </c>
      <c r="F10" s="6"/>
    </row>
    <row r="11" spans="1:6" s="113" customFormat="1" ht="15.75" customHeight="1">
      <c r="A11" s="9"/>
      <c r="B11" s="14" t="s">
        <v>54</v>
      </c>
      <c r="C11" s="15" t="s">
        <v>55</v>
      </c>
      <c r="D11" s="13">
        <f>D25+D702+D782</f>
        <v>0</v>
      </c>
      <c r="E11" s="13">
        <f>E25</f>
        <v>12577</v>
      </c>
      <c r="F11" s="6"/>
    </row>
    <row r="12" spans="1:6" s="113" customFormat="1" ht="11.25">
      <c r="A12" s="9"/>
      <c r="B12" s="14" t="s">
        <v>15</v>
      </c>
      <c r="C12" s="15" t="s">
        <v>56</v>
      </c>
      <c r="D12" s="13">
        <f>D26+D703+D783</f>
        <v>0</v>
      </c>
      <c r="E12" s="13">
        <f>E26</f>
        <v>1535</v>
      </c>
      <c r="F12" s="6"/>
    </row>
    <row r="13" spans="1:6" s="113" customFormat="1" ht="12" customHeight="1" hidden="1">
      <c r="A13" s="9"/>
      <c r="B13" s="14" t="s">
        <v>57</v>
      </c>
      <c r="C13" s="15" t="s">
        <v>58</v>
      </c>
      <c r="D13" s="13">
        <f>D27</f>
        <v>0</v>
      </c>
      <c r="E13" s="13">
        <f>E27</f>
        <v>0</v>
      </c>
      <c r="F13" s="6"/>
    </row>
    <row r="14" spans="1:6" s="113" customFormat="1" ht="27" customHeight="1" hidden="1">
      <c r="A14" s="9"/>
      <c r="B14" s="14" t="s">
        <v>59</v>
      </c>
      <c r="C14" s="15" t="s">
        <v>60</v>
      </c>
      <c r="D14" s="13">
        <f>D28</f>
        <v>0</v>
      </c>
      <c r="E14" s="13">
        <f>E28</f>
        <v>0</v>
      </c>
      <c r="F14" s="6"/>
    </row>
    <row r="15" spans="1:6" s="113" customFormat="1" ht="12" customHeight="1" hidden="1">
      <c r="A15" s="9"/>
      <c r="B15" s="14" t="s">
        <v>61</v>
      </c>
      <c r="C15" s="12" t="s">
        <v>62</v>
      </c>
      <c r="D15" s="13">
        <f>D29+D704</f>
        <v>0</v>
      </c>
      <c r="E15" s="13">
        <f>E29+E704</f>
        <v>0</v>
      </c>
      <c r="F15" s="6"/>
    </row>
    <row r="16" spans="1:6" s="113" customFormat="1" ht="33.75" hidden="1">
      <c r="A16" s="9"/>
      <c r="B16" s="14" t="s">
        <v>334</v>
      </c>
      <c r="C16" s="16" t="s">
        <v>335</v>
      </c>
      <c r="D16" s="13">
        <v>0</v>
      </c>
      <c r="E16" s="13">
        <f>E280</f>
        <v>0</v>
      </c>
      <c r="F16" s="6"/>
    </row>
    <row r="17" spans="1:6" s="113" customFormat="1" ht="11.25" hidden="1">
      <c r="A17" s="9"/>
      <c r="B17" s="14" t="s">
        <v>65</v>
      </c>
      <c r="C17" s="17" t="s">
        <v>66</v>
      </c>
      <c r="D17" s="13">
        <f>D31</f>
        <v>0</v>
      </c>
      <c r="E17" s="13">
        <f>E31</f>
        <v>0</v>
      </c>
      <c r="F17" s="6"/>
    </row>
    <row r="18" spans="1:6" s="113" customFormat="1" ht="33.75" hidden="1">
      <c r="A18" s="9"/>
      <c r="B18" s="14" t="s">
        <v>67</v>
      </c>
      <c r="C18" s="17" t="s">
        <v>68</v>
      </c>
      <c r="D18" s="13">
        <f>D32</f>
        <v>0</v>
      </c>
      <c r="E18" s="13">
        <f>E32</f>
        <v>0</v>
      </c>
      <c r="F18" s="6"/>
    </row>
    <row r="19" spans="1:6" s="113" customFormat="1" ht="11.25">
      <c r="A19" s="9"/>
      <c r="B19" s="14" t="s">
        <v>33</v>
      </c>
      <c r="C19" s="15" t="s">
        <v>69</v>
      </c>
      <c r="D19" s="13">
        <f>D20</f>
        <v>0</v>
      </c>
      <c r="E19" s="13">
        <v>223</v>
      </c>
      <c r="F19" s="6"/>
    </row>
    <row r="20" spans="1:6" s="113" customFormat="1" ht="11.25">
      <c r="A20" s="9"/>
      <c r="B20" s="14" t="s">
        <v>34</v>
      </c>
      <c r="C20" s="15" t="s">
        <v>70</v>
      </c>
      <c r="D20" s="13">
        <f>D34+D708+D785</f>
        <v>0</v>
      </c>
      <c r="E20" s="13">
        <v>223</v>
      </c>
      <c r="F20" s="6"/>
    </row>
    <row r="21" spans="1:6" s="113" customFormat="1" ht="11.25" hidden="1">
      <c r="A21" s="9"/>
      <c r="B21" s="14" t="s">
        <v>71</v>
      </c>
      <c r="C21" s="17" t="s">
        <v>72</v>
      </c>
      <c r="D21" s="13">
        <f>D22</f>
        <v>0</v>
      </c>
      <c r="E21" s="13">
        <f>E22</f>
        <v>0</v>
      </c>
      <c r="F21" s="6"/>
    </row>
    <row r="22" spans="1:6" s="113" customFormat="1" ht="11.25" hidden="1">
      <c r="A22" s="9"/>
      <c r="B22" s="14" t="s">
        <v>73</v>
      </c>
      <c r="C22" s="17" t="s">
        <v>74</v>
      </c>
      <c r="D22" s="13">
        <f>D36</f>
        <v>0</v>
      </c>
      <c r="E22" s="13">
        <f>E36</f>
        <v>0</v>
      </c>
      <c r="F22" s="6"/>
    </row>
    <row r="23" spans="1:6" s="64" customFormat="1" ht="21.75" customHeight="1">
      <c r="A23" s="18"/>
      <c r="B23" s="14" t="s">
        <v>75</v>
      </c>
      <c r="C23" s="15" t="s">
        <v>76</v>
      </c>
      <c r="D23" s="19">
        <v>150</v>
      </c>
      <c r="E23" s="19">
        <f>E24</f>
        <v>14335</v>
      </c>
      <c r="F23" s="114"/>
    </row>
    <row r="24" spans="1:6" s="64" customFormat="1" ht="17.25" customHeight="1">
      <c r="A24" s="18"/>
      <c r="B24" s="14" t="s">
        <v>0</v>
      </c>
      <c r="C24" s="12" t="s">
        <v>53</v>
      </c>
      <c r="D24" s="19">
        <v>0</v>
      </c>
      <c r="E24" s="19">
        <f>E25+E26+E199</f>
        <v>14335</v>
      </c>
      <c r="F24" s="114"/>
    </row>
    <row r="25" spans="1:6" s="64" customFormat="1" ht="15.75" customHeight="1">
      <c r="A25" s="18"/>
      <c r="B25" s="14" t="s">
        <v>54</v>
      </c>
      <c r="C25" s="15" t="s">
        <v>55</v>
      </c>
      <c r="D25" s="19">
        <f>D39</f>
        <v>0</v>
      </c>
      <c r="E25" s="19">
        <f>E203</f>
        <v>12577</v>
      </c>
      <c r="F25" s="114"/>
    </row>
    <row r="26" spans="1:6" s="64" customFormat="1" ht="11.25">
      <c r="A26" s="18"/>
      <c r="B26" s="14" t="s">
        <v>15</v>
      </c>
      <c r="C26" s="15" t="s">
        <v>56</v>
      </c>
      <c r="D26" s="19">
        <f>D64</f>
        <v>0</v>
      </c>
      <c r="E26" s="19">
        <f>E228</f>
        <v>1535</v>
      </c>
      <c r="F26" s="114"/>
    </row>
    <row r="27" spans="1:6" s="64" customFormat="1" ht="11.25" hidden="1">
      <c r="A27" s="18"/>
      <c r="B27" s="14" t="s">
        <v>57</v>
      </c>
      <c r="C27" s="15" t="s">
        <v>58</v>
      </c>
      <c r="D27" s="19">
        <f>D101</f>
        <v>0</v>
      </c>
      <c r="E27" s="19">
        <f>E101</f>
        <v>0</v>
      </c>
      <c r="F27" s="114"/>
    </row>
    <row r="28" spans="1:6" s="64" customFormat="1" ht="22.5" hidden="1">
      <c r="A28" s="18"/>
      <c r="B28" s="14" t="s">
        <v>59</v>
      </c>
      <c r="C28" s="15" t="s">
        <v>60</v>
      </c>
      <c r="D28" s="19">
        <f>D104</f>
        <v>0</v>
      </c>
      <c r="E28" s="19">
        <f>E104</f>
        <v>0</v>
      </c>
      <c r="F28" s="114"/>
    </row>
    <row r="29" spans="1:6" s="64" customFormat="1" ht="11.25" hidden="1">
      <c r="A29" s="18"/>
      <c r="B29" s="14" t="s">
        <v>61</v>
      </c>
      <c r="C29" s="12" t="s">
        <v>62</v>
      </c>
      <c r="D29" s="19">
        <f>D117</f>
        <v>0</v>
      </c>
      <c r="E29" s="19">
        <f>E117</f>
        <v>0</v>
      </c>
      <c r="F29" s="114"/>
    </row>
    <row r="30" spans="1:5" ht="31.5" customHeight="1" hidden="1">
      <c r="A30" s="20"/>
      <c r="B30" s="21" t="s">
        <v>63</v>
      </c>
      <c r="C30" s="16" t="s">
        <v>64</v>
      </c>
      <c r="D30" s="22">
        <v>0</v>
      </c>
      <c r="E30" s="22">
        <f>E317</f>
        <v>0</v>
      </c>
    </row>
    <row r="31" spans="1:6" s="64" customFormat="1" ht="11.25" hidden="1">
      <c r="A31" s="18"/>
      <c r="B31" s="14" t="s">
        <v>65</v>
      </c>
      <c r="C31" s="17" t="s">
        <v>66</v>
      </c>
      <c r="D31" s="19">
        <f>D162</f>
        <v>0</v>
      </c>
      <c r="E31" s="19">
        <f>E162</f>
        <v>0</v>
      </c>
      <c r="F31" s="114"/>
    </row>
    <row r="32" spans="1:6" s="64" customFormat="1" ht="21.75" customHeight="1" hidden="1">
      <c r="A32" s="18"/>
      <c r="B32" s="14" t="s">
        <v>67</v>
      </c>
      <c r="C32" s="17" t="s">
        <v>68</v>
      </c>
      <c r="D32" s="23">
        <f>D175</f>
        <v>0</v>
      </c>
      <c r="E32" s="23">
        <f>E175</f>
        <v>0</v>
      </c>
      <c r="F32" s="114"/>
    </row>
    <row r="33" spans="1:6" s="64" customFormat="1" ht="16.5" customHeight="1" hidden="1">
      <c r="A33" s="18"/>
      <c r="B33" s="14" t="s">
        <v>33</v>
      </c>
      <c r="C33" s="15" t="s">
        <v>69</v>
      </c>
      <c r="D33" s="19">
        <f>D34</f>
        <v>0</v>
      </c>
      <c r="E33" s="19">
        <f>E34</f>
        <v>238</v>
      </c>
      <c r="F33" s="114"/>
    </row>
    <row r="34" spans="1:6" s="64" customFormat="1" ht="21" customHeight="1" hidden="1">
      <c r="A34" s="18"/>
      <c r="B34" s="14" t="s">
        <v>34</v>
      </c>
      <c r="C34" s="15" t="s">
        <v>70</v>
      </c>
      <c r="D34" s="19">
        <f>D178</f>
        <v>0</v>
      </c>
      <c r="E34" s="19">
        <f>E178</f>
        <v>238</v>
      </c>
      <c r="F34" s="114"/>
    </row>
    <row r="35" spans="1:6" s="64" customFormat="1" ht="21.75" customHeight="1" hidden="1">
      <c r="A35" s="18"/>
      <c r="B35" s="14" t="s">
        <v>71</v>
      </c>
      <c r="C35" s="17" t="s">
        <v>72</v>
      </c>
      <c r="D35" s="23">
        <f>D36</f>
        <v>0</v>
      </c>
      <c r="E35" s="23">
        <f>E36</f>
        <v>0</v>
      </c>
      <c r="F35" s="114"/>
    </row>
    <row r="36" spans="1:6" s="64" customFormat="1" ht="10.5" customHeight="1" hidden="1">
      <c r="A36" s="18"/>
      <c r="B36" s="24">
        <v>81</v>
      </c>
      <c r="C36" s="17" t="s">
        <v>74</v>
      </c>
      <c r="D36" s="23">
        <f>D186</f>
        <v>0</v>
      </c>
      <c r="E36" s="23">
        <f>E186</f>
        <v>0</v>
      </c>
      <c r="F36" s="114"/>
    </row>
    <row r="37" spans="1:6" s="64" customFormat="1" ht="10.5" customHeight="1" hidden="1">
      <c r="A37" s="20" t="str">
        <f aca="true" t="shared" si="0" ref="A37:A54">CONCATENATE("5001",B37)</f>
        <v>50015001</v>
      </c>
      <c r="B37" s="14" t="s">
        <v>75</v>
      </c>
      <c r="C37" s="15" t="s">
        <v>76</v>
      </c>
      <c r="D37" s="23">
        <f>D38+D177+D185</f>
        <v>0</v>
      </c>
      <c r="E37" s="23">
        <f>E38+E177+E185</f>
        <v>14350</v>
      </c>
      <c r="F37" s="114"/>
    </row>
    <row r="38" spans="1:6" s="64" customFormat="1" ht="10.5" customHeight="1" hidden="1">
      <c r="A38" s="20" t="str">
        <f t="shared" si="0"/>
        <v>500101</v>
      </c>
      <c r="B38" s="14" t="s">
        <v>0</v>
      </c>
      <c r="C38" s="12" t="s">
        <v>53</v>
      </c>
      <c r="D38" s="23">
        <f>D39+D64+D101+D104+D117+D127+D162+D175</f>
        <v>0</v>
      </c>
      <c r="E38" s="23">
        <f>E39+E64+E101+E104+E117+E127+E162+E175</f>
        <v>14112</v>
      </c>
      <c r="F38" s="114"/>
    </row>
    <row r="39" spans="1:6" s="64" customFormat="1" ht="10.5" customHeight="1" hidden="1">
      <c r="A39" s="20" t="str">
        <f t="shared" si="0"/>
        <v>500110</v>
      </c>
      <c r="B39" s="14" t="s">
        <v>54</v>
      </c>
      <c r="C39" s="15" t="s">
        <v>55</v>
      </c>
      <c r="D39" s="23">
        <f>D40+D54+D58</f>
        <v>0</v>
      </c>
      <c r="E39" s="23">
        <f>E40+E54+E58</f>
        <v>12577</v>
      </c>
      <c r="F39" s="114"/>
    </row>
    <row r="40" spans="1:6" s="64" customFormat="1" ht="10.5" customHeight="1" hidden="1">
      <c r="A40" s="20" t="str">
        <f t="shared" si="0"/>
        <v>50011001</v>
      </c>
      <c r="B40" s="14">
        <v>1001</v>
      </c>
      <c r="C40" s="12" t="s">
        <v>77</v>
      </c>
      <c r="D40" s="23">
        <f>SUM(D41:D53)</f>
        <v>0</v>
      </c>
      <c r="E40" s="23">
        <f>SUM(E41:E53)</f>
        <v>10085</v>
      </c>
      <c r="F40" s="114"/>
    </row>
    <row r="41" spans="1:6" s="64" customFormat="1" ht="10.5" customHeight="1" hidden="1">
      <c r="A41" s="20" t="str">
        <f t="shared" si="0"/>
        <v>5001100101</v>
      </c>
      <c r="B41" s="25" t="s">
        <v>78</v>
      </c>
      <c r="C41" s="26" t="s">
        <v>1</v>
      </c>
      <c r="D41" s="27">
        <f aca="true" t="shared" si="1" ref="D41:E53">SUMIF($B$205:$B$656,$B41,D$205:D$656)</f>
        <v>0</v>
      </c>
      <c r="E41" s="27">
        <f t="shared" si="1"/>
        <v>9763</v>
      </c>
      <c r="F41" s="114"/>
    </row>
    <row r="42" spans="1:6" s="64" customFormat="1" ht="10.5" customHeight="1" hidden="1">
      <c r="A42" s="20" t="str">
        <f t="shared" si="0"/>
        <v>5001100105</v>
      </c>
      <c r="B42" s="25" t="s">
        <v>79</v>
      </c>
      <c r="C42" s="26" t="s">
        <v>80</v>
      </c>
      <c r="D42" s="27">
        <f t="shared" si="1"/>
        <v>0</v>
      </c>
      <c r="E42" s="27">
        <f t="shared" si="1"/>
        <v>0</v>
      </c>
      <c r="F42" s="114"/>
    </row>
    <row r="43" spans="1:6" s="64" customFormat="1" ht="10.5" customHeight="1" hidden="1">
      <c r="A43" s="20" t="str">
        <f t="shared" si="0"/>
        <v>5001100106</v>
      </c>
      <c r="B43" s="25" t="s">
        <v>81</v>
      </c>
      <c r="C43" s="26" t="s">
        <v>5</v>
      </c>
      <c r="D43" s="27">
        <f t="shared" si="1"/>
        <v>0</v>
      </c>
      <c r="E43" s="27">
        <f t="shared" si="1"/>
        <v>183</v>
      </c>
      <c r="F43" s="114"/>
    </row>
    <row r="44" spans="1:6" s="64" customFormat="1" ht="10.5" customHeight="1" hidden="1">
      <c r="A44" s="20" t="str">
        <f t="shared" si="0"/>
        <v>5001100107</v>
      </c>
      <c r="B44" s="25" t="s">
        <v>82</v>
      </c>
      <c r="C44" s="26" t="s">
        <v>6</v>
      </c>
      <c r="D44" s="27">
        <f t="shared" si="1"/>
        <v>0</v>
      </c>
      <c r="E44" s="27">
        <f t="shared" si="1"/>
        <v>0</v>
      </c>
      <c r="F44" s="114"/>
    </row>
    <row r="45" spans="1:6" s="64" customFormat="1" ht="10.5" customHeight="1" hidden="1">
      <c r="A45" s="20" t="str">
        <f t="shared" si="0"/>
        <v>5001100108</v>
      </c>
      <c r="B45" s="25" t="s">
        <v>83</v>
      </c>
      <c r="C45" s="26" t="s">
        <v>7</v>
      </c>
      <c r="D45" s="27">
        <f t="shared" si="1"/>
        <v>0</v>
      </c>
      <c r="E45" s="27">
        <f t="shared" si="1"/>
        <v>0</v>
      </c>
      <c r="F45" s="114"/>
    </row>
    <row r="46" spans="1:6" s="64" customFormat="1" ht="10.5" customHeight="1" hidden="1">
      <c r="A46" s="20" t="str">
        <f t="shared" si="0"/>
        <v>5001100109</v>
      </c>
      <c r="B46" s="25" t="s">
        <v>84</v>
      </c>
      <c r="C46" s="26" t="s">
        <v>8</v>
      </c>
      <c r="D46" s="27">
        <f t="shared" si="1"/>
        <v>0</v>
      </c>
      <c r="E46" s="27">
        <f t="shared" si="1"/>
        <v>0</v>
      </c>
      <c r="F46" s="114"/>
    </row>
    <row r="47" spans="1:6" s="64" customFormat="1" ht="10.5" customHeight="1" hidden="1">
      <c r="A47" s="20" t="str">
        <f t="shared" si="0"/>
        <v>5001100110</v>
      </c>
      <c r="B47" s="25" t="s">
        <v>85</v>
      </c>
      <c r="C47" s="28" t="s">
        <v>86</v>
      </c>
      <c r="D47" s="27">
        <f t="shared" si="1"/>
        <v>0</v>
      </c>
      <c r="E47" s="27">
        <f t="shared" si="1"/>
        <v>0</v>
      </c>
      <c r="F47" s="114"/>
    </row>
    <row r="48" spans="1:6" s="64" customFormat="1" ht="10.5" customHeight="1" hidden="1">
      <c r="A48" s="20" t="str">
        <f t="shared" si="0"/>
        <v>5001100112</v>
      </c>
      <c r="B48" s="25" t="s">
        <v>87</v>
      </c>
      <c r="C48" s="26" t="s">
        <v>9</v>
      </c>
      <c r="D48" s="27">
        <f t="shared" si="1"/>
        <v>0</v>
      </c>
      <c r="E48" s="27">
        <f t="shared" si="1"/>
        <v>4</v>
      </c>
      <c r="F48" s="114"/>
    </row>
    <row r="49" spans="1:6" s="64" customFormat="1" ht="10.5" customHeight="1" hidden="1">
      <c r="A49" s="20" t="str">
        <f t="shared" si="0"/>
        <v>5001100113</v>
      </c>
      <c r="B49" s="25" t="s">
        <v>88</v>
      </c>
      <c r="C49" s="26" t="s">
        <v>89</v>
      </c>
      <c r="D49" s="27">
        <f t="shared" si="1"/>
        <v>0</v>
      </c>
      <c r="E49" s="27">
        <f t="shared" si="1"/>
        <v>52</v>
      </c>
      <c r="F49" s="114"/>
    </row>
    <row r="50" spans="1:6" s="64" customFormat="1" ht="10.5" customHeight="1" hidden="1">
      <c r="A50" s="20" t="str">
        <f t="shared" si="0"/>
        <v>5001100114</v>
      </c>
      <c r="B50" s="25" t="s">
        <v>90</v>
      </c>
      <c r="C50" s="29" t="s">
        <v>91</v>
      </c>
      <c r="D50" s="27">
        <f t="shared" si="1"/>
        <v>0</v>
      </c>
      <c r="E50" s="27">
        <f t="shared" si="1"/>
        <v>0</v>
      </c>
      <c r="F50" s="114"/>
    </row>
    <row r="51" spans="1:6" s="64" customFormat="1" ht="10.5" customHeight="1" hidden="1">
      <c r="A51" s="20" t="str">
        <f t="shared" si="0"/>
        <v>5001100115</v>
      </c>
      <c r="B51" s="25" t="s">
        <v>92</v>
      </c>
      <c r="C51" s="26" t="s">
        <v>93</v>
      </c>
      <c r="D51" s="27">
        <f t="shared" si="1"/>
        <v>0</v>
      </c>
      <c r="E51" s="27">
        <f t="shared" si="1"/>
        <v>0</v>
      </c>
      <c r="F51" s="114"/>
    </row>
    <row r="52" spans="1:6" s="64" customFormat="1" ht="10.5" customHeight="1" hidden="1">
      <c r="A52" s="20" t="str">
        <f t="shared" si="0"/>
        <v>5001100116</v>
      </c>
      <c r="B52" s="25" t="s">
        <v>94</v>
      </c>
      <c r="C52" s="26" t="s">
        <v>95</v>
      </c>
      <c r="D52" s="27">
        <f t="shared" si="1"/>
        <v>0</v>
      </c>
      <c r="E52" s="27">
        <f t="shared" si="1"/>
        <v>0</v>
      </c>
      <c r="F52" s="114"/>
    </row>
    <row r="53" spans="1:6" s="64" customFormat="1" ht="10.5" customHeight="1" hidden="1">
      <c r="A53" s="20" t="str">
        <f t="shared" si="0"/>
        <v>5001100130</v>
      </c>
      <c r="B53" s="25" t="s">
        <v>96</v>
      </c>
      <c r="C53" s="26" t="s">
        <v>10</v>
      </c>
      <c r="D53" s="27">
        <f t="shared" si="1"/>
        <v>0</v>
      </c>
      <c r="E53" s="27">
        <f t="shared" si="1"/>
        <v>83</v>
      </c>
      <c r="F53" s="114"/>
    </row>
    <row r="54" spans="1:6" s="64" customFormat="1" ht="10.5" customHeight="1" hidden="1">
      <c r="A54" s="20" t="str">
        <f t="shared" si="0"/>
        <v>50011002</v>
      </c>
      <c r="B54" s="14" t="s">
        <v>97</v>
      </c>
      <c r="C54" s="12" t="s">
        <v>98</v>
      </c>
      <c r="D54" s="23">
        <f>SUM(D55:D57)</f>
        <v>0</v>
      </c>
      <c r="E54" s="23">
        <f>SUM(E55:E57)</f>
        <v>0</v>
      </c>
      <c r="F54" s="114"/>
    </row>
    <row r="55" spans="1:5" ht="10.5" customHeight="1" hidden="1">
      <c r="A55" s="20"/>
      <c r="B55" s="25" t="s">
        <v>336</v>
      </c>
      <c r="C55" s="26" t="s">
        <v>337</v>
      </c>
      <c r="D55" s="27"/>
      <c r="E55" s="27"/>
    </row>
    <row r="56" spans="1:6" s="64" customFormat="1" ht="10.5" customHeight="1" hidden="1">
      <c r="A56" s="20" t="str">
        <f aca="true" t="shared" si="2" ref="A56:A106">CONCATENATE("5001",B56)</f>
        <v>5001100204</v>
      </c>
      <c r="B56" s="25" t="s">
        <v>99</v>
      </c>
      <c r="C56" s="26" t="s">
        <v>11</v>
      </c>
      <c r="D56" s="27">
        <f>SUMIF($B$205:$B$656,$B56,D$205:D$656)</f>
        <v>0</v>
      </c>
      <c r="E56" s="27">
        <f>SUMIF($B$205:$B$656,$B56,E$205:E$656)</f>
        <v>0</v>
      </c>
      <c r="F56" s="114"/>
    </row>
    <row r="57" spans="1:6" s="64" customFormat="1" ht="10.5" customHeight="1" hidden="1">
      <c r="A57" s="20" t="str">
        <f t="shared" si="2"/>
        <v>5001100230</v>
      </c>
      <c r="B57" s="25" t="s">
        <v>100</v>
      </c>
      <c r="C57" s="26" t="s">
        <v>101</v>
      </c>
      <c r="D57" s="27">
        <f>SUMIF($B$205:$B$656,$B57,D$205:D$656)</f>
        <v>0</v>
      </c>
      <c r="E57" s="27">
        <f>SUMIF($B$205:$B$656,$B57,E$205:E$656)</f>
        <v>0</v>
      </c>
      <c r="F57" s="114"/>
    </row>
    <row r="58" spans="1:6" s="64" customFormat="1" ht="10.5" customHeight="1" hidden="1">
      <c r="A58" s="20" t="str">
        <f t="shared" si="2"/>
        <v>50011003</v>
      </c>
      <c r="B58" s="14">
        <v>1003</v>
      </c>
      <c r="C58" s="12" t="s">
        <v>102</v>
      </c>
      <c r="D58" s="23">
        <f>SUM(D59:D63)</f>
        <v>0</v>
      </c>
      <c r="E58" s="23">
        <f>SUM(E59:E63)</f>
        <v>2492</v>
      </c>
      <c r="F58" s="114"/>
    </row>
    <row r="59" spans="1:6" s="64" customFormat="1" ht="10.5" customHeight="1" hidden="1">
      <c r="A59" s="20" t="str">
        <f t="shared" si="2"/>
        <v>5001100301</v>
      </c>
      <c r="B59" s="25" t="s">
        <v>103</v>
      </c>
      <c r="C59" s="26" t="s">
        <v>12</v>
      </c>
      <c r="D59" s="27">
        <f aca="true" t="shared" si="3" ref="D59:E63">SUMIF($B$205:$B$656,$B59,D$205:D$656)</f>
        <v>0</v>
      </c>
      <c r="E59" s="27">
        <f t="shared" si="3"/>
        <v>1423</v>
      </c>
      <c r="F59" s="114"/>
    </row>
    <row r="60" spans="1:6" s="64" customFormat="1" ht="10.5" customHeight="1" hidden="1">
      <c r="A60" s="20" t="str">
        <f t="shared" si="2"/>
        <v>5001100302</v>
      </c>
      <c r="B60" s="25" t="s">
        <v>104</v>
      </c>
      <c r="C60" s="26" t="s">
        <v>105</v>
      </c>
      <c r="D60" s="27">
        <f t="shared" si="3"/>
        <v>0</v>
      </c>
      <c r="E60" s="27">
        <f t="shared" si="3"/>
        <v>78</v>
      </c>
      <c r="F60" s="114"/>
    </row>
    <row r="61" spans="1:6" s="64" customFormat="1" ht="10.5" customHeight="1" hidden="1">
      <c r="A61" s="20" t="str">
        <f t="shared" si="2"/>
        <v>5001100303</v>
      </c>
      <c r="B61" s="25" t="s">
        <v>106</v>
      </c>
      <c r="C61" s="26" t="s">
        <v>107</v>
      </c>
      <c r="D61" s="27">
        <f t="shared" si="3"/>
        <v>0</v>
      </c>
      <c r="E61" s="27">
        <f t="shared" si="3"/>
        <v>670</v>
      </c>
      <c r="F61" s="114"/>
    </row>
    <row r="62" spans="1:6" s="64" customFormat="1" ht="10.5" customHeight="1" hidden="1">
      <c r="A62" s="20" t="str">
        <f t="shared" si="2"/>
        <v>5001100304</v>
      </c>
      <c r="B62" s="25" t="s">
        <v>108</v>
      </c>
      <c r="C62" s="26" t="s">
        <v>13</v>
      </c>
      <c r="D62" s="27">
        <f t="shared" si="3"/>
        <v>0</v>
      </c>
      <c r="E62" s="27">
        <f t="shared" si="3"/>
        <v>23</v>
      </c>
      <c r="F62" s="114"/>
    </row>
    <row r="63" spans="1:6" s="64" customFormat="1" ht="10.5" customHeight="1" hidden="1">
      <c r="A63" s="20" t="str">
        <f t="shared" si="2"/>
        <v>5001100306</v>
      </c>
      <c r="B63" s="25" t="s">
        <v>109</v>
      </c>
      <c r="C63" s="26" t="s">
        <v>14</v>
      </c>
      <c r="D63" s="27">
        <f t="shared" si="3"/>
        <v>0</v>
      </c>
      <c r="E63" s="27">
        <f t="shared" si="3"/>
        <v>298</v>
      </c>
      <c r="F63" s="114"/>
    </row>
    <row r="64" spans="1:6" s="64" customFormat="1" ht="10.5" customHeight="1" hidden="1">
      <c r="A64" s="20" t="str">
        <f t="shared" si="2"/>
        <v>500120</v>
      </c>
      <c r="B64" s="14" t="s">
        <v>15</v>
      </c>
      <c r="C64" s="15" t="s">
        <v>56</v>
      </c>
      <c r="D64" s="23">
        <f>D65+D76+D77+D80+D83+SUM(D86:D93)</f>
        <v>0</v>
      </c>
      <c r="E64" s="23">
        <f>E65+E76+E77+E80+E83+SUM(E86:E93)</f>
        <v>1535</v>
      </c>
      <c r="F64" s="114"/>
    </row>
    <row r="65" spans="1:6" s="64" customFormat="1" ht="10.5" customHeight="1" hidden="1">
      <c r="A65" s="20" t="str">
        <f t="shared" si="2"/>
        <v>50012001</v>
      </c>
      <c r="B65" s="14">
        <v>2001</v>
      </c>
      <c r="C65" s="12" t="s">
        <v>110</v>
      </c>
      <c r="D65" s="23">
        <f>SUM(D66:D75)</f>
        <v>0</v>
      </c>
      <c r="E65" s="23">
        <f>SUM(E66:E75)</f>
        <v>1325</v>
      </c>
      <c r="F65" s="114"/>
    </row>
    <row r="66" spans="1:6" s="64" customFormat="1" ht="10.5" customHeight="1" hidden="1">
      <c r="A66" s="20" t="str">
        <f t="shared" si="2"/>
        <v>5001200101</v>
      </c>
      <c r="B66" s="25" t="s">
        <v>111</v>
      </c>
      <c r="C66" s="26" t="s">
        <v>16</v>
      </c>
      <c r="D66" s="27">
        <f aca="true" t="shared" si="4" ref="D66:E76">SUMIF($B$205:$B$656,$B66,D$205:D$656)</f>
        <v>0</v>
      </c>
      <c r="E66" s="27">
        <f t="shared" si="4"/>
        <v>27</v>
      </c>
      <c r="F66" s="114"/>
    </row>
    <row r="67" spans="1:6" s="64" customFormat="1" ht="10.5" customHeight="1" hidden="1">
      <c r="A67" s="20" t="str">
        <f t="shared" si="2"/>
        <v>5001200102</v>
      </c>
      <c r="B67" s="25" t="s">
        <v>112</v>
      </c>
      <c r="C67" s="26" t="s">
        <v>17</v>
      </c>
      <c r="D67" s="27">
        <f t="shared" si="4"/>
        <v>0</v>
      </c>
      <c r="E67" s="27">
        <f t="shared" si="4"/>
        <v>0</v>
      </c>
      <c r="F67" s="114"/>
    </row>
    <row r="68" spans="1:6" s="64" customFormat="1" ht="10.5" customHeight="1" hidden="1">
      <c r="A68" s="20" t="str">
        <f t="shared" si="2"/>
        <v>5001200103</v>
      </c>
      <c r="B68" s="25" t="s">
        <v>113</v>
      </c>
      <c r="C68" s="26" t="s">
        <v>114</v>
      </c>
      <c r="D68" s="27">
        <f t="shared" si="4"/>
        <v>0</v>
      </c>
      <c r="E68" s="27">
        <f t="shared" si="4"/>
        <v>0</v>
      </c>
      <c r="F68" s="114"/>
    </row>
    <row r="69" spans="1:6" s="64" customFormat="1" ht="10.5" customHeight="1" hidden="1">
      <c r="A69" s="20" t="str">
        <f t="shared" si="2"/>
        <v>5001200104</v>
      </c>
      <c r="B69" s="25" t="s">
        <v>115</v>
      </c>
      <c r="C69" s="26" t="s">
        <v>18</v>
      </c>
      <c r="D69" s="27">
        <f t="shared" si="4"/>
        <v>0</v>
      </c>
      <c r="E69" s="27">
        <f t="shared" si="4"/>
        <v>0</v>
      </c>
      <c r="F69" s="114"/>
    </row>
    <row r="70" spans="1:6" s="64" customFormat="1" ht="10.5" customHeight="1" hidden="1">
      <c r="A70" s="20" t="str">
        <f t="shared" si="2"/>
        <v>5001200105</v>
      </c>
      <c r="B70" s="25" t="s">
        <v>116</v>
      </c>
      <c r="C70" s="26" t="s">
        <v>19</v>
      </c>
      <c r="D70" s="27">
        <f t="shared" si="4"/>
        <v>0</v>
      </c>
      <c r="E70" s="27">
        <f t="shared" si="4"/>
        <v>0</v>
      </c>
      <c r="F70" s="114"/>
    </row>
    <row r="71" spans="1:6" s="64" customFormat="1" ht="10.5" customHeight="1" hidden="1">
      <c r="A71" s="20" t="str">
        <f t="shared" si="2"/>
        <v>5001200106</v>
      </c>
      <c r="B71" s="25" t="s">
        <v>117</v>
      </c>
      <c r="C71" s="26" t="s">
        <v>20</v>
      </c>
      <c r="D71" s="27">
        <f t="shared" si="4"/>
        <v>0</v>
      </c>
      <c r="E71" s="27">
        <f t="shared" si="4"/>
        <v>0</v>
      </c>
      <c r="F71" s="114"/>
    </row>
    <row r="72" spans="1:6" s="64" customFormat="1" ht="10.5" customHeight="1" hidden="1">
      <c r="A72" s="20" t="str">
        <f t="shared" si="2"/>
        <v>5001200107</v>
      </c>
      <c r="B72" s="25" t="s">
        <v>118</v>
      </c>
      <c r="C72" s="26" t="s">
        <v>21</v>
      </c>
      <c r="D72" s="27">
        <f t="shared" si="4"/>
        <v>0</v>
      </c>
      <c r="E72" s="27">
        <f t="shared" si="4"/>
        <v>0</v>
      </c>
      <c r="F72" s="114"/>
    </row>
    <row r="73" spans="1:6" s="64" customFormat="1" ht="10.5" customHeight="1" hidden="1">
      <c r="A73" s="20" t="str">
        <f t="shared" si="2"/>
        <v>5001200108</v>
      </c>
      <c r="B73" s="25" t="s">
        <v>119</v>
      </c>
      <c r="C73" s="26" t="s">
        <v>120</v>
      </c>
      <c r="D73" s="27">
        <f t="shared" si="4"/>
        <v>0</v>
      </c>
      <c r="E73" s="27">
        <f t="shared" si="4"/>
        <v>35</v>
      </c>
      <c r="F73" s="114"/>
    </row>
    <row r="74" spans="1:6" s="64" customFormat="1" ht="10.5" customHeight="1" hidden="1">
      <c r="A74" s="20" t="str">
        <f t="shared" si="2"/>
        <v>5001200109</v>
      </c>
      <c r="B74" s="25" t="s">
        <v>121</v>
      </c>
      <c r="C74" s="26" t="s">
        <v>122</v>
      </c>
      <c r="D74" s="27">
        <f t="shared" si="4"/>
        <v>0</v>
      </c>
      <c r="E74" s="27">
        <f t="shared" si="4"/>
        <v>1261</v>
      </c>
      <c r="F74" s="114"/>
    </row>
    <row r="75" spans="1:6" s="64" customFormat="1" ht="10.5" customHeight="1" hidden="1">
      <c r="A75" s="20" t="str">
        <f t="shared" si="2"/>
        <v>5001200130</v>
      </c>
      <c r="B75" s="25" t="s">
        <v>123</v>
      </c>
      <c r="C75" s="26" t="s">
        <v>124</v>
      </c>
      <c r="D75" s="27">
        <f t="shared" si="4"/>
        <v>0</v>
      </c>
      <c r="E75" s="27">
        <f t="shared" si="4"/>
        <v>2</v>
      </c>
      <c r="F75" s="114"/>
    </row>
    <row r="76" spans="1:6" s="64" customFormat="1" ht="10.5" customHeight="1" hidden="1">
      <c r="A76" s="20" t="str">
        <f t="shared" si="2"/>
        <v>50012002</v>
      </c>
      <c r="B76" s="14">
        <v>2002</v>
      </c>
      <c r="C76" s="12" t="s">
        <v>22</v>
      </c>
      <c r="D76" s="27">
        <f t="shared" si="4"/>
        <v>0</v>
      </c>
      <c r="E76" s="27">
        <f t="shared" si="4"/>
        <v>0</v>
      </c>
      <c r="F76" s="114"/>
    </row>
    <row r="77" spans="1:6" s="64" customFormat="1" ht="10.5" customHeight="1" hidden="1">
      <c r="A77" s="20" t="str">
        <f t="shared" si="2"/>
        <v>50012004</v>
      </c>
      <c r="B77" s="14" t="s">
        <v>125</v>
      </c>
      <c r="C77" s="12" t="s">
        <v>126</v>
      </c>
      <c r="D77" s="23">
        <f>SUM(D78:D79)</f>
        <v>0</v>
      </c>
      <c r="E77" s="23">
        <f>SUM(E78:E79)</f>
        <v>0</v>
      </c>
      <c r="F77" s="114"/>
    </row>
    <row r="78" spans="1:6" s="64" customFormat="1" ht="10.5" customHeight="1" hidden="1">
      <c r="A78" s="20" t="str">
        <f t="shared" si="2"/>
        <v>5001200401</v>
      </c>
      <c r="B78" s="25" t="s">
        <v>127</v>
      </c>
      <c r="C78" s="26" t="s">
        <v>126</v>
      </c>
      <c r="D78" s="27">
        <f>SUMIF($B$205:$B$656,$B78,D$205:D$656)</f>
        <v>0</v>
      </c>
      <c r="E78" s="27">
        <f>SUMIF($B$205:$B$656,$B78,E$205:E$656)</f>
        <v>0</v>
      </c>
      <c r="F78" s="114"/>
    </row>
    <row r="79" spans="1:6" s="64" customFormat="1" ht="10.5" customHeight="1" hidden="1">
      <c r="A79" s="20" t="str">
        <f t="shared" si="2"/>
        <v>5001200403</v>
      </c>
      <c r="B79" s="25" t="s">
        <v>128</v>
      </c>
      <c r="C79" s="26" t="s">
        <v>129</v>
      </c>
      <c r="D79" s="27">
        <f>SUMIF($B$205:$B$656,$B79,D$205:D$656)</f>
        <v>0</v>
      </c>
      <c r="E79" s="27">
        <f>SUMIF($B$205:$B$656,$B79,E$205:E$656)</f>
        <v>0</v>
      </c>
      <c r="F79" s="114"/>
    </row>
    <row r="80" spans="1:6" s="64" customFormat="1" ht="10.5" customHeight="1" hidden="1">
      <c r="A80" s="20" t="str">
        <f t="shared" si="2"/>
        <v>50012005</v>
      </c>
      <c r="B80" s="14">
        <v>2005</v>
      </c>
      <c r="C80" s="12" t="s">
        <v>130</v>
      </c>
      <c r="D80" s="23">
        <f>SUM(D81:D82)</f>
        <v>0</v>
      </c>
      <c r="E80" s="23">
        <f>SUM(E81:E82)</f>
        <v>35</v>
      </c>
      <c r="F80" s="114"/>
    </row>
    <row r="81" spans="1:6" s="64" customFormat="1" ht="10.5" customHeight="1" hidden="1">
      <c r="A81" s="20" t="str">
        <f t="shared" si="2"/>
        <v>5001200501</v>
      </c>
      <c r="B81" s="25" t="s">
        <v>131</v>
      </c>
      <c r="C81" s="26" t="s">
        <v>132</v>
      </c>
      <c r="D81" s="27">
        <f>SUMIF($B$205:$B$656,$B81,D$205:D$656)</f>
        <v>0</v>
      </c>
      <c r="E81" s="27">
        <f>SUMIF($B$205:$B$656,$B81,E$205:E$656)</f>
        <v>0</v>
      </c>
      <c r="F81" s="114"/>
    </row>
    <row r="82" spans="1:6" s="64" customFormat="1" ht="10.5" customHeight="1" hidden="1">
      <c r="A82" s="20" t="str">
        <f t="shared" si="2"/>
        <v>5001200530</v>
      </c>
      <c r="B82" s="25" t="s">
        <v>133</v>
      </c>
      <c r="C82" s="26" t="s">
        <v>23</v>
      </c>
      <c r="D82" s="27">
        <f>SUMIF($B$205:$B$656,$B82,D$205:D$656)</f>
        <v>0</v>
      </c>
      <c r="E82" s="27">
        <f>SUMIF($B$205:$B$656,$B82,E$205:E$656)</f>
        <v>35</v>
      </c>
      <c r="F82" s="114"/>
    </row>
    <row r="83" spans="1:6" s="64" customFormat="1" ht="10.5" customHeight="1" hidden="1">
      <c r="A83" s="20" t="str">
        <f t="shared" si="2"/>
        <v>50012006</v>
      </c>
      <c r="B83" s="14">
        <v>2006</v>
      </c>
      <c r="C83" s="12" t="s">
        <v>134</v>
      </c>
      <c r="D83" s="23">
        <f>SUM(D84:D85)</f>
        <v>0</v>
      </c>
      <c r="E83" s="23">
        <f>SUM(E84:E85)</f>
        <v>78</v>
      </c>
      <c r="F83" s="114"/>
    </row>
    <row r="84" spans="1:6" s="64" customFormat="1" ht="10.5" customHeight="1" hidden="1">
      <c r="A84" s="20" t="str">
        <f t="shared" si="2"/>
        <v>5001200601</v>
      </c>
      <c r="B84" s="25" t="s">
        <v>135</v>
      </c>
      <c r="C84" s="26" t="s">
        <v>136</v>
      </c>
      <c r="D84" s="27">
        <f aca="true" t="shared" si="5" ref="D84:E92">SUMIF($B$205:$B$656,$B84,D$205:D$656)</f>
        <v>0</v>
      </c>
      <c r="E84" s="27">
        <f t="shared" si="5"/>
        <v>48</v>
      </c>
      <c r="F84" s="114"/>
    </row>
    <row r="85" spans="1:6" s="64" customFormat="1" ht="10.5" customHeight="1" hidden="1">
      <c r="A85" s="20" t="str">
        <f t="shared" si="2"/>
        <v>5001200602</v>
      </c>
      <c r="B85" s="25" t="s">
        <v>137</v>
      </c>
      <c r="C85" s="26" t="s">
        <v>138</v>
      </c>
      <c r="D85" s="27">
        <f t="shared" si="5"/>
        <v>0</v>
      </c>
      <c r="E85" s="27">
        <f t="shared" si="5"/>
        <v>30</v>
      </c>
      <c r="F85" s="114"/>
    </row>
    <row r="86" spans="1:6" s="64" customFormat="1" ht="10.5" customHeight="1" hidden="1">
      <c r="A86" s="20" t="str">
        <f t="shared" si="2"/>
        <v>50012009</v>
      </c>
      <c r="B86" s="14" t="s">
        <v>139</v>
      </c>
      <c r="C86" s="12" t="s">
        <v>140</v>
      </c>
      <c r="D86" s="27">
        <f t="shared" si="5"/>
        <v>0</v>
      </c>
      <c r="E86" s="27">
        <f t="shared" si="5"/>
        <v>0</v>
      </c>
      <c r="F86" s="114"/>
    </row>
    <row r="87" spans="1:6" s="64" customFormat="1" ht="10.5" customHeight="1" hidden="1">
      <c r="A87" s="20" t="str">
        <f t="shared" si="2"/>
        <v>50012011</v>
      </c>
      <c r="B87" s="14">
        <v>2011</v>
      </c>
      <c r="C87" s="12" t="s">
        <v>24</v>
      </c>
      <c r="D87" s="27">
        <f t="shared" si="5"/>
        <v>0</v>
      </c>
      <c r="E87" s="27">
        <f t="shared" si="5"/>
        <v>1</v>
      </c>
      <c r="F87" s="114"/>
    </row>
    <row r="88" spans="1:6" s="64" customFormat="1" ht="10.5" customHeight="1" hidden="1">
      <c r="A88" s="20" t="str">
        <f t="shared" si="2"/>
        <v>50012012</v>
      </c>
      <c r="B88" s="14" t="s">
        <v>141</v>
      </c>
      <c r="C88" s="12" t="s">
        <v>25</v>
      </c>
      <c r="D88" s="27">
        <f t="shared" si="5"/>
        <v>0</v>
      </c>
      <c r="E88" s="27">
        <f t="shared" si="5"/>
        <v>0</v>
      </c>
      <c r="F88" s="114"/>
    </row>
    <row r="89" spans="1:6" s="64" customFormat="1" ht="10.5" customHeight="1" hidden="1">
      <c r="A89" s="20" t="str">
        <f t="shared" si="2"/>
        <v>50012013</v>
      </c>
      <c r="B89" s="14">
        <v>2013</v>
      </c>
      <c r="C89" s="12" t="s">
        <v>142</v>
      </c>
      <c r="D89" s="27">
        <f t="shared" si="5"/>
        <v>0</v>
      </c>
      <c r="E89" s="27">
        <f t="shared" si="5"/>
        <v>23</v>
      </c>
      <c r="F89" s="114"/>
    </row>
    <row r="90" spans="1:6" s="64" customFormat="1" ht="10.5" customHeight="1" hidden="1">
      <c r="A90" s="20" t="str">
        <f t="shared" si="2"/>
        <v>50012014</v>
      </c>
      <c r="B90" s="14">
        <v>2014</v>
      </c>
      <c r="C90" s="12" t="s">
        <v>26</v>
      </c>
      <c r="D90" s="27">
        <f t="shared" si="5"/>
        <v>0</v>
      </c>
      <c r="E90" s="27">
        <f t="shared" si="5"/>
        <v>3</v>
      </c>
      <c r="F90" s="114"/>
    </row>
    <row r="91" spans="1:6" s="64" customFormat="1" ht="10.5" customHeight="1" hidden="1">
      <c r="A91" s="20" t="str">
        <f t="shared" si="2"/>
        <v>50012016</v>
      </c>
      <c r="B91" s="14">
        <v>2016</v>
      </c>
      <c r="C91" s="12" t="s">
        <v>27</v>
      </c>
      <c r="D91" s="27">
        <f t="shared" si="5"/>
        <v>0</v>
      </c>
      <c r="E91" s="27">
        <f t="shared" si="5"/>
        <v>0</v>
      </c>
      <c r="F91" s="114"/>
    </row>
    <row r="92" spans="1:6" s="64" customFormat="1" ht="30" customHeight="1" hidden="1">
      <c r="A92" s="20" t="str">
        <f t="shared" si="2"/>
        <v>50012025</v>
      </c>
      <c r="B92" s="14" t="s">
        <v>143</v>
      </c>
      <c r="C92" s="30" t="s">
        <v>144</v>
      </c>
      <c r="D92" s="27">
        <f t="shared" si="5"/>
        <v>0</v>
      </c>
      <c r="E92" s="27">
        <f t="shared" si="5"/>
        <v>0</v>
      </c>
      <c r="F92" s="114"/>
    </row>
    <row r="93" spans="1:6" s="64" customFormat="1" ht="10.5" customHeight="1" hidden="1">
      <c r="A93" s="20" t="str">
        <f t="shared" si="2"/>
        <v>50012030</v>
      </c>
      <c r="B93" s="14">
        <v>2030</v>
      </c>
      <c r="C93" s="12" t="s">
        <v>145</v>
      </c>
      <c r="D93" s="23">
        <f>SUM(D94:D100)</f>
        <v>0</v>
      </c>
      <c r="E93" s="23">
        <f>SUM(E94:E100)</f>
        <v>70</v>
      </c>
      <c r="F93" s="114"/>
    </row>
    <row r="94" spans="1:6" s="64" customFormat="1" ht="10.5" customHeight="1" hidden="1">
      <c r="A94" s="20" t="str">
        <f t="shared" si="2"/>
        <v>5001203001</v>
      </c>
      <c r="B94" s="25" t="s">
        <v>146</v>
      </c>
      <c r="C94" s="26" t="s">
        <v>28</v>
      </c>
      <c r="D94" s="27">
        <f aca="true" t="shared" si="6" ref="D94:E100">SUMIF($B$205:$B$656,$B94,D$205:D$656)</f>
        <v>0</v>
      </c>
      <c r="E94" s="27">
        <f t="shared" si="6"/>
        <v>0</v>
      </c>
      <c r="F94" s="114"/>
    </row>
    <row r="95" spans="1:6" s="64" customFormat="1" ht="10.5" customHeight="1" hidden="1">
      <c r="A95" s="20" t="str">
        <f t="shared" si="2"/>
        <v>5001203002</v>
      </c>
      <c r="B95" s="25" t="s">
        <v>147</v>
      </c>
      <c r="C95" s="26" t="s">
        <v>29</v>
      </c>
      <c r="D95" s="27">
        <f t="shared" si="6"/>
        <v>0</v>
      </c>
      <c r="E95" s="27">
        <f t="shared" si="6"/>
        <v>5</v>
      </c>
      <c r="F95" s="114"/>
    </row>
    <row r="96" spans="1:6" s="64" customFormat="1" ht="10.5" customHeight="1" hidden="1">
      <c r="A96" s="20" t="str">
        <f t="shared" si="2"/>
        <v>5001203003</v>
      </c>
      <c r="B96" s="25" t="s">
        <v>148</v>
      </c>
      <c r="C96" s="26" t="s">
        <v>30</v>
      </c>
      <c r="D96" s="27">
        <f t="shared" si="6"/>
        <v>0</v>
      </c>
      <c r="E96" s="27">
        <f t="shared" si="6"/>
        <v>0</v>
      </c>
      <c r="F96" s="114"/>
    </row>
    <row r="97" spans="1:6" s="64" customFormat="1" ht="10.5" customHeight="1" hidden="1">
      <c r="A97" s="20" t="str">
        <f t="shared" si="2"/>
        <v>5001203004</v>
      </c>
      <c r="B97" s="25" t="s">
        <v>149</v>
      </c>
      <c r="C97" s="26" t="s">
        <v>31</v>
      </c>
      <c r="D97" s="27">
        <f t="shared" si="6"/>
        <v>0</v>
      </c>
      <c r="E97" s="27">
        <f t="shared" si="6"/>
        <v>0</v>
      </c>
      <c r="F97" s="114"/>
    </row>
    <row r="98" spans="1:6" s="64" customFormat="1" ht="10.5" customHeight="1" hidden="1">
      <c r="A98" s="20" t="str">
        <f t="shared" si="2"/>
        <v>5001203007</v>
      </c>
      <c r="B98" s="25" t="s">
        <v>150</v>
      </c>
      <c r="C98" s="26" t="s">
        <v>151</v>
      </c>
      <c r="D98" s="27">
        <f t="shared" si="6"/>
        <v>0</v>
      </c>
      <c r="E98" s="27">
        <f t="shared" si="6"/>
        <v>0</v>
      </c>
      <c r="F98" s="114"/>
    </row>
    <row r="99" spans="1:6" s="64" customFormat="1" ht="10.5" customHeight="1" hidden="1">
      <c r="A99" s="20" t="str">
        <f t="shared" si="2"/>
        <v>5001203008</v>
      </c>
      <c r="B99" s="25" t="s">
        <v>152</v>
      </c>
      <c r="C99" s="29" t="s">
        <v>153</v>
      </c>
      <c r="D99" s="27">
        <f t="shared" si="6"/>
        <v>0</v>
      </c>
      <c r="E99" s="27">
        <f t="shared" si="6"/>
        <v>0</v>
      </c>
      <c r="F99" s="114"/>
    </row>
    <row r="100" spans="1:6" s="64" customFormat="1" ht="10.5" customHeight="1" hidden="1">
      <c r="A100" s="20" t="str">
        <f t="shared" si="2"/>
        <v>5001203030</v>
      </c>
      <c r="B100" s="25" t="s">
        <v>154</v>
      </c>
      <c r="C100" s="26" t="s">
        <v>32</v>
      </c>
      <c r="D100" s="27">
        <f t="shared" si="6"/>
        <v>0</v>
      </c>
      <c r="E100" s="27">
        <f t="shared" si="6"/>
        <v>65</v>
      </c>
      <c r="F100" s="114"/>
    </row>
    <row r="101" spans="1:6" s="64" customFormat="1" ht="10.5" customHeight="1" hidden="1">
      <c r="A101" s="20" t="str">
        <f t="shared" si="2"/>
        <v>500130</v>
      </c>
      <c r="B101" s="14" t="s">
        <v>57</v>
      </c>
      <c r="C101" s="15" t="s">
        <v>58</v>
      </c>
      <c r="D101" s="23">
        <f>D102</f>
        <v>0</v>
      </c>
      <c r="E101" s="23">
        <f>E102</f>
        <v>0</v>
      </c>
      <c r="F101" s="114"/>
    </row>
    <row r="102" spans="1:6" s="64" customFormat="1" ht="10.5" customHeight="1" hidden="1">
      <c r="A102" s="20" t="str">
        <f t="shared" si="2"/>
        <v>50013002</v>
      </c>
      <c r="B102" s="25" t="s">
        <v>155</v>
      </c>
      <c r="C102" s="26" t="s">
        <v>156</v>
      </c>
      <c r="D102" s="23">
        <f>D103</f>
        <v>0</v>
      </c>
      <c r="E102" s="23">
        <f>E103</f>
        <v>0</v>
      </c>
      <c r="F102" s="114"/>
    </row>
    <row r="103" spans="1:6" s="64" customFormat="1" ht="10.5" customHeight="1" hidden="1">
      <c r="A103" s="20" t="str">
        <f t="shared" si="2"/>
        <v>5001300202</v>
      </c>
      <c r="B103" s="25" t="s">
        <v>157</v>
      </c>
      <c r="C103" s="26" t="s">
        <v>158</v>
      </c>
      <c r="D103" s="27">
        <f>SUMIF($B$205:$B$656,$B103,D$205:D$656)</f>
        <v>0</v>
      </c>
      <c r="E103" s="27">
        <f>SUMIF($B$205:$B$656,$B103,E$205:E$656)</f>
        <v>0</v>
      </c>
      <c r="F103" s="114"/>
    </row>
    <row r="104" spans="1:6" s="64" customFormat="1" ht="15.75" customHeight="1" hidden="1">
      <c r="A104" s="20" t="str">
        <f t="shared" si="2"/>
        <v>500151</v>
      </c>
      <c r="B104" s="14" t="s">
        <v>59</v>
      </c>
      <c r="C104" s="12" t="s">
        <v>159</v>
      </c>
      <c r="D104" s="23">
        <f>D105+D115</f>
        <v>0</v>
      </c>
      <c r="E104" s="23">
        <f>E105+E115</f>
        <v>0</v>
      </c>
      <c r="F104" s="114"/>
    </row>
    <row r="105" spans="1:6" s="64" customFormat="1" ht="15" customHeight="1" hidden="1">
      <c r="A105" s="20" t="str">
        <f t="shared" si="2"/>
        <v>50015101</v>
      </c>
      <c r="B105" s="14" t="s">
        <v>160</v>
      </c>
      <c r="C105" s="12" t="s">
        <v>161</v>
      </c>
      <c r="D105" s="23">
        <f>D106+D113+D114</f>
        <v>0</v>
      </c>
      <c r="E105" s="23">
        <f>E106+E113+E114</f>
        <v>0</v>
      </c>
      <c r="F105" s="114"/>
    </row>
    <row r="106" spans="1:6" s="64" customFormat="1" ht="10.5" customHeight="1" hidden="1">
      <c r="A106" s="20" t="str">
        <f t="shared" si="2"/>
        <v>5001510101</v>
      </c>
      <c r="B106" s="25" t="s">
        <v>162</v>
      </c>
      <c r="C106" s="26" t="s">
        <v>163</v>
      </c>
      <c r="D106" s="27">
        <f>SUMIF($B$205:$B$656,$B106,D$205:D$656)</f>
        <v>0</v>
      </c>
      <c r="E106" s="27">
        <f>SUMIF($B$205:$B$656,$B106,E$205:E$656)</f>
        <v>0</v>
      </c>
      <c r="F106" s="114"/>
    </row>
    <row r="107" spans="1:6" s="64" customFormat="1" ht="10.5" customHeight="1" hidden="1">
      <c r="A107" s="20"/>
      <c r="B107" s="25"/>
      <c r="C107" s="26"/>
      <c r="D107" s="23"/>
      <c r="E107" s="23"/>
      <c r="F107" s="114"/>
    </row>
    <row r="108" spans="1:6" s="109" customFormat="1" ht="10.5" customHeight="1" hidden="1">
      <c r="A108" s="20"/>
      <c r="B108" s="31"/>
      <c r="C108" s="32"/>
      <c r="D108" s="33"/>
      <c r="E108" s="33"/>
      <c r="F108" s="115"/>
    </row>
    <row r="109" spans="1:6" s="109" customFormat="1" ht="10.5" customHeight="1" hidden="1">
      <c r="A109" s="20"/>
      <c r="B109" s="31"/>
      <c r="C109" s="32"/>
      <c r="D109" s="33"/>
      <c r="E109" s="33"/>
      <c r="F109" s="115"/>
    </row>
    <row r="110" spans="1:6" s="109" customFormat="1" ht="10.5" customHeight="1" hidden="1">
      <c r="A110" s="20"/>
      <c r="B110" s="31"/>
      <c r="C110" s="34"/>
      <c r="D110" s="33"/>
      <c r="E110" s="33"/>
      <c r="F110" s="115"/>
    </row>
    <row r="111" spans="1:6" s="109" customFormat="1" ht="10.5" customHeight="1" hidden="1">
      <c r="A111" s="20"/>
      <c r="B111" s="31"/>
      <c r="C111" s="34"/>
      <c r="D111" s="33"/>
      <c r="E111" s="33"/>
      <c r="F111" s="115"/>
    </row>
    <row r="112" spans="1:6" s="109" customFormat="1" ht="10.5" customHeight="1" hidden="1">
      <c r="A112" s="20"/>
      <c r="B112" s="31"/>
      <c r="C112" s="34"/>
      <c r="D112" s="33"/>
      <c r="E112" s="33"/>
      <c r="F112" s="115"/>
    </row>
    <row r="113" spans="1:6" s="109" customFormat="1" ht="10.5" customHeight="1" hidden="1">
      <c r="A113" s="20"/>
      <c r="B113" s="31" t="s">
        <v>338</v>
      </c>
      <c r="C113" s="26" t="s">
        <v>339</v>
      </c>
      <c r="D113" s="33"/>
      <c r="E113" s="33"/>
      <c r="F113" s="115"/>
    </row>
    <row r="114" spans="1:5" ht="30.75" customHeight="1" hidden="1">
      <c r="A114" s="20"/>
      <c r="B114" s="25"/>
      <c r="C114" s="26"/>
      <c r="D114" s="27"/>
      <c r="E114" s="27"/>
    </row>
    <row r="115" spans="1:6" s="64" customFormat="1" ht="13.5" customHeight="1" hidden="1">
      <c r="A115" s="18"/>
      <c r="B115" s="14" t="s">
        <v>340</v>
      </c>
      <c r="C115" s="12" t="s">
        <v>341</v>
      </c>
      <c r="D115" s="23">
        <f>D116</f>
        <v>0</v>
      </c>
      <c r="E115" s="23">
        <f>E116</f>
        <v>0</v>
      </c>
      <c r="F115" s="114"/>
    </row>
    <row r="116" spans="1:5" ht="15" customHeight="1" hidden="1">
      <c r="A116" s="20"/>
      <c r="B116" s="25" t="s">
        <v>342</v>
      </c>
      <c r="C116" s="26" t="s">
        <v>343</v>
      </c>
      <c r="D116" s="27"/>
      <c r="E116" s="27"/>
    </row>
    <row r="117" spans="1:6" s="64" customFormat="1" ht="15.75" customHeight="1" hidden="1">
      <c r="A117" s="20" t="str">
        <f aca="true" t="shared" si="7" ref="A117:A180">CONCATENATE("5001",B117)</f>
        <v>500155</v>
      </c>
      <c r="B117" s="14" t="s">
        <v>61</v>
      </c>
      <c r="C117" s="12" t="s">
        <v>62</v>
      </c>
      <c r="D117" s="23">
        <f>D118+D124</f>
        <v>0</v>
      </c>
      <c r="E117" s="23">
        <f>E118+E124</f>
        <v>0</v>
      </c>
      <c r="F117" s="114"/>
    </row>
    <row r="118" spans="1:6" s="64" customFormat="1" ht="13.5" customHeight="1" hidden="1">
      <c r="A118" s="20" t="str">
        <f t="shared" si="7"/>
        <v>50015501</v>
      </c>
      <c r="B118" s="14">
        <v>5501</v>
      </c>
      <c r="C118" s="12" t="s">
        <v>164</v>
      </c>
      <c r="D118" s="23">
        <f>SUM(D119:D123)</f>
        <v>0</v>
      </c>
      <c r="E118" s="23">
        <f>SUM(E119:E123)</f>
        <v>0</v>
      </c>
      <c r="F118" s="114"/>
    </row>
    <row r="119" spans="1:5" ht="13.5" customHeight="1" hidden="1">
      <c r="A119" s="20" t="str">
        <f t="shared" si="7"/>
        <v>5001550103</v>
      </c>
      <c r="B119" s="25" t="s">
        <v>344</v>
      </c>
      <c r="C119" s="26" t="s">
        <v>345</v>
      </c>
      <c r="D119" s="27"/>
      <c r="E119" s="27"/>
    </row>
    <row r="120" spans="1:6" s="64" customFormat="1" ht="10.5" customHeight="1" hidden="1">
      <c r="A120" s="20" t="str">
        <f t="shared" si="7"/>
        <v>5001550108</v>
      </c>
      <c r="B120" s="25" t="s">
        <v>165</v>
      </c>
      <c r="C120" s="26" t="s">
        <v>166</v>
      </c>
      <c r="D120" s="27">
        <f aca="true" t="shared" si="8" ref="D120:E122">SUMIF($B$205:$B$656,$B120,D$205:D$656)</f>
        <v>0</v>
      </c>
      <c r="E120" s="27">
        <f t="shared" si="8"/>
        <v>0</v>
      </c>
      <c r="F120" s="114"/>
    </row>
    <row r="121" spans="1:6" s="64" customFormat="1" ht="10.5" customHeight="1" hidden="1">
      <c r="A121" s="20" t="str">
        <f t="shared" si="7"/>
        <v>5001550112</v>
      </c>
      <c r="B121" s="25" t="s">
        <v>167</v>
      </c>
      <c r="C121" s="26" t="s">
        <v>168</v>
      </c>
      <c r="D121" s="27">
        <f t="shared" si="8"/>
        <v>0</v>
      </c>
      <c r="E121" s="27">
        <f t="shared" si="8"/>
        <v>0</v>
      </c>
      <c r="F121" s="114"/>
    </row>
    <row r="122" spans="1:6" s="64" customFormat="1" ht="10.5" customHeight="1" hidden="1">
      <c r="A122" s="20" t="str">
        <f t="shared" si="7"/>
        <v>5001550118</v>
      </c>
      <c r="B122" s="25" t="s">
        <v>169</v>
      </c>
      <c r="C122" s="26" t="s">
        <v>170</v>
      </c>
      <c r="D122" s="27">
        <f t="shared" si="8"/>
        <v>0</v>
      </c>
      <c r="E122" s="27">
        <f t="shared" si="8"/>
        <v>0</v>
      </c>
      <c r="F122" s="114"/>
    </row>
    <row r="123" spans="1:6" s="64" customFormat="1" ht="10.5" customHeight="1" hidden="1">
      <c r="A123" s="20" t="str">
        <f t="shared" si="7"/>
        <v>5001550128</v>
      </c>
      <c r="B123" s="25" t="s">
        <v>346</v>
      </c>
      <c r="C123" s="26" t="s">
        <v>347</v>
      </c>
      <c r="D123" s="27"/>
      <c r="E123" s="27"/>
      <c r="F123" s="114"/>
    </row>
    <row r="124" spans="1:6" s="64" customFormat="1" ht="10.5" customHeight="1" hidden="1">
      <c r="A124" s="20" t="str">
        <f t="shared" si="7"/>
        <v>50015502</v>
      </c>
      <c r="B124" s="14">
        <v>5502</v>
      </c>
      <c r="C124" s="12" t="s">
        <v>171</v>
      </c>
      <c r="D124" s="23">
        <f>SUM(D125:D126)</f>
        <v>0</v>
      </c>
      <c r="E124" s="23">
        <f>SUM(E125:E126)</f>
        <v>0</v>
      </c>
      <c r="F124" s="114"/>
    </row>
    <row r="125" spans="1:6" s="64" customFormat="1" ht="10.5" customHeight="1" hidden="1">
      <c r="A125" s="20" t="str">
        <f t="shared" si="7"/>
        <v>5001550201</v>
      </c>
      <c r="B125" s="25" t="s">
        <v>172</v>
      </c>
      <c r="C125" s="26" t="s">
        <v>173</v>
      </c>
      <c r="D125" s="27">
        <f>SUMIF($B$205:$B$656,$B125,D$205:D$656)</f>
        <v>0</v>
      </c>
      <c r="E125" s="27">
        <f>SUMIF($B$205:$B$656,$B125,E$205:E$656)</f>
        <v>0</v>
      </c>
      <c r="F125" s="114"/>
    </row>
    <row r="126" spans="1:6" s="64" customFormat="1" ht="10.5" customHeight="1" hidden="1">
      <c r="A126" s="20" t="str">
        <f t="shared" si="7"/>
        <v>5001550204</v>
      </c>
      <c r="B126" s="25" t="s">
        <v>174</v>
      </c>
      <c r="C126" s="26" t="s">
        <v>175</v>
      </c>
      <c r="D126" s="27">
        <f>SUMIF($B$205:$B$656,$B126,D$205:D$656)</f>
        <v>0</v>
      </c>
      <c r="E126" s="27">
        <f>SUMIF($B$205:$B$656,$B126,E$205:E$656)</f>
        <v>0</v>
      </c>
      <c r="F126" s="114"/>
    </row>
    <row r="127" spans="1:6" s="64" customFormat="1" ht="27.75" customHeight="1" hidden="1">
      <c r="A127" s="20" t="str">
        <f t="shared" si="7"/>
        <v>500156</v>
      </c>
      <c r="B127" s="21" t="s">
        <v>63</v>
      </c>
      <c r="C127" s="16" t="s">
        <v>64</v>
      </c>
      <c r="D127" s="23">
        <f>D128+D132+D140+D141+D142+D146+D150+D154+D158</f>
        <v>0</v>
      </c>
      <c r="E127" s="23">
        <f>E128+E132+E140+E141+E142+E146+E150+E154+E158</f>
        <v>0</v>
      </c>
      <c r="F127" s="114"/>
    </row>
    <row r="128" spans="1:6" s="64" customFormat="1" ht="10.5" customHeight="1" hidden="1">
      <c r="A128" s="20" t="str">
        <f t="shared" si="7"/>
        <v>50015601</v>
      </c>
      <c r="B128" s="25" t="s">
        <v>176</v>
      </c>
      <c r="C128" s="29" t="s">
        <v>177</v>
      </c>
      <c r="D128" s="27">
        <f>SUMIF($B$205:$B$656,$B128,D$205:D$656)</f>
        <v>0</v>
      </c>
      <c r="E128" s="27">
        <f>SUMIF($B$205:$B$656,$B128,E$205:E$656)</f>
        <v>0</v>
      </c>
      <c r="F128" s="114"/>
    </row>
    <row r="129" spans="1:6" s="64" customFormat="1" ht="10.5" customHeight="1" hidden="1">
      <c r="A129" s="20" t="str">
        <f t="shared" si="7"/>
        <v>5001560101</v>
      </c>
      <c r="B129" s="25" t="s">
        <v>348</v>
      </c>
      <c r="C129" s="26" t="s">
        <v>327</v>
      </c>
      <c r="D129" s="27"/>
      <c r="E129" s="27"/>
      <c r="F129" s="114"/>
    </row>
    <row r="130" spans="1:6" s="64" customFormat="1" ht="10.5" customHeight="1" hidden="1">
      <c r="A130" s="20" t="str">
        <f t="shared" si="7"/>
        <v>5001560102</v>
      </c>
      <c r="B130" s="25" t="s">
        <v>349</v>
      </c>
      <c r="C130" s="26" t="s">
        <v>325</v>
      </c>
      <c r="D130" s="27"/>
      <c r="E130" s="27"/>
      <c r="F130" s="114"/>
    </row>
    <row r="131" spans="1:6" s="64" customFormat="1" ht="10.5" customHeight="1" hidden="1">
      <c r="A131" s="20" t="str">
        <f t="shared" si="7"/>
        <v>5001560103</v>
      </c>
      <c r="B131" s="25" t="s">
        <v>350</v>
      </c>
      <c r="C131" s="26" t="s">
        <v>351</v>
      </c>
      <c r="D131" s="27"/>
      <c r="E131" s="27"/>
      <c r="F131" s="114"/>
    </row>
    <row r="132" spans="1:6" s="64" customFormat="1" ht="21" customHeight="1" hidden="1">
      <c r="A132" s="20" t="str">
        <f t="shared" si="7"/>
        <v>50015602</v>
      </c>
      <c r="B132" s="25" t="s">
        <v>178</v>
      </c>
      <c r="C132" s="35" t="s">
        <v>179</v>
      </c>
      <c r="D132" s="27">
        <f>SUMIF($B$205:$B$656,$B132,D$205:D$656)</f>
        <v>0</v>
      </c>
      <c r="E132" s="27">
        <f>SUMIF($B$205:$B$656,$B132,E$205:E$656)</f>
        <v>0</v>
      </c>
      <c r="F132" s="114"/>
    </row>
    <row r="133" spans="1:6" s="64" customFormat="1" ht="21" customHeight="1" hidden="1">
      <c r="A133" s="20" t="str">
        <f t="shared" si="7"/>
        <v>5001560201</v>
      </c>
      <c r="B133" s="25" t="s">
        <v>352</v>
      </c>
      <c r="C133" s="26" t="s">
        <v>327</v>
      </c>
      <c r="D133" s="27"/>
      <c r="E133" s="27"/>
      <c r="F133" s="114"/>
    </row>
    <row r="134" spans="1:6" s="64" customFormat="1" ht="21" customHeight="1" hidden="1">
      <c r="A134" s="20" t="str">
        <f t="shared" si="7"/>
        <v>5001560202</v>
      </c>
      <c r="B134" s="25" t="s">
        <v>353</v>
      </c>
      <c r="C134" s="26" t="s">
        <v>325</v>
      </c>
      <c r="D134" s="27"/>
      <c r="E134" s="27"/>
      <c r="F134" s="114"/>
    </row>
    <row r="135" spans="1:6" s="64" customFormat="1" ht="21" customHeight="1" hidden="1">
      <c r="A135" s="20" t="str">
        <f t="shared" si="7"/>
        <v>5001560203</v>
      </c>
      <c r="B135" s="25" t="s">
        <v>354</v>
      </c>
      <c r="C135" s="26" t="s">
        <v>351</v>
      </c>
      <c r="D135" s="27"/>
      <c r="E135" s="27"/>
      <c r="F135" s="114"/>
    </row>
    <row r="136" spans="1:6" s="64" customFormat="1" ht="21" customHeight="1" hidden="1">
      <c r="A136" s="20" t="str">
        <f t="shared" si="7"/>
        <v>50015603</v>
      </c>
      <c r="B136" s="25" t="s">
        <v>355</v>
      </c>
      <c r="C136" s="26" t="s">
        <v>356</v>
      </c>
      <c r="D136" s="27"/>
      <c r="E136" s="27"/>
      <c r="F136" s="114"/>
    </row>
    <row r="137" spans="1:6" s="64" customFormat="1" ht="21" customHeight="1" hidden="1">
      <c r="A137" s="20" t="str">
        <f t="shared" si="7"/>
        <v>5001560301</v>
      </c>
      <c r="B137" s="25" t="s">
        <v>357</v>
      </c>
      <c r="C137" s="26" t="s">
        <v>327</v>
      </c>
      <c r="D137" s="27"/>
      <c r="E137" s="27"/>
      <c r="F137" s="114"/>
    </row>
    <row r="138" spans="1:6" s="64" customFormat="1" ht="21" customHeight="1" hidden="1">
      <c r="A138" s="20" t="str">
        <f t="shared" si="7"/>
        <v>5001560302</v>
      </c>
      <c r="B138" s="25" t="s">
        <v>358</v>
      </c>
      <c r="C138" s="26" t="s">
        <v>325</v>
      </c>
      <c r="D138" s="27"/>
      <c r="E138" s="27"/>
      <c r="F138" s="114"/>
    </row>
    <row r="139" spans="1:6" s="64" customFormat="1" ht="21" customHeight="1" hidden="1">
      <c r="A139" s="20" t="str">
        <f t="shared" si="7"/>
        <v>5001560303</v>
      </c>
      <c r="B139" s="25" t="s">
        <v>359</v>
      </c>
      <c r="C139" s="26" t="s">
        <v>351</v>
      </c>
      <c r="D139" s="27"/>
      <c r="E139" s="27"/>
      <c r="F139" s="114"/>
    </row>
    <row r="140" spans="1:6" s="64" customFormat="1" ht="19.5" customHeight="1" hidden="1">
      <c r="A140" s="20" t="str">
        <f t="shared" si="7"/>
        <v>50015613</v>
      </c>
      <c r="B140" s="25" t="s">
        <v>180</v>
      </c>
      <c r="C140" s="35" t="s">
        <v>181</v>
      </c>
      <c r="D140" s="27">
        <f aca="true" t="shared" si="9" ref="D140:E142">SUMIF($B$205:$B$656,$B140,D$205:D$656)</f>
        <v>0</v>
      </c>
      <c r="E140" s="27">
        <f t="shared" si="9"/>
        <v>0</v>
      </c>
      <c r="F140" s="114"/>
    </row>
    <row r="141" spans="1:6" s="64" customFormat="1" ht="21.75" customHeight="1" hidden="1">
      <c r="A141" s="20" t="str">
        <f t="shared" si="7"/>
        <v>50015615</v>
      </c>
      <c r="B141" s="25" t="s">
        <v>256</v>
      </c>
      <c r="C141" s="35" t="s">
        <v>324</v>
      </c>
      <c r="D141" s="27">
        <f t="shared" si="9"/>
        <v>0</v>
      </c>
      <c r="E141" s="27">
        <f t="shared" si="9"/>
        <v>0</v>
      </c>
      <c r="F141" s="114"/>
    </row>
    <row r="142" spans="1:6" s="64" customFormat="1" ht="21" customHeight="1" hidden="1">
      <c r="A142" s="20" t="str">
        <f t="shared" si="7"/>
        <v>50015616</v>
      </c>
      <c r="B142" s="25" t="s">
        <v>182</v>
      </c>
      <c r="C142" s="35" t="s">
        <v>183</v>
      </c>
      <c r="D142" s="27">
        <f t="shared" si="9"/>
        <v>0</v>
      </c>
      <c r="E142" s="27">
        <f t="shared" si="9"/>
        <v>0</v>
      </c>
      <c r="F142" s="114"/>
    </row>
    <row r="143" spans="1:6" s="64" customFormat="1" ht="21" customHeight="1" hidden="1">
      <c r="A143" s="20" t="str">
        <f t="shared" si="7"/>
        <v>5001561601</v>
      </c>
      <c r="B143" s="25" t="s">
        <v>360</v>
      </c>
      <c r="C143" s="26" t="s">
        <v>327</v>
      </c>
      <c r="D143" s="27"/>
      <c r="E143" s="27"/>
      <c r="F143" s="114"/>
    </row>
    <row r="144" spans="1:6" s="64" customFormat="1" ht="21" customHeight="1" hidden="1">
      <c r="A144" s="20" t="str">
        <f t="shared" si="7"/>
        <v>5001561602</v>
      </c>
      <c r="B144" s="25" t="s">
        <v>361</v>
      </c>
      <c r="C144" s="26" t="s">
        <v>325</v>
      </c>
      <c r="D144" s="27"/>
      <c r="E144" s="27"/>
      <c r="F144" s="114"/>
    </row>
    <row r="145" spans="1:6" s="64" customFormat="1" ht="21" customHeight="1" hidden="1">
      <c r="A145" s="20" t="str">
        <f t="shared" si="7"/>
        <v>5001561603</v>
      </c>
      <c r="B145" s="25" t="s">
        <v>362</v>
      </c>
      <c r="C145" s="26" t="s">
        <v>351</v>
      </c>
      <c r="D145" s="27"/>
      <c r="E145" s="27"/>
      <c r="F145" s="114"/>
    </row>
    <row r="146" spans="1:6" s="64" customFormat="1" ht="21" customHeight="1" hidden="1">
      <c r="A146" s="20" t="str">
        <f t="shared" si="7"/>
        <v>50015617</v>
      </c>
      <c r="B146" s="25" t="s">
        <v>363</v>
      </c>
      <c r="C146" s="35"/>
      <c r="D146" s="27"/>
      <c r="E146" s="27"/>
      <c r="F146" s="114"/>
    </row>
    <row r="147" spans="1:6" s="64" customFormat="1" ht="21" customHeight="1" hidden="1">
      <c r="A147" s="20" t="str">
        <f t="shared" si="7"/>
        <v>5001561701</v>
      </c>
      <c r="B147" s="25" t="s">
        <v>364</v>
      </c>
      <c r="C147" s="26" t="s">
        <v>327</v>
      </c>
      <c r="D147" s="27"/>
      <c r="E147" s="27"/>
      <c r="F147" s="114"/>
    </row>
    <row r="148" spans="1:6" s="64" customFormat="1" ht="21" customHeight="1" hidden="1">
      <c r="A148" s="20" t="str">
        <f t="shared" si="7"/>
        <v>5001561702</v>
      </c>
      <c r="B148" s="25" t="s">
        <v>365</v>
      </c>
      <c r="C148" s="26" t="s">
        <v>325</v>
      </c>
      <c r="D148" s="27"/>
      <c r="E148" s="27"/>
      <c r="F148" s="114"/>
    </row>
    <row r="149" spans="1:6" s="64" customFormat="1" ht="21" customHeight="1" hidden="1">
      <c r="A149" s="20" t="str">
        <f t="shared" si="7"/>
        <v>5001561703</v>
      </c>
      <c r="B149" s="25" t="s">
        <v>366</v>
      </c>
      <c r="C149" s="26" t="s">
        <v>351</v>
      </c>
      <c r="D149" s="27"/>
      <c r="E149" s="27"/>
      <c r="F149" s="114"/>
    </row>
    <row r="150" spans="1:6" s="64" customFormat="1" ht="30.75" customHeight="1" hidden="1">
      <c r="A150" s="20" t="str">
        <f t="shared" si="7"/>
        <v>50015618</v>
      </c>
      <c r="B150" s="25" t="s">
        <v>184</v>
      </c>
      <c r="C150" s="35" t="s">
        <v>185</v>
      </c>
      <c r="D150" s="27">
        <f>SUMIF($B$205:$B$656,$B150,D$205:D$656)</f>
        <v>0</v>
      </c>
      <c r="E150" s="27">
        <f>SUMIF($B$205:$B$656,$B150,E$205:E$656)</f>
        <v>0</v>
      </c>
      <c r="F150" s="114"/>
    </row>
    <row r="151" spans="1:6" s="64" customFormat="1" ht="30.75" customHeight="1" hidden="1">
      <c r="A151" s="20" t="str">
        <f t="shared" si="7"/>
        <v>5001561801</v>
      </c>
      <c r="B151" s="25" t="s">
        <v>367</v>
      </c>
      <c r="C151" s="26" t="s">
        <v>327</v>
      </c>
      <c r="D151" s="27"/>
      <c r="E151" s="27"/>
      <c r="F151" s="114"/>
    </row>
    <row r="152" spans="1:6" s="64" customFormat="1" ht="30.75" customHeight="1" hidden="1">
      <c r="A152" s="20" t="str">
        <f t="shared" si="7"/>
        <v>5001561802</v>
      </c>
      <c r="B152" s="25" t="s">
        <v>368</v>
      </c>
      <c r="C152" s="26" t="s">
        <v>325</v>
      </c>
      <c r="D152" s="27"/>
      <c r="E152" s="27"/>
      <c r="F152" s="114"/>
    </row>
    <row r="153" spans="1:6" s="64" customFormat="1" ht="30.75" customHeight="1" hidden="1">
      <c r="A153" s="20" t="str">
        <f t="shared" si="7"/>
        <v>5001561803</v>
      </c>
      <c r="B153" s="25" t="s">
        <v>369</v>
      </c>
      <c r="C153" s="26" t="s">
        <v>351</v>
      </c>
      <c r="D153" s="27"/>
      <c r="E153" s="27"/>
      <c r="F153" s="114"/>
    </row>
    <row r="154" spans="1:6" s="64" customFormat="1" ht="30" customHeight="1" hidden="1">
      <c r="A154" s="20" t="str">
        <f t="shared" si="7"/>
        <v>50015619</v>
      </c>
      <c r="B154" s="25" t="s">
        <v>186</v>
      </c>
      <c r="C154" s="35" t="s">
        <v>187</v>
      </c>
      <c r="D154" s="27">
        <f>SUMIF($B$205:$B$656,$B154,D$205:D$656)</f>
        <v>0</v>
      </c>
      <c r="E154" s="27">
        <f>SUMIF($B$205:$B$656,$B154,E$205:E$656)</f>
        <v>0</v>
      </c>
      <c r="F154" s="114"/>
    </row>
    <row r="155" spans="1:6" s="64" customFormat="1" ht="30" customHeight="1" hidden="1">
      <c r="A155" s="20" t="str">
        <f t="shared" si="7"/>
        <v>5001561901</v>
      </c>
      <c r="B155" s="25" t="s">
        <v>370</v>
      </c>
      <c r="C155" s="26" t="s">
        <v>327</v>
      </c>
      <c r="D155" s="27"/>
      <c r="E155" s="27"/>
      <c r="F155" s="114"/>
    </row>
    <row r="156" spans="1:6" s="64" customFormat="1" ht="30" customHeight="1" hidden="1">
      <c r="A156" s="20" t="str">
        <f t="shared" si="7"/>
        <v>5001561902</v>
      </c>
      <c r="B156" s="25" t="s">
        <v>371</v>
      </c>
      <c r="C156" s="26" t="s">
        <v>325</v>
      </c>
      <c r="D156" s="27"/>
      <c r="E156" s="27"/>
      <c r="F156" s="114"/>
    </row>
    <row r="157" spans="1:6" s="64" customFormat="1" ht="28.5" customHeight="1" hidden="1">
      <c r="A157" s="20" t="str">
        <f t="shared" si="7"/>
        <v>5001561903</v>
      </c>
      <c r="B157" s="25" t="s">
        <v>372</v>
      </c>
      <c r="C157" s="26" t="s">
        <v>351</v>
      </c>
      <c r="D157" s="27"/>
      <c r="E157" s="27"/>
      <c r="F157" s="114"/>
    </row>
    <row r="158" spans="1:6" s="64" customFormat="1" ht="36" customHeight="1" hidden="1">
      <c r="A158" s="20" t="str">
        <f t="shared" si="7"/>
        <v>50015622</v>
      </c>
      <c r="B158" s="25" t="s">
        <v>188</v>
      </c>
      <c r="C158" s="36" t="s">
        <v>189</v>
      </c>
      <c r="D158" s="27">
        <f>SUMIF($B$205:$B$656,$B158,D$205:D$656)</f>
        <v>0</v>
      </c>
      <c r="E158" s="27">
        <f>SUMIF($B$205:$B$656,$B158,E$205:E$656)</f>
        <v>0</v>
      </c>
      <c r="F158" s="114"/>
    </row>
    <row r="159" spans="1:6" s="64" customFormat="1" ht="36" customHeight="1" hidden="1">
      <c r="A159" s="20" t="str">
        <f t="shared" si="7"/>
        <v>5001562501</v>
      </c>
      <c r="B159" s="25" t="s">
        <v>373</v>
      </c>
      <c r="C159" s="26" t="s">
        <v>327</v>
      </c>
      <c r="D159" s="27"/>
      <c r="E159" s="27"/>
      <c r="F159" s="114"/>
    </row>
    <row r="160" spans="1:6" s="64" customFormat="1" ht="0" customHeight="1" hidden="1">
      <c r="A160" s="20" t="str">
        <f t="shared" si="7"/>
        <v>5001562502</v>
      </c>
      <c r="B160" s="25" t="s">
        <v>374</v>
      </c>
      <c r="C160" s="26" t="s">
        <v>325</v>
      </c>
      <c r="D160" s="27"/>
      <c r="E160" s="27"/>
      <c r="F160" s="114"/>
    </row>
    <row r="161" spans="1:6" s="64" customFormat="1" ht="11.25" hidden="1">
      <c r="A161" s="20" t="str">
        <f t="shared" si="7"/>
        <v>5001562503</v>
      </c>
      <c r="B161" s="25" t="s">
        <v>375</v>
      </c>
      <c r="C161" s="26" t="s">
        <v>351</v>
      </c>
      <c r="D161" s="27"/>
      <c r="E161" s="27"/>
      <c r="F161" s="114"/>
    </row>
    <row r="162" spans="1:6" s="64" customFormat="1" ht="11.25" hidden="1">
      <c r="A162" s="20" t="str">
        <f t="shared" si="7"/>
        <v>500159</v>
      </c>
      <c r="B162" s="14" t="s">
        <v>65</v>
      </c>
      <c r="C162" s="16" t="s">
        <v>190</v>
      </c>
      <c r="D162" s="23">
        <f>SUM(D163:D174)</f>
        <v>0</v>
      </c>
      <c r="E162" s="23">
        <f>SUM(E163:E174)</f>
        <v>0</v>
      </c>
      <c r="F162" s="114"/>
    </row>
    <row r="163" spans="1:6" s="64" customFormat="1" ht="33.75" hidden="1">
      <c r="A163" s="20" t="str">
        <f t="shared" si="7"/>
        <v>50015904</v>
      </c>
      <c r="B163" s="25">
        <v>5904</v>
      </c>
      <c r="C163" s="37" t="s">
        <v>191</v>
      </c>
      <c r="D163" s="27">
        <f aca="true" t="shared" si="10" ref="D163:E174">SUMIF($B$205:$B$656,$B163,D$205:D$656)</f>
        <v>0</v>
      </c>
      <c r="E163" s="27">
        <f t="shared" si="10"/>
        <v>0</v>
      </c>
      <c r="F163" s="114"/>
    </row>
    <row r="164" spans="1:6" s="64" customFormat="1" ht="22.5" hidden="1">
      <c r="A164" s="20" t="str">
        <f t="shared" si="7"/>
        <v>50015905</v>
      </c>
      <c r="B164" s="25">
        <v>5905</v>
      </c>
      <c r="C164" s="37" t="s">
        <v>192</v>
      </c>
      <c r="D164" s="27">
        <f t="shared" si="10"/>
        <v>0</v>
      </c>
      <c r="E164" s="27">
        <f t="shared" si="10"/>
        <v>0</v>
      </c>
      <c r="F164" s="114"/>
    </row>
    <row r="165" spans="1:6" s="64" customFormat="1" ht="22.5" hidden="1">
      <c r="A165" s="20" t="str">
        <f t="shared" si="7"/>
        <v>50015907</v>
      </c>
      <c r="B165" s="25" t="s">
        <v>193</v>
      </c>
      <c r="C165" s="37" t="s">
        <v>194</v>
      </c>
      <c r="D165" s="27">
        <f t="shared" si="10"/>
        <v>0</v>
      </c>
      <c r="E165" s="27">
        <f t="shared" si="10"/>
        <v>0</v>
      </c>
      <c r="F165" s="114"/>
    </row>
    <row r="166" spans="1:6" s="64" customFormat="1" ht="11.25" hidden="1">
      <c r="A166" s="20" t="str">
        <f t="shared" si="7"/>
        <v>50015911</v>
      </c>
      <c r="B166" s="25" t="s">
        <v>195</v>
      </c>
      <c r="C166" s="35" t="s">
        <v>196</v>
      </c>
      <c r="D166" s="27">
        <f t="shared" si="10"/>
        <v>0</v>
      </c>
      <c r="E166" s="27">
        <f t="shared" si="10"/>
        <v>0</v>
      </c>
      <c r="F166" s="114"/>
    </row>
    <row r="167" spans="1:6" s="64" customFormat="1" ht="11.25" hidden="1">
      <c r="A167" s="20" t="str">
        <f t="shared" si="7"/>
        <v>50015912</v>
      </c>
      <c r="B167" s="25" t="s">
        <v>197</v>
      </c>
      <c r="C167" s="35" t="s">
        <v>198</v>
      </c>
      <c r="D167" s="27">
        <f t="shared" si="10"/>
        <v>0</v>
      </c>
      <c r="E167" s="27">
        <f t="shared" si="10"/>
        <v>0</v>
      </c>
      <c r="F167" s="114"/>
    </row>
    <row r="168" spans="1:6" s="64" customFormat="1" ht="22.5" hidden="1">
      <c r="A168" s="20" t="str">
        <f t="shared" si="7"/>
        <v>50015913</v>
      </c>
      <c r="B168" s="25" t="s">
        <v>199</v>
      </c>
      <c r="C168" s="37" t="s">
        <v>200</v>
      </c>
      <c r="D168" s="27">
        <f t="shared" si="10"/>
        <v>0</v>
      </c>
      <c r="E168" s="27">
        <f t="shared" si="10"/>
        <v>0</v>
      </c>
      <c r="F168" s="114"/>
    </row>
    <row r="169" spans="1:6" s="64" customFormat="1" ht="22.5" hidden="1">
      <c r="A169" s="20" t="str">
        <f t="shared" si="7"/>
        <v>50015914</v>
      </c>
      <c r="B169" s="25" t="s">
        <v>201</v>
      </c>
      <c r="C169" s="37" t="s">
        <v>202</v>
      </c>
      <c r="D169" s="27">
        <f t="shared" si="10"/>
        <v>0</v>
      </c>
      <c r="E169" s="27">
        <f t="shared" si="10"/>
        <v>0</v>
      </c>
      <c r="F169" s="114"/>
    </row>
    <row r="170" spans="1:6" s="64" customFormat="1" ht="11.25" hidden="1">
      <c r="A170" s="20" t="str">
        <f t="shared" si="7"/>
        <v>50015915</v>
      </c>
      <c r="B170" s="25" t="s">
        <v>203</v>
      </c>
      <c r="C170" s="37" t="s">
        <v>204</v>
      </c>
      <c r="D170" s="27">
        <f t="shared" si="10"/>
        <v>0</v>
      </c>
      <c r="E170" s="27">
        <f t="shared" si="10"/>
        <v>0</v>
      </c>
      <c r="F170" s="114"/>
    </row>
    <row r="171" spans="1:6" s="64" customFormat="1" ht="22.5" hidden="1">
      <c r="A171" s="20" t="str">
        <f t="shared" si="7"/>
        <v>50015916</v>
      </c>
      <c r="B171" s="25" t="s">
        <v>205</v>
      </c>
      <c r="C171" s="37" t="s">
        <v>206</v>
      </c>
      <c r="D171" s="27">
        <f t="shared" si="10"/>
        <v>0</v>
      </c>
      <c r="E171" s="27">
        <f t="shared" si="10"/>
        <v>0</v>
      </c>
      <c r="F171" s="114"/>
    </row>
    <row r="172" spans="1:6" s="64" customFormat="1" ht="11.25" hidden="1">
      <c r="A172" s="20" t="str">
        <f t="shared" si="7"/>
        <v>50015917</v>
      </c>
      <c r="B172" s="25" t="s">
        <v>207</v>
      </c>
      <c r="C172" s="35" t="s">
        <v>208</v>
      </c>
      <c r="D172" s="27">
        <f t="shared" si="10"/>
        <v>0</v>
      </c>
      <c r="E172" s="27">
        <f t="shared" si="10"/>
        <v>0</v>
      </c>
      <c r="F172" s="114"/>
    </row>
    <row r="173" spans="1:6" s="64" customFormat="1" ht="11.25" hidden="1">
      <c r="A173" s="20" t="str">
        <f t="shared" si="7"/>
        <v>50015922</v>
      </c>
      <c r="B173" s="25" t="s">
        <v>209</v>
      </c>
      <c r="C173" s="35" t="s">
        <v>210</v>
      </c>
      <c r="D173" s="27">
        <f t="shared" si="10"/>
        <v>0</v>
      </c>
      <c r="E173" s="27">
        <f t="shared" si="10"/>
        <v>0</v>
      </c>
      <c r="F173" s="114"/>
    </row>
    <row r="174" spans="1:6" s="64" customFormat="1" ht="11.25" hidden="1">
      <c r="A174" s="20" t="str">
        <f t="shared" si="7"/>
        <v>50015928</v>
      </c>
      <c r="B174" s="25" t="s">
        <v>211</v>
      </c>
      <c r="C174" s="37" t="s">
        <v>212</v>
      </c>
      <c r="D174" s="27">
        <f t="shared" si="10"/>
        <v>0</v>
      </c>
      <c r="E174" s="27">
        <f t="shared" si="10"/>
        <v>0</v>
      </c>
      <c r="F174" s="114"/>
    </row>
    <row r="175" spans="1:6" s="64" customFormat="1" ht="33.75" hidden="1">
      <c r="A175" s="20" t="str">
        <f t="shared" si="7"/>
        <v>500165</v>
      </c>
      <c r="B175" s="14" t="s">
        <v>67</v>
      </c>
      <c r="C175" s="17" t="s">
        <v>68</v>
      </c>
      <c r="D175" s="23">
        <f>D176</f>
        <v>0</v>
      </c>
      <c r="E175" s="23">
        <f>E176</f>
        <v>0</v>
      </c>
      <c r="F175" s="114"/>
    </row>
    <row r="176" spans="1:6" s="64" customFormat="1" ht="22.5" hidden="1">
      <c r="A176" s="20" t="str">
        <f t="shared" si="7"/>
        <v>50016501</v>
      </c>
      <c r="B176" s="25" t="s">
        <v>213</v>
      </c>
      <c r="C176" s="35" t="s">
        <v>214</v>
      </c>
      <c r="D176" s="27">
        <f>SUMIF($B$205:$B$656,$B176,D$205:D$656)</f>
        <v>0</v>
      </c>
      <c r="E176" s="27">
        <f>SUMIF($B$205:$B$656,$B176,E$205:E$656)</f>
        <v>0</v>
      </c>
      <c r="F176" s="114"/>
    </row>
    <row r="177" spans="1:6" s="64" customFormat="1" ht="11.25" hidden="1">
      <c r="A177" s="20" t="str">
        <f t="shared" si="7"/>
        <v>500170</v>
      </c>
      <c r="B177" s="14" t="s">
        <v>33</v>
      </c>
      <c r="C177" s="17" t="s">
        <v>69</v>
      </c>
      <c r="D177" s="23">
        <f>D178</f>
        <v>0</v>
      </c>
      <c r="E177" s="23">
        <f>E178</f>
        <v>238</v>
      </c>
      <c r="F177" s="114"/>
    </row>
    <row r="178" spans="1:6" s="64" customFormat="1" ht="11.25" hidden="1">
      <c r="A178" s="20" t="str">
        <f t="shared" si="7"/>
        <v>500171</v>
      </c>
      <c r="B178" s="14" t="s">
        <v>34</v>
      </c>
      <c r="C178" s="15" t="s">
        <v>70</v>
      </c>
      <c r="D178" s="23">
        <f>D179+D184</f>
        <v>0</v>
      </c>
      <c r="E178" s="23">
        <f>E179+E184</f>
        <v>238</v>
      </c>
      <c r="F178" s="114"/>
    </row>
    <row r="179" spans="1:6" s="64" customFormat="1" ht="11.25" hidden="1">
      <c r="A179" s="20" t="str">
        <f t="shared" si="7"/>
        <v>50017101</v>
      </c>
      <c r="B179" s="14">
        <v>7101</v>
      </c>
      <c r="C179" s="15" t="s">
        <v>215</v>
      </c>
      <c r="D179" s="23">
        <f>SUM(D180:D183)</f>
        <v>0</v>
      </c>
      <c r="E179" s="23">
        <f>SUM(E180:E183)</f>
        <v>238</v>
      </c>
      <c r="F179" s="114"/>
    </row>
    <row r="180" spans="1:6" s="64" customFormat="1" ht="11.25" hidden="1">
      <c r="A180" s="20" t="str">
        <f t="shared" si="7"/>
        <v>5001710101</v>
      </c>
      <c r="B180" s="25" t="s">
        <v>216</v>
      </c>
      <c r="C180" s="28" t="s">
        <v>35</v>
      </c>
      <c r="D180" s="27">
        <f aca="true" t="shared" si="11" ref="D180:E184">SUMIF($B$205:$B$656,$B180,D$205:D$656)</f>
        <v>0</v>
      </c>
      <c r="E180" s="27">
        <f t="shared" si="11"/>
        <v>0</v>
      </c>
      <c r="F180" s="114"/>
    </row>
    <row r="181" spans="1:6" s="64" customFormat="1" ht="11.25" hidden="1">
      <c r="A181" s="20" t="str">
        <f aca="true" t="shared" si="12" ref="A181:A197">CONCATENATE("5001",B181)</f>
        <v>5001710102</v>
      </c>
      <c r="B181" s="25" t="s">
        <v>217</v>
      </c>
      <c r="C181" s="28" t="s">
        <v>218</v>
      </c>
      <c r="D181" s="27">
        <f t="shared" si="11"/>
        <v>0</v>
      </c>
      <c r="E181" s="27">
        <f t="shared" si="11"/>
        <v>156</v>
      </c>
      <c r="F181" s="114"/>
    </row>
    <row r="182" spans="1:6" s="64" customFormat="1" ht="22.5" hidden="1">
      <c r="A182" s="20" t="str">
        <f t="shared" si="12"/>
        <v>5001710103</v>
      </c>
      <c r="B182" s="25" t="s">
        <v>219</v>
      </c>
      <c r="C182" s="28" t="s">
        <v>36</v>
      </c>
      <c r="D182" s="27">
        <f t="shared" si="11"/>
        <v>0</v>
      </c>
      <c r="E182" s="27">
        <f t="shared" si="11"/>
        <v>0</v>
      </c>
      <c r="F182" s="114"/>
    </row>
    <row r="183" spans="1:6" s="64" customFormat="1" ht="11.25" hidden="1">
      <c r="A183" s="20" t="str">
        <f t="shared" si="12"/>
        <v>5001710130</v>
      </c>
      <c r="B183" s="25" t="s">
        <v>220</v>
      </c>
      <c r="C183" s="28" t="s">
        <v>221</v>
      </c>
      <c r="D183" s="27">
        <f t="shared" si="11"/>
        <v>0</v>
      </c>
      <c r="E183" s="27">
        <f t="shared" si="11"/>
        <v>82</v>
      </c>
      <c r="F183" s="114"/>
    </row>
    <row r="184" spans="1:6" s="64" customFormat="1" ht="11.25" hidden="1">
      <c r="A184" s="20" t="str">
        <f t="shared" si="12"/>
        <v>50017103</v>
      </c>
      <c r="B184" s="14" t="s">
        <v>222</v>
      </c>
      <c r="C184" s="15" t="s">
        <v>37</v>
      </c>
      <c r="D184" s="27">
        <f t="shared" si="11"/>
        <v>0</v>
      </c>
      <c r="E184" s="27">
        <f t="shared" si="11"/>
        <v>0</v>
      </c>
      <c r="F184" s="114"/>
    </row>
    <row r="185" spans="1:6" s="64" customFormat="1" ht="11.25" hidden="1">
      <c r="A185" s="20" t="str">
        <f t="shared" si="12"/>
        <v>500179</v>
      </c>
      <c r="B185" s="14" t="s">
        <v>71</v>
      </c>
      <c r="C185" s="17" t="s">
        <v>72</v>
      </c>
      <c r="D185" s="23">
        <f aca="true" t="shared" si="13" ref="D185:E187">D186</f>
        <v>0</v>
      </c>
      <c r="E185" s="23">
        <f t="shared" si="13"/>
        <v>0</v>
      </c>
      <c r="F185" s="114"/>
    </row>
    <row r="186" spans="1:6" s="64" customFormat="1" ht="11.25" hidden="1">
      <c r="A186" s="20" t="str">
        <f t="shared" si="12"/>
        <v>500181</v>
      </c>
      <c r="B186" s="14" t="s">
        <v>73</v>
      </c>
      <c r="C186" s="17" t="s">
        <v>74</v>
      </c>
      <c r="D186" s="23">
        <f t="shared" si="13"/>
        <v>0</v>
      </c>
      <c r="E186" s="23">
        <f t="shared" si="13"/>
        <v>0</v>
      </c>
      <c r="F186" s="114"/>
    </row>
    <row r="187" spans="1:6" s="64" customFormat="1" ht="11.25" hidden="1">
      <c r="A187" s="20" t="str">
        <f t="shared" si="12"/>
        <v>50018101</v>
      </c>
      <c r="B187" s="14" t="s">
        <v>223</v>
      </c>
      <c r="C187" s="17" t="s">
        <v>224</v>
      </c>
      <c r="D187" s="23">
        <f t="shared" si="13"/>
        <v>0</v>
      </c>
      <c r="E187" s="23">
        <f t="shared" si="13"/>
        <v>0</v>
      </c>
      <c r="F187" s="114"/>
    </row>
    <row r="188" spans="1:6" s="64" customFormat="1" ht="22.5" hidden="1">
      <c r="A188" s="20" t="str">
        <f t="shared" si="12"/>
        <v>5001810101</v>
      </c>
      <c r="B188" s="25" t="s">
        <v>225</v>
      </c>
      <c r="C188" s="35" t="s">
        <v>226</v>
      </c>
      <c r="D188" s="27">
        <f>SUMIF($B$205:$B$656,$B188,D$205:D$656)</f>
        <v>0</v>
      </c>
      <c r="E188" s="27">
        <f>SUMIF($B$205:$B$656,$B188,E$205:E$656)</f>
        <v>0</v>
      </c>
      <c r="F188" s="114"/>
    </row>
    <row r="189" spans="1:6" s="64" customFormat="1" ht="11.25" hidden="1">
      <c r="A189" s="20" t="str">
        <f t="shared" si="12"/>
        <v>5001</v>
      </c>
      <c r="B189" s="24"/>
      <c r="C189" s="17"/>
      <c r="D189" s="17"/>
      <c r="E189" s="23"/>
      <c r="F189" s="114"/>
    </row>
    <row r="190" spans="1:6" s="64" customFormat="1" ht="11.25" hidden="1">
      <c r="A190" s="20" t="str">
        <f t="shared" si="12"/>
        <v>50015100</v>
      </c>
      <c r="B190" s="14" t="s">
        <v>227</v>
      </c>
      <c r="C190" s="15" t="s">
        <v>228</v>
      </c>
      <c r="D190" s="19">
        <f>D191+D199</f>
        <v>0</v>
      </c>
      <c r="E190" s="19">
        <f>E191+E199</f>
        <v>14335</v>
      </c>
      <c r="F190" s="114"/>
    </row>
    <row r="191" spans="1:6" s="64" customFormat="1" ht="11.25" hidden="1">
      <c r="A191" s="20" t="str">
        <f t="shared" si="12"/>
        <v>500101</v>
      </c>
      <c r="B191" s="14" t="s">
        <v>0</v>
      </c>
      <c r="C191" s="12" t="s">
        <v>53</v>
      </c>
      <c r="D191" s="19">
        <f>SUM(D192:D197)</f>
        <v>0</v>
      </c>
      <c r="E191" s="19">
        <f>SUM(E192:E197)</f>
        <v>14112</v>
      </c>
      <c r="F191" s="114"/>
    </row>
    <row r="192" spans="1:6" s="64" customFormat="1" ht="11.25" hidden="1">
      <c r="A192" s="20" t="str">
        <f t="shared" si="12"/>
        <v>500110</v>
      </c>
      <c r="B192" s="14" t="s">
        <v>54</v>
      </c>
      <c r="C192" s="15" t="s">
        <v>55</v>
      </c>
      <c r="D192" s="19">
        <f>D203+D333</f>
        <v>0</v>
      </c>
      <c r="E192" s="19">
        <f>E203+E333</f>
        <v>12577</v>
      </c>
      <c r="F192" s="114"/>
    </row>
    <row r="193" spans="1:6" s="64" customFormat="1" ht="11.25" hidden="1">
      <c r="A193" s="20" t="str">
        <f t="shared" si="12"/>
        <v>500120</v>
      </c>
      <c r="B193" s="14" t="s">
        <v>15</v>
      </c>
      <c r="C193" s="15" t="s">
        <v>56</v>
      </c>
      <c r="D193" s="19">
        <f>D228+D353</f>
        <v>0</v>
      </c>
      <c r="E193" s="19">
        <f>E228+E353</f>
        <v>1535</v>
      </c>
      <c r="F193" s="114"/>
    </row>
    <row r="194" spans="1:6" s="64" customFormat="1" ht="11.25" hidden="1">
      <c r="A194" s="20" t="str">
        <f t="shared" si="12"/>
        <v>500151</v>
      </c>
      <c r="B194" s="14" t="s">
        <v>59</v>
      </c>
      <c r="C194" s="38" t="s">
        <v>229</v>
      </c>
      <c r="D194" s="19">
        <f>D265</f>
        <v>0</v>
      </c>
      <c r="E194" s="19">
        <f>E265</f>
        <v>0</v>
      </c>
      <c r="F194" s="114"/>
    </row>
    <row r="195" spans="1:6" s="64" customFormat="1" ht="11.25" hidden="1">
      <c r="A195" s="20" t="str">
        <f t="shared" si="12"/>
        <v>500155</v>
      </c>
      <c r="B195" s="14" t="s">
        <v>61</v>
      </c>
      <c r="C195" s="12" t="s">
        <v>62</v>
      </c>
      <c r="D195" s="19">
        <f>D272+D377</f>
        <v>0</v>
      </c>
      <c r="E195" s="19">
        <f>E272+E377</f>
        <v>0</v>
      </c>
      <c r="F195" s="114"/>
    </row>
    <row r="196" spans="1:6" s="64" customFormat="1" ht="33.75" hidden="1">
      <c r="A196" s="20" t="str">
        <f t="shared" si="12"/>
        <v>500158</v>
      </c>
      <c r="B196" s="14" t="s">
        <v>334</v>
      </c>
      <c r="C196" s="16" t="s">
        <v>335</v>
      </c>
      <c r="D196" s="19">
        <f>D280</f>
        <v>0</v>
      </c>
      <c r="E196" s="19">
        <f>E280</f>
        <v>0</v>
      </c>
      <c r="F196" s="114"/>
    </row>
    <row r="197" spans="1:6" s="64" customFormat="1" ht="11.25" hidden="1">
      <c r="A197" s="20" t="str">
        <f t="shared" si="12"/>
        <v>500159</v>
      </c>
      <c r="B197" s="14" t="s">
        <v>65</v>
      </c>
      <c r="C197" s="17" t="s">
        <v>66</v>
      </c>
      <c r="D197" s="19">
        <f>D311</f>
        <v>0</v>
      </c>
      <c r="E197" s="19">
        <f>E311</f>
        <v>0</v>
      </c>
      <c r="F197" s="114"/>
    </row>
    <row r="198" spans="1:6" s="64" customFormat="1" ht="11.25" hidden="1">
      <c r="A198" s="20"/>
      <c r="B198" s="14"/>
      <c r="C198" s="17"/>
      <c r="D198" s="19"/>
      <c r="E198" s="19"/>
      <c r="F198" s="114"/>
    </row>
    <row r="199" spans="1:6" s="64" customFormat="1" ht="11.25">
      <c r="A199" s="20" t="str">
        <f>CONCATENATE("5001",B199)</f>
        <v>500170</v>
      </c>
      <c r="B199" s="14" t="s">
        <v>33</v>
      </c>
      <c r="C199" s="15" t="s">
        <v>69</v>
      </c>
      <c r="D199" s="19">
        <f>D200</f>
        <v>0</v>
      </c>
      <c r="E199" s="19">
        <v>223</v>
      </c>
      <c r="F199" s="114"/>
    </row>
    <row r="200" spans="1:6" s="64" customFormat="1" ht="11.25">
      <c r="A200" s="20" t="str">
        <f>CONCATENATE("5001",B200)</f>
        <v>500171</v>
      </c>
      <c r="B200" s="14" t="s">
        <v>34</v>
      </c>
      <c r="C200" s="15" t="s">
        <v>70</v>
      </c>
      <c r="D200" s="19">
        <f>D320</f>
        <v>0</v>
      </c>
      <c r="E200" s="19">
        <v>223</v>
      </c>
      <c r="F200" s="114"/>
    </row>
    <row r="201" spans="1:5" ht="11.25">
      <c r="A201" s="18"/>
      <c r="B201" s="14" t="s">
        <v>160</v>
      </c>
      <c r="C201" s="15" t="s">
        <v>230</v>
      </c>
      <c r="D201" s="19">
        <v>150</v>
      </c>
      <c r="E201" s="19">
        <f>E202+E320</f>
        <v>14350</v>
      </c>
    </row>
    <row r="202" spans="1:6" s="64" customFormat="1" ht="11.25">
      <c r="A202" s="18" t="str">
        <f aca="true" t="shared" si="14" ref="A202:A218">CONCATENATE("5101",B202)</f>
        <v>510101</v>
      </c>
      <c r="B202" s="14" t="s">
        <v>0</v>
      </c>
      <c r="C202" s="15" t="s">
        <v>53</v>
      </c>
      <c r="D202" s="19">
        <v>0</v>
      </c>
      <c r="E202" s="19">
        <f>E203+E228</f>
        <v>14112</v>
      </c>
      <c r="F202" s="114"/>
    </row>
    <row r="203" spans="1:6" s="64" customFormat="1" ht="16.5" customHeight="1">
      <c r="A203" s="18" t="str">
        <f t="shared" si="14"/>
        <v>510110</v>
      </c>
      <c r="B203" s="14" t="s">
        <v>54</v>
      </c>
      <c r="C203" s="15" t="s">
        <v>55</v>
      </c>
      <c r="D203" s="19">
        <f>D204+D218+D222</f>
        <v>0</v>
      </c>
      <c r="E203" s="19">
        <f>E204+E222</f>
        <v>12577</v>
      </c>
      <c r="F203" s="114"/>
    </row>
    <row r="204" spans="1:6" s="64" customFormat="1" ht="14.25" customHeight="1">
      <c r="A204" s="18" t="str">
        <f t="shared" si="14"/>
        <v>51011001</v>
      </c>
      <c r="B204" s="14">
        <v>1001</v>
      </c>
      <c r="C204" s="12" t="s">
        <v>77</v>
      </c>
      <c r="D204" s="19">
        <f>SUM(D205:D217)</f>
        <v>0</v>
      </c>
      <c r="E204" s="19">
        <f>E205+E207+E212+E213+E217</f>
        <v>10085</v>
      </c>
      <c r="F204" s="114"/>
    </row>
    <row r="205" spans="1:5" ht="11.25">
      <c r="A205" s="20" t="str">
        <f t="shared" si="14"/>
        <v>5101100101</v>
      </c>
      <c r="B205" s="25" t="s">
        <v>78</v>
      </c>
      <c r="C205" s="26" t="s">
        <v>1</v>
      </c>
      <c r="D205" s="39"/>
      <c r="E205" s="39">
        <v>9763</v>
      </c>
    </row>
    <row r="206" spans="1:5" ht="11.25" hidden="1">
      <c r="A206" s="20" t="str">
        <f t="shared" si="14"/>
        <v>5101100105</v>
      </c>
      <c r="B206" s="25" t="s">
        <v>79</v>
      </c>
      <c r="C206" s="26" t="s">
        <v>80</v>
      </c>
      <c r="D206" s="39"/>
      <c r="E206" s="39"/>
    </row>
    <row r="207" spans="1:5" ht="11.25">
      <c r="A207" s="20" t="str">
        <f t="shared" si="14"/>
        <v>5101100106</v>
      </c>
      <c r="B207" s="25" t="s">
        <v>81</v>
      </c>
      <c r="C207" s="26" t="s">
        <v>5</v>
      </c>
      <c r="D207" s="39"/>
      <c r="E207" s="39">
        <v>183</v>
      </c>
    </row>
    <row r="208" spans="1:5" ht="11.25" hidden="1">
      <c r="A208" s="20" t="str">
        <f t="shared" si="14"/>
        <v>5101100107</v>
      </c>
      <c r="B208" s="25" t="s">
        <v>82</v>
      </c>
      <c r="C208" s="26" t="s">
        <v>6</v>
      </c>
      <c r="D208" s="39"/>
      <c r="E208" s="39"/>
    </row>
    <row r="209" spans="1:5" ht="11.25" hidden="1">
      <c r="A209" s="20" t="str">
        <f t="shared" si="14"/>
        <v>5101100108</v>
      </c>
      <c r="B209" s="25" t="s">
        <v>83</v>
      </c>
      <c r="C209" s="26" t="s">
        <v>7</v>
      </c>
      <c r="D209" s="39"/>
      <c r="E209" s="39"/>
    </row>
    <row r="210" spans="1:5" ht="11.25" hidden="1">
      <c r="A210" s="20" t="str">
        <f t="shared" si="14"/>
        <v>5101100109</v>
      </c>
      <c r="B210" s="25" t="s">
        <v>84</v>
      </c>
      <c r="C210" s="26" t="s">
        <v>8</v>
      </c>
      <c r="D210" s="39"/>
      <c r="E210" s="39"/>
    </row>
    <row r="211" spans="1:5" ht="11.25" hidden="1">
      <c r="A211" s="20" t="str">
        <f t="shared" si="14"/>
        <v>5101100110</v>
      </c>
      <c r="B211" s="25" t="s">
        <v>85</v>
      </c>
      <c r="C211" s="28" t="s">
        <v>86</v>
      </c>
      <c r="D211" s="39"/>
      <c r="E211" s="39"/>
    </row>
    <row r="212" spans="1:5" ht="24.75" customHeight="1">
      <c r="A212" s="20" t="str">
        <f t="shared" si="14"/>
        <v>5101100112</v>
      </c>
      <c r="B212" s="25" t="s">
        <v>87</v>
      </c>
      <c r="C212" s="26" t="s">
        <v>9</v>
      </c>
      <c r="D212" s="39"/>
      <c r="E212" s="39">
        <v>4</v>
      </c>
    </row>
    <row r="213" spans="1:5" ht="11.25">
      <c r="A213" s="20" t="str">
        <f t="shared" si="14"/>
        <v>5101100113</v>
      </c>
      <c r="B213" s="25" t="s">
        <v>88</v>
      </c>
      <c r="C213" s="26" t="s">
        <v>89</v>
      </c>
      <c r="D213" s="39"/>
      <c r="E213" s="39">
        <v>52</v>
      </c>
    </row>
    <row r="214" spans="1:5" ht="11.25" customHeight="1" hidden="1">
      <c r="A214" s="20" t="str">
        <f t="shared" si="14"/>
        <v>5101100114</v>
      </c>
      <c r="B214" s="25" t="s">
        <v>90</v>
      </c>
      <c r="C214" s="29" t="s">
        <v>91</v>
      </c>
      <c r="D214" s="39"/>
      <c r="E214" s="39"/>
    </row>
    <row r="215" spans="1:5" ht="4.5" customHeight="1" hidden="1">
      <c r="A215" s="20" t="str">
        <f t="shared" si="14"/>
        <v>5101100115</v>
      </c>
      <c r="B215" s="25" t="s">
        <v>92</v>
      </c>
      <c r="C215" s="26" t="s">
        <v>93</v>
      </c>
      <c r="D215" s="39"/>
      <c r="E215" s="39">
        <v>0</v>
      </c>
    </row>
    <row r="216" spans="1:5" ht="11.25" hidden="1">
      <c r="A216" s="20" t="str">
        <f t="shared" si="14"/>
        <v>5101100116</v>
      </c>
      <c r="B216" s="25" t="s">
        <v>94</v>
      </c>
      <c r="C216" s="26" t="s">
        <v>95</v>
      </c>
      <c r="D216" s="39"/>
      <c r="E216" s="39">
        <v>0</v>
      </c>
    </row>
    <row r="217" spans="1:5" ht="11.25">
      <c r="A217" s="20" t="str">
        <f t="shared" si="14"/>
        <v>5101100130</v>
      </c>
      <c r="B217" s="25" t="s">
        <v>96</v>
      </c>
      <c r="C217" s="26" t="s">
        <v>10</v>
      </c>
      <c r="D217" s="39"/>
      <c r="E217" s="39">
        <v>83</v>
      </c>
    </row>
    <row r="218" spans="1:6" s="64" customFormat="1" ht="11.25" customHeight="1" hidden="1">
      <c r="A218" s="18" t="str">
        <f t="shared" si="14"/>
        <v>51011002</v>
      </c>
      <c r="B218" s="14" t="s">
        <v>97</v>
      </c>
      <c r="C218" s="12" t="s">
        <v>98</v>
      </c>
      <c r="D218" s="19">
        <f>D220+D221</f>
        <v>0</v>
      </c>
      <c r="E218" s="19">
        <f>SUM(E219:E221)</f>
        <v>0</v>
      </c>
      <c r="F218" s="114"/>
    </row>
    <row r="219" spans="1:6" s="64" customFormat="1" ht="11.25" customHeight="1" hidden="1">
      <c r="A219" s="18"/>
      <c r="B219" s="25" t="s">
        <v>336</v>
      </c>
      <c r="C219" s="26" t="s">
        <v>337</v>
      </c>
      <c r="D219" s="39"/>
      <c r="E219" s="19"/>
      <c r="F219" s="114"/>
    </row>
    <row r="220" spans="1:5" ht="22.5" customHeight="1" hidden="1">
      <c r="A220" s="20" t="str">
        <f aca="true" t="shared" si="15" ref="A220:A265">CONCATENATE("5101",B220)</f>
        <v>5101100204</v>
      </c>
      <c r="B220" s="25" t="s">
        <v>99</v>
      </c>
      <c r="C220" s="26" t="s">
        <v>11</v>
      </c>
      <c r="D220" s="39"/>
      <c r="E220" s="39"/>
    </row>
    <row r="221" spans="1:5" ht="14.25" customHeight="1" hidden="1">
      <c r="A221" s="20" t="str">
        <f t="shared" si="15"/>
        <v>5101100230</v>
      </c>
      <c r="B221" s="25" t="s">
        <v>100</v>
      </c>
      <c r="C221" s="26" t="s">
        <v>101</v>
      </c>
      <c r="D221" s="39"/>
      <c r="E221" s="39"/>
    </row>
    <row r="222" spans="1:6" s="64" customFormat="1" ht="11.25">
      <c r="A222" s="18" t="str">
        <f t="shared" si="15"/>
        <v>51011003</v>
      </c>
      <c r="B222" s="14">
        <v>1003</v>
      </c>
      <c r="C222" s="12" t="s">
        <v>102</v>
      </c>
      <c r="D222" s="19">
        <f>SUM(D223:D227)</f>
        <v>0</v>
      </c>
      <c r="E222" s="19">
        <f>E223+E224+E225+E226+E227</f>
        <v>2492</v>
      </c>
      <c r="F222" s="114"/>
    </row>
    <row r="223" spans="1:5" ht="11.25">
      <c r="A223" s="20" t="str">
        <f t="shared" si="15"/>
        <v>5101100301</v>
      </c>
      <c r="B223" s="25" t="s">
        <v>103</v>
      </c>
      <c r="C223" s="26" t="s">
        <v>12</v>
      </c>
      <c r="D223" s="39"/>
      <c r="E223" s="39">
        <v>1423</v>
      </c>
    </row>
    <row r="224" spans="1:5" ht="11.25">
      <c r="A224" s="20" t="str">
        <f t="shared" si="15"/>
        <v>5101100302</v>
      </c>
      <c r="B224" s="25" t="s">
        <v>104</v>
      </c>
      <c r="C224" s="26" t="s">
        <v>105</v>
      </c>
      <c r="D224" s="39"/>
      <c r="E224" s="39">
        <v>78</v>
      </c>
    </row>
    <row r="225" spans="1:5" ht="15" customHeight="1">
      <c r="A225" s="20" t="str">
        <f t="shared" si="15"/>
        <v>5101100303</v>
      </c>
      <c r="B225" s="25" t="s">
        <v>106</v>
      </c>
      <c r="C225" s="26" t="s">
        <v>107</v>
      </c>
      <c r="D225" s="39"/>
      <c r="E225" s="39">
        <v>670</v>
      </c>
    </row>
    <row r="226" spans="1:5" ht="21" customHeight="1">
      <c r="A226" s="20" t="str">
        <f t="shared" si="15"/>
        <v>5101100304</v>
      </c>
      <c r="B226" s="25" t="s">
        <v>108</v>
      </c>
      <c r="C226" s="26" t="s">
        <v>13</v>
      </c>
      <c r="D226" s="39"/>
      <c r="E226" s="39">
        <v>23</v>
      </c>
    </row>
    <row r="227" spans="1:5" ht="16.5" customHeight="1">
      <c r="A227" s="20" t="str">
        <f t="shared" si="15"/>
        <v>5101100306</v>
      </c>
      <c r="B227" s="25" t="s">
        <v>109</v>
      </c>
      <c r="C227" s="26" t="s">
        <v>14</v>
      </c>
      <c r="D227" s="39"/>
      <c r="E227" s="39">
        <v>298</v>
      </c>
    </row>
    <row r="228" spans="1:6" s="64" customFormat="1" ht="19.5" customHeight="1">
      <c r="A228" s="18" t="str">
        <f t="shared" si="15"/>
        <v>510120</v>
      </c>
      <c r="B228" s="14" t="s">
        <v>15</v>
      </c>
      <c r="C228" s="15" t="s">
        <v>56</v>
      </c>
      <c r="D228" s="19">
        <f>D229+D240+D241+D244+D247+SUM(D250:D257)</f>
        <v>0</v>
      </c>
      <c r="E228" s="19">
        <f>E229+E244+E247+E251+E253+E254+E257</f>
        <v>1535</v>
      </c>
      <c r="F228" s="114"/>
    </row>
    <row r="229" spans="1:6" s="64" customFormat="1" ht="11.25">
      <c r="A229" s="18" t="str">
        <f t="shared" si="15"/>
        <v>51012001</v>
      </c>
      <c r="B229" s="14">
        <v>2001</v>
      </c>
      <c r="C229" s="12" t="s">
        <v>110</v>
      </c>
      <c r="D229" s="19">
        <f>SUM(D230:D239)</f>
        <v>0</v>
      </c>
      <c r="E229" s="19">
        <f>E230+E237+E238+E239</f>
        <v>1325</v>
      </c>
      <c r="F229" s="114"/>
    </row>
    <row r="230" spans="1:5" ht="11.25">
      <c r="A230" s="20" t="str">
        <f t="shared" si="15"/>
        <v>5101200101</v>
      </c>
      <c r="B230" s="25" t="s">
        <v>111</v>
      </c>
      <c r="C230" s="26" t="s">
        <v>16</v>
      </c>
      <c r="D230" s="39"/>
      <c r="E230" s="39">
        <v>27</v>
      </c>
    </row>
    <row r="231" spans="1:5" ht="11.25" customHeight="1" hidden="1">
      <c r="A231" s="20" t="str">
        <f t="shared" si="15"/>
        <v>5101200102</v>
      </c>
      <c r="B231" s="25" t="s">
        <v>112</v>
      </c>
      <c r="C231" s="26" t="s">
        <v>17</v>
      </c>
      <c r="D231" s="39"/>
      <c r="E231" s="39"/>
    </row>
    <row r="232" spans="1:5" ht="11.25" customHeight="1" hidden="1">
      <c r="A232" s="20" t="str">
        <f t="shared" si="15"/>
        <v>5101200103</v>
      </c>
      <c r="B232" s="25" t="s">
        <v>113</v>
      </c>
      <c r="C232" s="26" t="s">
        <v>114</v>
      </c>
      <c r="D232" s="39"/>
      <c r="E232" s="39"/>
    </row>
    <row r="233" spans="1:5" ht="11.25" customHeight="1" hidden="1">
      <c r="A233" s="20" t="str">
        <f t="shared" si="15"/>
        <v>5101200104</v>
      </c>
      <c r="B233" s="25" t="s">
        <v>115</v>
      </c>
      <c r="C233" s="26" t="s">
        <v>18</v>
      </c>
      <c r="D233" s="39"/>
      <c r="E233" s="39"/>
    </row>
    <row r="234" spans="1:5" ht="11.25" customHeight="1" hidden="1">
      <c r="A234" s="20" t="str">
        <f t="shared" si="15"/>
        <v>5101200105</v>
      </c>
      <c r="B234" s="25" t="s">
        <v>116</v>
      </c>
      <c r="C234" s="26" t="s">
        <v>19</v>
      </c>
      <c r="D234" s="39"/>
      <c r="E234" s="39"/>
    </row>
    <row r="235" spans="1:5" ht="11.25" customHeight="1" hidden="1">
      <c r="A235" s="20" t="str">
        <f t="shared" si="15"/>
        <v>5101200106</v>
      </c>
      <c r="B235" s="25" t="s">
        <v>117</v>
      </c>
      <c r="C235" s="26" t="s">
        <v>20</v>
      </c>
      <c r="D235" s="39"/>
      <c r="E235" s="39"/>
    </row>
    <row r="236" spans="1:5" ht="11.25" customHeight="1" hidden="1">
      <c r="A236" s="20" t="str">
        <f t="shared" si="15"/>
        <v>5101200107</v>
      </c>
      <c r="B236" s="25" t="s">
        <v>118</v>
      </c>
      <c r="C236" s="26" t="s">
        <v>21</v>
      </c>
      <c r="D236" s="39"/>
      <c r="E236" s="39"/>
    </row>
    <row r="237" spans="1:5" ht="12.75" customHeight="1">
      <c r="A237" s="20" t="str">
        <f t="shared" si="15"/>
        <v>5101200108</v>
      </c>
      <c r="B237" s="25" t="s">
        <v>119</v>
      </c>
      <c r="C237" s="26" t="s">
        <v>120</v>
      </c>
      <c r="D237" s="39"/>
      <c r="E237" s="39">
        <v>35</v>
      </c>
    </row>
    <row r="238" spans="1:5" ht="21.75" customHeight="1">
      <c r="A238" s="20" t="str">
        <f t="shared" si="15"/>
        <v>5101200109</v>
      </c>
      <c r="B238" s="25" t="s">
        <v>121</v>
      </c>
      <c r="C238" s="26" t="s">
        <v>122</v>
      </c>
      <c r="D238" s="39"/>
      <c r="E238" s="39">
        <v>1261</v>
      </c>
    </row>
    <row r="239" spans="1:5" ht="24" customHeight="1">
      <c r="A239" s="20" t="str">
        <f t="shared" si="15"/>
        <v>5101200130</v>
      </c>
      <c r="B239" s="25" t="s">
        <v>123</v>
      </c>
      <c r="C239" s="26" t="s">
        <v>124</v>
      </c>
      <c r="D239" s="39"/>
      <c r="E239" s="39">
        <v>2</v>
      </c>
    </row>
    <row r="240" spans="1:6" s="64" customFormat="1" ht="11.25" customHeight="1" hidden="1">
      <c r="A240" s="18" t="str">
        <f t="shared" si="15"/>
        <v>51012002</v>
      </c>
      <c r="B240" s="14">
        <v>2002</v>
      </c>
      <c r="C240" s="12" t="s">
        <v>22</v>
      </c>
      <c r="D240" s="19"/>
      <c r="E240" s="19"/>
      <c r="F240" s="114"/>
    </row>
    <row r="241" spans="1:6" s="64" customFormat="1" ht="11.25" customHeight="1" hidden="1">
      <c r="A241" s="18" t="str">
        <f t="shared" si="15"/>
        <v>51012004</v>
      </c>
      <c r="B241" s="14" t="s">
        <v>125</v>
      </c>
      <c r="C241" s="12" t="s">
        <v>126</v>
      </c>
      <c r="D241" s="19">
        <f>D242+D243</f>
        <v>0</v>
      </c>
      <c r="E241" s="19">
        <f>E242+E243</f>
        <v>0</v>
      </c>
      <c r="F241" s="114"/>
    </row>
    <row r="242" spans="1:5" ht="11.25" customHeight="1" hidden="1">
      <c r="A242" s="20" t="str">
        <f t="shared" si="15"/>
        <v>5101200401</v>
      </c>
      <c r="B242" s="25" t="s">
        <v>127</v>
      </c>
      <c r="C242" s="26" t="s">
        <v>126</v>
      </c>
      <c r="D242" s="39"/>
      <c r="E242" s="39"/>
    </row>
    <row r="243" spans="1:5" ht="11.25" customHeight="1" hidden="1">
      <c r="A243" s="20" t="str">
        <f t="shared" si="15"/>
        <v>5101200403</v>
      </c>
      <c r="B243" s="25" t="s">
        <v>128</v>
      </c>
      <c r="C243" s="26" t="s">
        <v>129</v>
      </c>
      <c r="D243" s="39"/>
      <c r="E243" s="39"/>
    </row>
    <row r="244" spans="1:6" s="64" customFormat="1" ht="21.75" customHeight="1">
      <c r="A244" s="18" t="str">
        <f t="shared" si="15"/>
        <v>51012005</v>
      </c>
      <c r="B244" s="14">
        <v>2005</v>
      </c>
      <c r="C244" s="12" t="s">
        <v>130</v>
      </c>
      <c r="D244" s="19">
        <f>D245+D246</f>
        <v>0</v>
      </c>
      <c r="E244" s="19">
        <f>E246</f>
        <v>35</v>
      </c>
      <c r="F244" s="114"/>
    </row>
    <row r="245" spans="1:5" ht="14.25" customHeight="1" hidden="1">
      <c r="A245" s="20" t="str">
        <f t="shared" si="15"/>
        <v>5101200501</v>
      </c>
      <c r="B245" s="25" t="s">
        <v>131</v>
      </c>
      <c r="C245" s="26" t="s">
        <v>132</v>
      </c>
      <c r="D245" s="39"/>
      <c r="E245" s="39"/>
    </row>
    <row r="246" spans="1:5" ht="15" customHeight="1">
      <c r="A246" s="20" t="str">
        <f t="shared" si="15"/>
        <v>5101200530</v>
      </c>
      <c r="B246" s="25" t="s">
        <v>133</v>
      </c>
      <c r="C246" s="26" t="s">
        <v>23</v>
      </c>
      <c r="D246" s="39"/>
      <c r="E246" s="39">
        <v>35</v>
      </c>
    </row>
    <row r="247" spans="1:6" s="64" customFormat="1" ht="16.5" customHeight="1">
      <c r="A247" s="18" t="str">
        <f t="shared" si="15"/>
        <v>51012006</v>
      </c>
      <c r="B247" s="14">
        <v>2006</v>
      </c>
      <c r="C247" s="12" t="s">
        <v>134</v>
      </c>
      <c r="D247" s="19">
        <f>D248+D249</f>
        <v>0</v>
      </c>
      <c r="E247" s="19">
        <f>E248+E249</f>
        <v>78</v>
      </c>
      <c r="F247" s="114"/>
    </row>
    <row r="248" spans="1:5" ht="14.25" customHeight="1">
      <c r="A248" s="20" t="str">
        <f t="shared" si="15"/>
        <v>5101200601</v>
      </c>
      <c r="B248" s="25" t="s">
        <v>135</v>
      </c>
      <c r="C248" s="26" t="s">
        <v>136</v>
      </c>
      <c r="D248" s="39"/>
      <c r="E248" s="39">
        <v>48</v>
      </c>
    </row>
    <row r="249" spans="1:5" ht="15.75" customHeight="1">
      <c r="A249" s="20" t="str">
        <f t="shared" si="15"/>
        <v>5101200602</v>
      </c>
      <c r="B249" s="25" t="s">
        <v>137</v>
      </c>
      <c r="C249" s="26" t="s">
        <v>138</v>
      </c>
      <c r="D249" s="39"/>
      <c r="E249" s="39">
        <v>30</v>
      </c>
    </row>
    <row r="250" spans="1:6" s="64" customFormat="1" ht="11.25" hidden="1">
      <c r="A250" s="18" t="str">
        <f t="shared" si="15"/>
        <v>51012009</v>
      </c>
      <c r="B250" s="14" t="s">
        <v>139</v>
      </c>
      <c r="C250" s="12" t="s">
        <v>140</v>
      </c>
      <c r="D250" s="39"/>
      <c r="E250" s="19"/>
      <c r="F250" s="114"/>
    </row>
    <row r="251" spans="1:6" s="64" customFormat="1" ht="27.75" customHeight="1">
      <c r="A251" s="18" t="str">
        <f t="shared" si="15"/>
        <v>51012011</v>
      </c>
      <c r="B251" s="14">
        <v>2011</v>
      </c>
      <c r="C251" s="12" t="s">
        <v>24</v>
      </c>
      <c r="D251" s="39"/>
      <c r="E251" s="19">
        <v>1</v>
      </c>
      <c r="F251" s="114"/>
    </row>
    <row r="252" spans="1:6" s="64" customFormat="1" ht="16.5" customHeight="1" hidden="1">
      <c r="A252" s="18" t="str">
        <f t="shared" si="15"/>
        <v>51012012</v>
      </c>
      <c r="B252" s="14" t="s">
        <v>141</v>
      </c>
      <c r="C252" s="12" t="s">
        <v>25</v>
      </c>
      <c r="D252" s="39"/>
      <c r="E252" s="19">
        <v>0</v>
      </c>
      <c r="F252" s="114"/>
    </row>
    <row r="253" spans="1:6" s="64" customFormat="1" ht="16.5" customHeight="1">
      <c r="A253" s="18" t="str">
        <f t="shared" si="15"/>
        <v>51012013</v>
      </c>
      <c r="B253" s="14">
        <v>2013</v>
      </c>
      <c r="C253" s="12" t="s">
        <v>142</v>
      </c>
      <c r="D253" s="39"/>
      <c r="E253" s="19">
        <v>23</v>
      </c>
      <c r="F253" s="114"/>
    </row>
    <row r="254" spans="1:6" s="64" customFormat="1" ht="11.25" customHeight="1">
      <c r="A254" s="18" t="str">
        <f t="shared" si="15"/>
        <v>51012014</v>
      </c>
      <c r="B254" s="14">
        <v>2014</v>
      </c>
      <c r="C254" s="12" t="s">
        <v>26</v>
      </c>
      <c r="D254" s="39"/>
      <c r="E254" s="19">
        <v>3</v>
      </c>
      <c r="F254" s="114"/>
    </row>
    <row r="255" spans="1:6" s="64" customFormat="1" ht="11.25" customHeight="1" hidden="1">
      <c r="A255" s="18" t="str">
        <f t="shared" si="15"/>
        <v>51012016</v>
      </c>
      <c r="B255" s="14">
        <v>2016</v>
      </c>
      <c r="C255" s="12" t="s">
        <v>27</v>
      </c>
      <c r="D255" s="39"/>
      <c r="E255" s="19"/>
      <c r="F255" s="114"/>
    </row>
    <row r="256" spans="1:6" s="64" customFormat="1" ht="30.75" customHeight="1" hidden="1">
      <c r="A256" s="18" t="str">
        <f t="shared" si="15"/>
        <v>51012025</v>
      </c>
      <c r="B256" s="14" t="s">
        <v>143</v>
      </c>
      <c r="C256" s="30" t="s">
        <v>144</v>
      </c>
      <c r="D256" s="39"/>
      <c r="E256" s="19"/>
      <c r="F256" s="114"/>
    </row>
    <row r="257" spans="1:6" s="64" customFormat="1" ht="15.75" customHeight="1">
      <c r="A257" s="18" t="str">
        <f t="shared" si="15"/>
        <v>51012030</v>
      </c>
      <c r="B257" s="14">
        <v>2030</v>
      </c>
      <c r="C257" s="12" t="s">
        <v>145</v>
      </c>
      <c r="D257" s="19">
        <f>SUM(D258:D264)</f>
        <v>0</v>
      </c>
      <c r="E257" s="19">
        <f>E259+E264</f>
        <v>70</v>
      </c>
      <c r="F257" s="114"/>
    </row>
    <row r="258" spans="1:5" ht="11.25" customHeight="1" hidden="1">
      <c r="A258" s="20" t="str">
        <f t="shared" si="15"/>
        <v>5101203001</v>
      </c>
      <c r="B258" s="25" t="s">
        <v>146</v>
      </c>
      <c r="C258" s="26" t="s">
        <v>28</v>
      </c>
      <c r="D258" s="39"/>
      <c r="E258" s="39"/>
    </row>
    <row r="259" spans="1:5" ht="11.25">
      <c r="A259" s="20" t="str">
        <f t="shared" si="15"/>
        <v>5101203002</v>
      </c>
      <c r="B259" s="25" t="s">
        <v>147</v>
      </c>
      <c r="C259" s="26" t="s">
        <v>29</v>
      </c>
      <c r="D259" s="39"/>
      <c r="E259" s="39">
        <v>5</v>
      </c>
    </row>
    <row r="260" spans="1:5" ht="11.25" customHeight="1" hidden="1">
      <c r="A260" s="20" t="str">
        <f t="shared" si="15"/>
        <v>5101203003</v>
      </c>
      <c r="B260" s="25" t="s">
        <v>148</v>
      </c>
      <c r="C260" s="26" t="s">
        <v>30</v>
      </c>
      <c r="D260" s="39"/>
      <c r="E260" s="39"/>
    </row>
    <row r="261" spans="1:5" ht="11.25" customHeight="1" hidden="1">
      <c r="A261" s="20" t="str">
        <f t="shared" si="15"/>
        <v>5101203004</v>
      </c>
      <c r="B261" s="25" t="s">
        <v>149</v>
      </c>
      <c r="C261" s="26" t="s">
        <v>31</v>
      </c>
      <c r="D261" s="39"/>
      <c r="E261" s="39"/>
    </row>
    <row r="262" spans="1:5" ht="11.25" customHeight="1" hidden="1">
      <c r="A262" s="20" t="str">
        <f t="shared" si="15"/>
        <v>5101203007</v>
      </c>
      <c r="B262" s="25" t="s">
        <v>150</v>
      </c>
      <c r="C262" s="26" t="s">
        <v>151</v>
      </c>
      <c r="D262" s="39"/>
      <c r="E262" s="39"/>
    </row>
    <row r="263" spans="1:5" ht="11.25" customHeight="1" hidden="1">
      <c r="A263" s="20" t="str">
        <f t="shared" si="15"/>
        <v>5101203008</v>
      </c>
      <c r="B263" s="25" t="s">
        <v>152</v>
      </c>
      <c r="C263" s="29" t="s">
        <v>153</v>
      </c>
      <c r="D263" s="39"/>
      <c r="E263" s="39"/>
    </row>
    <row r="264" spans="1:5" ht="11.25">
      <c r="A264" s="20" t="str">
        <f t="shared" si="15"/>
        <v>5101203030</v>
      </c>
      <c r="B264" s="25" t="s">
        <v>154</v>
      </c>
      <c r="C264" s="26" t="s">
        <v>32</v>
      </c>
      <c r="D264" s="39"/>
      <c r="E264" s="39">
        <v>65</v>
      </c>
    </row>
    <row r="265" spans="1:6" s="64" customFormat="1" ht="22.5" hidden="1">
      <c r="A265" s="20" t="str">
        <f t="shared" si="15"/>
        <v>510151</v>
      </c>
      <c r="B265" s="14" t="s">
        <v>59</v>
      </c>
      <c r="C265" s="12" t="s">
        <v>159</v>
      </c>
      <c r="D265" s="19">
        <f>D266</f>
        <v>0</v>
      </c>
      <c r="E265" s="19">
        <f>E266</f>
        <v>0</v>
      </c>
      <c r="F265" s="114"/>
    </row>
    <row r="266" spans="1:6" s="64" customFormat="1" ht="11.25" hidden="1">
      <c r="A266" s="20"/>
      <c r="B266" s="14" t="s">
        <v>160</v>
      </c>
      <c r="C266" s="12" t="s">
        <v>161</v>
      </c>
      <c r="D266" s="19"/>
      <c r="E266" s="19"/>
      <c r="F266" s="114"/>
    </row>
    <row r="267" spans="1:5" ht="11.25" hidden="1">
      <c r="A267" s="18" t="str">
        <f>CONCATENATE("5101",B267)</f>
        <v>5101510101</v>
      </c>
      <c r="B267" s="25" t="s">
        <v>162</v>
      </c>
      <c r="C267" s="26" t="s">
        <v>163</v>
      </c>
      <c r="D267" s="39"/>
      <c r="E267" s="39"/>
    </row>
    <row r="268" spans="1:7" ht="11.25" hidden="1">
      <c r="A268" s="40"/>
      <c r="B268" s="25"/>
      <c r="C268" s="41"/>
      <c r="D268" s="33"/>
      <c r="E268" s="33"/>
      <c r="G268" s="4"/>
    </row>
    <row r="269" spans="1:7" ht="11.25" hidden="1">
      <c r="A269" s="40"/>
      <c r="B269" s="25"/>
      <c r="C269" s="41"/>
      <c r="D269" s="33"/>
      <c r="E269" s="33"/>
      <c r="G269" s="4"/>
    </row>
    <row r="270" spans="1:6" s="117" customFormat="1" ht="9" hidden="1">
      <c r="A270" s="42"/>
      <c r="B270" s="43"/>
      <c r="C270" s="44"/>
      <c r="D270" s="45"/>
      <c r="E270" s="45"/>
      <c r="F270" s="116"/>
    </row>
    <row r="271" spans="1:5" ht="11.25" hidden="1">
      <c r="A271" s="18"/>
      <c r="B271" s="25"/>
      <c r="C271" s="46"/>
      <c r="D271" s="39"/>
      <c r="E271" s="39"/>
    </row>
    <row r="272" spans="1:6" s="64" customFormat="1" ht="17.25" customHeight="1" hidden="1">
      <c r="A272" s="18" t="str">
        <f>CONCATENATE("5101",B272)</f>
        <v>510155</v>
      </c>
      <c r="B272" s="14" t="s">
        <v>61</v>
      </c>
      <c r="C272" s="12" t="s">
        <v>62</v>
      </c>
      <c r="D272" s="19">
        <f>D273+D277</f>
        <v>0</v>
      </c>
      <c r="E272" s="19">
        <f>E273+E277</f>
        <v>0</v>
      </c>
      <c r="F272" s="114"/>
    </row>
    <row r="273" spans="1:6" s="64" customFormat="1" ht="17.25" customHeight="1" hidden="1">
      <c r="A273" s="18" t="str">
        <f>CONCATENATE("5101",B273)</f>
        <v>51015501</v>
      </c>
      <c r="B273" s="14">
        <v>5501</v>
      </c>
      <c r="C273" s="12" t="s">
        <v>164</v>
      </c>
      <c r="D273" s="19">
        <f>SUM(D274:D276)</f>
        <v>0</v>
      </c>
      <c r="E273" s="19">
        <f>SUM(E274:E276)</f>
        <v>0</v>
      </c>
      <c r="F273" s="114"/>
    </row>
    <row r="274" spans="1:6" s="64" customFormat="1" ht="22.5" customHeight="1" hidden="1">
      <c r="A274" s="20" t="str">
        <f>CONCATENATE("5101",B274)</f>
        <v>5101550108</v>
      </c>
      <c r="B274" s="25" t="s">
        <v>165</v>
      </c>
      <c r="C274" s="26" t="s">
        <v>166</v>
      </c>
      <c r="D274" s="39"/>
      <c r="E274" s="39"/>
      <c r="F274" s="114"/>
    </row>
    <row r="275" spans="1:6" s="64" customFormat="1" ht="18.75" customHeight="1" hidden="1">
      <c r="A275" s="20" t="str">
        <f>CONCATENATE("5101",B275)</f>
        <v>5101550112</v>
      </c>
      <c r="B275" s="25" t="s">
        <v>167</v>
      </c>
      <c r="C275" s="26" t="s">
        <v>168</v>
      </c>
      <c r="D275" s="39"/>
      <c r="E275" s="39"/>
      <c r="F275" s="114"/>
    </row>
    <row r="276" spans="1:6" s="64" customFormat="1" ht="18.75" customHeight="1" hidden="1">
      <c r="A276" s="20"/>
      <c r="B276" s="25" t="s">
        <v>169</v>
      </c>
      <c r="C276" s="26" t="s">
        <v>170</v>
      </c>
      <c r="D276" s="39"/>
      <c r="E276" s="39"/>
      <c r="F276" s="114"/>
    </row>
    <row r="277" spans="1:6" s="64" customFormat="1" ht="25.5" customHeight="1" hidden="1">
      <c r="A277" s="20" t="str">
        <f>CONCATENATE("5101",B277)</f>
        <v>51015502</v>
      </c>
      <c r="B277" s="14">
        <v>5502</v>
      </c>
      <c r="C277" s="12" t="s">
        <v>171</v>
      </c>
      <c r="D277" s="19">
        <f>SUM(D278:D279)</f>
        <v>0</v>
      </c>
      <c r="E277" s="19">
        <f>SUM(E278:E279)</f>
        <v>0</v>
      </c>
      <c r="F277" s="114"/>
    </row>
    <row r="278" spans="1:5" ht="15" customHeight="1" hidden="1">
      <c r="A278" s="20" t="str">
        <f>CONCATENATE("5101",B278)</f>
        <v>5101550201</v>
      </c>
      <c r="B278" s="25" t="s">
        <v>172</v>
      </c>
      <c r="C278" s="26" t="s">
        <v>173</v>
      </c>
      <c r="D278" s="39"/>
      <c r="E278" s="39">
        <v>0</v>
      </c>
    </row>
    <row r="279" spans="1:5" ht="15" customHeight="1" hidden="1">
      <c r="A279" s="20"/>
      <c r="B279" s="25" t="s">
        <v>174</v>
      </c>
      <c r="C279" s="26" t="s">
        <v>175</v>
      </c>
      <c r="D279" s="39"/>
      <c r="E279" s="39"/>
    </row>
    <row r="280" spans="1:6" s="119" customFormat="1" ht="45" customHeight="1" hidden="1">
      <c r="A280" s="20"/>
      <c r="B280" s="21" t="s">
        <v>334</v>
      </c>
      <c r="C280" s="16" t="s">
        <v>335</v>
      </c>
      <c r="D280" s="22">
        <f>D281+D285+D289+D290+D291+D295+D299+D303+D307</f>
        <v>0</v>
      </c>
      <c r="E280" s="22">
        <f>E281+E285+E289+E290+E291+E295+E299+E303+E307</f>
        <v>0</v>
      </c>
      <c r="F280" s="118"/>
    </row>
    <row r="281" spans="1:5" ht="21.75" customHeight="1" hidden="1">
      <c r="A281" s="20"/>
      <c r="B281" s="25" t="s">
        <v>376</v>
      </c>
      <c r="C281" s="29" t="s">
        <v>377</v>
      </c>
      <c r="D281" s="39"/>
      <c r="E281" s="39">
        <v>0</v>
      </c>
    </row>
    <row r="282" spans="1:5" ht="21.75" customHeight="1" hidden="1">
      <c r="A282" s="20"/>
      <c r="B282" s="25" t="s">
        <v>0</v>
      </c>
      <c r="C282" s="26" t="s">
        <v>327</v>
      </c>
      <c r="D282" s="39"/>
      <c r="E282" s="39">
        <v>0</v>
      </c>
    </row>
    <row r="283" spans="1:5" ht="21.75" customHeight="1" hidden="1">
      <c r="A283" s="20"/>
      <c r="B283" s="25" t="s">
        <v>378</v>
      </c>
      <c r="C283" s="26" t="s">
        <v>325</v>
      </c>
      <c r="D283" s="39"/>
      <c r="E283" s="39">
        <v>0</v>
      </c>
    </row>
    <row r="284" spans="1:5" ht="21.75" customHeight="1" hidden="1">
      <c r="A284" s="20"/>
      <c r="B284" s="25" t="s">
        <v>350</v>
      </c>
      <c r="C284" s="26" t="s">
        <v>351</v>
      </c>
      <c r="D284" s="39"/>
      <c r="E284" s="39"/>
    </row>
    <row r="285" spans="1:5" ht="15" customHeight="1" hidden="1">
      <c r="A285" s="20"/>
      <c r="B285" s="25" t="s">
        <v>178</v>
      </c>
      <c r="C285" s="35" t="s">
        <v>179</v>
      </c>
      <c r="D285" s="39"/>
      <c r="E285" s="39"/>
    </row>
    <row r="286" spans="1:5" ht="15" customHeight="1" hidden="1">
      <c r="A286" s="20"/>
      <c r="B286" s="25" t="s">
        <v>352</v>
      </c>
      <c r="C286" s="26" t="s">
        <v>327</v>
      </c>
      <c r="D286" s="39"/>
      <c r="E286" s="39"/>
    </row>
    <row r="287" spans="1:5" ht="15" customHeight="1" hidden="1">
      <c r="A287" s="20"/>
      <c r="B287" s="25" t="s">
        <v>353</v>
      </c>
      <c r="C287" s="26" t="s">
        <v>325</v>
      </c>
      <c r="D287" s="39"/>
      <c r="E287" s="39"/>
    </row>
    <row r="288" spans="1:5" ht="15" customHeight="1" hidden="1">
      <c r="A288" s="20"/>
      <c r="B288" s="25" t="s">
        <v>354</v>
      </c>
      <c r="C288" s="26" t="s">
        <v>351</v>
      </c>
      <c r="D288" s="39"/>
      <c r="E288" s="39"/>
    </row>
    <row r="289" spans="1:5" ht="15" customHeight="1" hidden="1">
      <c r="A289" s="20"/>
      <c r="B289" s="25" t="s">
        <v>180</v>
      </c>
      <c r="C289" s="35" t="s">
        <v>181</v>
      </c>
      <c r="D289" s="39"/>
      <c r="E289" s="39"/>
    </row>
    <row r="290" spans="1:5" ht="32.25" customHeight="1" hidden="1">
      <c r="A290" s="20"/>
      <c r="B290" s="25" t="s">
        <v>256</v>
      </c>
      <c r="C290" s="35" t="s">
        <v>324</v>
      </c>
      <c r="D290" s="39"/>
      <c r="E290" s="39"/>
    </row>
    <row r="291" spans="1:5" ht="15" customHeight="1" hidden="1">
      <c r="A291" s="20"/>
      <c r="B291" s="25" t="s">
        <v>182</v>
      </c>
      <c r="C291" s="35" t="s">
        <v>183</v>
      </c>
      <c r="D291" s="39"/>
      <c r="E291" s="39"/>
    </row>
    <row r="292" spans="1:5" ht="15" customHeight="1" hidden="1">
      <c r="A292" s="20"/>
      <c r="B292" s="25" t="s">
        <v>360</v>
      </c>
      <c r="C292" s="26" t="s">
        <v>327</v>
      </c>
      <c r="D292" s="39"/>
      <c r="E292" s="39"/>
    </row>
    <row r="293" spans="1:5" ht="15" customHeight="1" hidden="1">
      <c r="A293" s="20"/>
      <c r="B293" s="25" t="s">
        <v>361</v>
      </c>
      <c r="C293" s="26" t="s">
        <v>325</v>
      </c>
      <c r="D293" s="39"/>
      <c r="E293" s="39"/>
    </row>
    <row r="294" spans="1:5" ht="15" customHeight="1" hidden="1">
      <c r="A294" s="20"/>
      <c r="B294" s="25" t="s">
        <v>362</v>
      </c>
      <c r="C294" s="26" t="s">
        <v>351</v>
      </c>
      <c r="D294" s="39"/>
      <c r="E294" s="39"/>
    </row>
    <row r="295" spans="1:5" ht="15" customHeight="1" hidden="1">
      <c r="A295" s="20"/>
      <c r="B295" s="25" t="s">
        <v>363</v>
      </c>
      <c r="C295" s="35"/>
      <c r="D295" s="39"/>
      <c r="E295" s="39"/>
    </row>
    <row r="296" spans="1:5" ht="15" customHeight="1" hidden="1">
      <c r="A296" s="20"/>
      <c r="B296" s="25" t="s">
        <v>364</v>
      </c>
      <c r="C296" s="26" t="s">
        <v>327</v>
      </c>
      <c r="D296" s="39"/>
      <c r="E296" s="39"/>
    </row>
    <row r="297" spans="1:5" ht="15" customHeight="1" hidden="1">
      <c r="A297" s="20"/>
      <c r="B297" s="25" t="s">
        <v>365</v>
      </c>
      <c r="C297" s="26" t="s">
        <v>325</v>
      </c>
      <c r="D297" s="39"/>
      <c r="E297" s="39"/>
    </row>
    <row r="298" spans="1:5" ht="15" customHeight="1" hidden="1">
      <c r="A298" s="20"/>
      <c r="B298" s="25" t="s">
        <v>366</v>
      </c>
      <c r="C298" s="26" t="s">
        <v>351</v>
      </c>
      <c r="D298" s="39"/>
      <c r="E298" s="39"/>
    </row>
    <row r="299" spans="1:5" ht="22.5" customHeight="1" hidden="1">
      <c r="A299" s="20"/>
      <c r="B299" s="25" t="s">
        <v>184</v>
      </c>
      <c r="C299" s="35" t="s">
        <v>185</v>
      </c>
      <c r="D299" s="39"/>
      <c r="E299" s="39"/>
    </row>
    <row r="300" spans="1:5" ht="22.5" customHeight="1" hidden="1">
      <c r="A300" s="20"/>
      <c r="B300" s="25" t="s">
        <v>367</v>
      </c>
      <c r="C300" s="26" t="s">
        <v>327</v>
      </c>
      <c r="D300" s="39"/>
      <c r="E300" s="39"/>
    </row>
    <row r="301" spans="1:5" ht="22.5" customHeight="1" hidden="1">
      <c r="A301" s="20"/>
      <c r="B301" s="25" t="s">
        <v>368</v>
      </c>
      <c r="C301" s="26" t="s">
        <v>325</v>
      </c>
      <c r="D301" s="39"/>
      <c r="E301" s="39"/>
    </row>
    <row r="302" spans="1:5" ht="22.5" customHeight="1" hidden="1">
      <c r="A302" s="20"/>
      <c r="B302" s="25" t="s">
        <v>369</v>
      </c>
      <c r="C302" s="26" t="s">
        <v>351</v>
      </c>
      <c r="D302" s="39"/>
      <c r="E302" s="39"/>
    </row>
    <row r="303" spans="1:5" ht="22.5" customHeight="1" hidden="1">
      <c r="A303" s="20"/>
      <c r="B303" s="25" t="s">
        <v>186</v>
      </c>
      <c r="C303" s="35" t="s">
        <v>187</v>
      </c>
      <c r="D303" s="39"/>
      <c r="E303" s="39"/>
    </row>
    <row r="304" spans="1:5" ht="22.5" customHeight="1" hidden="1">
      <c r="A304" s="20"/>
      <c r="B304" s="25" t="s">
        <v>370</v>
      </c>
      <c r="C304" s="26" t="s">
        <v>327</v>
      </c>
      <c r="D304" s="39"/>
      <c r="E304" s="39"/>
    </row>
    <row r="305" spans="1:5" ht="22.5" customHeight="1" hidden="1">
      <c r="A305" s="20"/>
      <c r="B305" s="25" t="s">
        <v>371</v>
      </c>
      <c r="C305" s="26" t="s">
        <v>325</v>
      </c>
      <c r="D305" s="39"/>
      <c r="E305" s="39"/>
    </row>
    <row r="306" spans="1:5" ht="22.5" customHeight="1" hidden="1">
      <c r="A306" s="20"/>
      <c r="B306" s="25" t="s">
        <v>372</v>
      </c>
      <c r="C306" s="26" t="s">
        <v>351</v>
      </c>
      <c r="D306" s="39"/>
      <c r="E306" s="39"/>
    </row>
    <row r="307" spans="1:5" ht="39" customHeight="1" hidden="1">
      <c r="A307" s="20"/>
      <c r="B307" s="25" t="s">
        <v>188</v>
      </c>
      <c r="C307" s="36" t="s">
        <v>189</v>
      </c>
      <c r="D307" s="39"/>
      <c r="E307" s="39"/>
    </row>
    <row r="308" spans="1:5" ht="39" customHeight="1" hidden="1">
      <c r="A308" s="20"/>
      <c r="B308" s="25" t="s">
        <v>373</v>
      </c>
      <c r="C308" s="26" t="s">
        <v>327</v>
      </c>
      <c r="D308" s="39"/>
      <c r="E308" s="39"/>
    </row>
    <row r="309" spans="1:5" ht="39" customHeight="1" hidden="1">
      <c r="A309" s="20"/>
      <c r="B309" s="25" t="s">
        <v>374</v>
      </c>
      <c r="C309" s="26" t="s">
        <v>325</v>
      </c>
      <c r="D309" s="39"/>
      <c r="E309" s="39"/>
    </row>
    <row r="310" spans="1:5" ht="39" customHeight="1" hidden="1">
      <c r="A310" s="20"/>
      <c r="B310" s="25" t="s">
        <v>375</v>
      </c>
      <c r="C310" s="26" t="s">
        <v>351</v>
      </c>
      <c r="D310" s="39"/>
      <c r="E310" s="39"/>
    </row>
    <row r="311" spans="1:6" s="64" customFormat="1" ht="15" customHeight="1" hidden="1">
      <c r="A311" s="20" t="str">
        <f>CONCATENATE("5101",B311)</f>
        <v>510159</v>
      </c>
      <c r="B311" s="14" t="s">
        <v>65</v>
      </c>
      <c r="C311" s="16" t="s">
        <v>190</v>
      </c>
      <c r="D311" s="19">
        <f>SUM(D312:D315)</f>
        <v>0</v>
      </c>
      <c r="E311" s="19">
        <f>SUM(E312:E315)</f>
        <v>0</v>
      </c>
      <c r="F311" s="114"/>
    </row>
    <row r="312" spans="1:5" ht="11.25" customHeight="1" hidden="1">
      <c r="A312" s="20" t="str">
        <f>CONCATENATE("5101",B312)</f>
        <v>51015911</v>
      </c>
      <c r="B312" s="25" t="s">
        <v>195</v>
      </c>
      <c r="C312" s="26" t="s">
        <v>196</v>
      </c>
      <c r="D312" s="39"/>
      <c r="E312" s="39"/>
    </row>
    <row r="313" spans="1:5" ht="11.25" customHeight="1" hidden="1">
      <c r="A313" s="20" t="str">
        <f>CONCATENATE("5101",B313)</f>
        <v>51015912</v>
      </c>
      <c r="B313" s="25" t="s">
        <v>197</v>
      </c>
      <c r="C313" s="26" t="s">
        <v>198</v>
      </c>
      <c r="D313" s="39"/>
      <c r="E313" s="39"/>
    </row>
    <row r="314" spans="1:5" ht="15" customHeight="1" hidden="1">
      <c r="A314" s="20" t="str">
        <f>CONCATENATE("5101",B314)</f>
        <v>51015917</v>
      </c>
      <c r="B314" s="25" t="s">
        <v>207</v>
      </c>
      <c r="C314" s="26" t="s">
        <v>208</v>
      </c>
      <c r="D314" s="39"/>
      <c r="E314" s="39"/>
    </row>
    <row r="315" spans="1:5" ht="15" customHeight="1" hidden="1">
      <c r="A315" s="20" t="str">
        <f>CONCATENATE("5101",B315)</f>
        <v>51015922</v>
      </c>
      <c r="B315" s="25" t="s">
        <v>209</v>
      </c>
      <c r="C315" s="26" t="s">
        <v>210</v>
      </c>
      <c r="D315" s="39"/>
      <c r="E315" s="39"/>
    </row>
    <row r="316" spans="1:5" ht="15" customHeight="1" hidden="1">
      <c r="A316" s="20"/>
      <c r="B316" s="25"/>
      <c r="C316" s="26"/>
      <c r="D316" s="39"/>
      <c r="E316" s="39"/>
    </row>
    <row r="317" spans="1:5" ht="23.25" customHeight="1" hidden="1">
      <c r="A317" s="20"/>
      <c r="B317" s="14" t="s">
        <v>63</v>
      </c>
      <c r="C317" s="12" t="s">
        <v>379</v>
      </c>
      <c r="D317" s="19">
        <f>D318</f>
        <v>0</v>
      </c>
      <c r="E317" s="19">
        <f>E318</f>
        <v>0</v>
      </c>
    </row>
    <row r="318" spans="1:5" ht="22.5" hidden="1">
      <c r="A318" s="20"/>
      <c r="B318" s="25" t="s">
        <v>256</v>
      </c>
      <c r="C318" s="26" t="s">
        <v>380</v>
      </c>
      <c r="D318" s="39"/>
      <c r="E318" s="39">
        <f>E319</f>
        <v>0</v>
      </c>
    </row>
    <row r="319" spans="1:5" ht="11.25" hidden="1">
      <c r="A319" s="20"/>
      <c r="B319" s="25" t="s">
        <v>326</v>
      </c>
      <c r="C319" s="26" t="s">
        <v>327</v>
      </c>
      <c r="D319" s="39"/>
      <c r="E319" s="39">
        <v>0</v>
      </c>
    </row>
    <row r="320" spans="1:6" s="64" customFormat="1" ht="15.75" customHeight="1">
      <c r="A320" s="20" t="str">
        <f aca="true" t="shared" si="16" ref="A320:A327">CONCATENATE("5101",B320)</f>
        <v>510170</v>
      </c>
      <c r="B320" s="14" t="s">
        <v>33</v>
      </c>
      <c r="C320" s="15" t="s">
        <v>69</v>
      </c>
      <c r="D320" s="19">
        <f>D321</f>
        <v>0</v>
      </c>
      <c r="E320" s="19">
        <f>E321</f>
        <v>238</v>
      </c>
      <c r="F320" s="114"/>
    </row>
    <row r="321" spans="1:6" s="64" customFormat="1" ht="18.75" customHeight="1">
      <c r="A321" s="18" t="str">
        <f t="shared" si="16"/>
        <v>510171</v>
      </c>
      <c r="B321" s="14" t="s">
        <v>34</v>
      </c>
      <c r="C321" s="15" t="s">
        <v>70</v>
      </c>
      <c r="D321" s="19">
        <f>D322+D327</f>
        <v>0</v>
      </c>
      <c r="E321" s="19">
        <f>E322</f>
        <v>238</v>
      </c>
      <c r="F321" s="114"/>
    </row>
    <row r="322" spans="1:6" s="64" customFormat="1" ht="15" customHeight="1">
      <c r="A322" s="18" t="str">
        <f t="shared" si="16"/>
        <v>51017101</v>
      </c>
      <c r="B322" s="14">
        <v>7101</v>
      </c>
      <c r="C322" s="15" t="s">
        <v>215</v>
      </c>
      <c r="D322" s="19">
        <f>SUM(D323:D326)</f>
        <v>0</v>
      </c>
      <c r="E322" s="19">
        <f>E324+E326</f>
        <v>238</v>
      </c>
      <c r="F322" s="114"/>
    </row>
    <row r="323" spans="1:5" ht="11.25" customHeight="1" hidden="1">
      <c r="A323" s="20" t="str">
        <f t="shared" si="16"/>
        <v>5101710101</v>
      </c>
      <c r="B323" s="25" t="s">
        <v>216</v>
      </c>
      <c r="C323" s="28" t="s">
        <v>35</v>
      </c>
      <c r="D323" s="39"/>
      <c r="E323" s="39"/>
    </row>
    <row r="324" spans="1:5" ht="11.25">
      <c r="A324" s="20" t="str">
        <f t="shared" si="16"/>
        <v>5101710102</v>
      </c>
      <c r="B324" s="25" t="s">
        <v>217</v>
      </c>
      <c r="C324" s="28" t="s">
        <v>218</v>
      </c>
      <c r="D324" s="39">
        <v>0</v>
      </c>
      <c r="E324" s="39">
        <v>156</v>
      </c>
    </row>
    <row r="325" spans="1:5" ht="22.5" hidden="1">
      <c r="A325" s="20" t="str">
        <f t="shared" si="16"/>
        <v>5101710103</v>
      </c>
      <c r="B325" s="25" t="s">
        <v>219</v>
      </c>
      <c r="C325" s="28" t="s">
        <v>36</v>
      </c>
      <c r="D325" s="39"/>
      <c r="E325" s="39">
        <v>0</v>
      </c>
    </row>
    <row r="326" spans="1:5" ht="18.75" customHeight="1">
      <c r="A326" s="20" t="str">
        <f t="shared" si="16"/>
        <v>5101710130</v>
      </c>
      <c r="B326" s="25" t="s">
        <v>220</v>
      </c>
      <c r="C326" s="28" t="s">
        <v>221</v>
      </c>
      <c r="D326" s="39">
        <v>0</v>
      </c>
      <c r="E326" s="39">
        <v>82</v>
      </c>
    </row>
    <row r="327" spans="1:6" s="64" customFormat="1" ht="11.25" hidden="1">
      <c r="A327" s="18" t="str">
        <f t="shared" si="16"/>
        <v>51017103</v>
      </c>
      <c r="B327" s="14" t="s">
        <v>222</v>
      </c>
      <c r="C327" s="15" t="s">
        <v>37</v>
      </c>
      <c r="D327" s="39"/>
      <c r="E327" s="39"/>
      <c r="F327" s="114"/>
    </row>
    <row r="328" spans="1:6" s="64" customFormat="1" ht="19.5" customHeight="1">
      <c r="A328" s="18"/>
      <c r="B328" s="14" t="s">
        <v>160</v>
      </c>
      <c r="C328" s="15" t="s">
        <v>231</v>
      </c>
      <c r="D328" s="19">
        <f>D201</f>
        <v>150</v>
      </c>
      <c r="E328" s="19">
        <f>E201</f>
        <v>14350</v>
      </c>
      <c r="F328" s="114"/>
    </row>
    <row r="329" spans="1:6" s="64" customFormat="1" ht="18" customHeight="1">
      <c r="A329" s="18"/>
      <c r="B329" s="14" t="s">
        <v>232</v>
      </c>
      <c r="C329" s="15" t="s">
        <v>233</v>
      </c>
      <c r="D329" s="19">
        <f>D328</f>
        <v>150</v>
      </c>
      <c r="E329" s="19">
        <f>E328</f>
        <v>14350</v>
      </c>
      <c r="F329" s="114"/>
    </row>
    <row r="330" spans="1:6" s="64" customFormat="1" ht="11.25" hidden="1">
      <c r="A330" s="18"/>
      <c r="B330" s="14"/>
      <c r="C330" s="15"/>
      <c r="D330" s="19"/>
      <c r="E330" s="19"/>
      <c r="F330" s="114"/>
    </row>
    <row r="331" spans="1:6" s="64" customFormat="1" ht="18.75" customHeight="1" hidden="1">
      <c r="A331" s="18"/>
      <c r="B331" s="14" t="s">
        <v>234</v>
      </c>
      <c r="C331" s="15" t="s">
        <v>235</v>
      </c>
      <c r="D331" s="19">
        <f>D332+D383</f>
        <v>0</v>
      </c>
      <c r="E331" s="19">
        <f>E332+E383</f>
        <v>0</v>
      </c>
      <c r="F331" s="114"/>
    </row>
    <row r="332" spans="1:6" s="64" customFormat="1" ht="13.5" customHeight="1" hidden="1">
      <c r="A332" s="18" t="str">
        <f aca="true" t="shared" si="17" ref="A332:A389">CONCATENATE("5401",B332)</f>
        <v>540101</v>
      </c>
      <c r="B332" s="14" t="s">
        <v>0</v>
      </c>
      <c r="C332" s="15" t="s">
        <v>53</v>
      </c>
      <c r="D332" s="19">
        <f>D333+D353+D377+D380</f>
        <v>0</v>
      </c>
      <c r="E332" s="19">
        <f>E333+E353+E377+E380</f>
        <v>0</v>
      </c>
      <c r="F332" s="114"/>
    </row>
    <row r="333" spans="1:6" s="64" customFormat="1" ht="10.5" customHeight="1" hidden="1">
      <c r="A333" s="18" t="str">
        <f t="shared" si="17"/>
        <v>540110</v>
      </c>
      <c r="B333" s="14" t="s">
        <v>54</v>
      </c>
      <c r="C333" s="15" t="s">
        <v>55</v>
      </c>
      <c r="D333" s="19">
        <f>+D334+D346</f>
        <v>0</v>
      </c>
      <c r="E333" s="19">
        <f>+E334+E346</f>
        <v>0</v>
      </c>
      <c r="F333" s="114"/>
    </row>
    <row r="334" spans="1:6" s="64" customFormat="1" ht="10.5" customHeight="1" hidden="1">
      <c r="A334" s="18" t="str">
        <f t="shared" si="17"/>
        <v>54011001</v>
      </c>
      <c r="B334" s="14">
        <v>1001</v>
      </c>
      <c r="C334" s="12" t="s">
        <v>77</v>
      </c>
      <c r="D334" s="19">
        <f>SUM(D335:D345)</f>
        <v>0</v>
      </c>
      <c r="E334" s="19">
        <f>SUM(E335:E345)</f>
        <v>0</v>
      </c>
      <c r="F334" s="114"/>
    </row>
    <row r="335" spans="1:6" s="64" customFormat="1" ht="10.5" customHeight="1" hidden="1">
      <c r="A335" s="20" t="str">
        <f t="shared" si="17"/>
        <v>5401100101</v>
      </c>
      <c r="B335" s="25" t="s">
        <v>78</v>
      </c>
      <c r="C335" s="26" t="s">
        <v>1</v>
      </c>
      <c r="D335" s="39"/>
      <c r="E335" s="39"/>
      <c r="F335" s="114"/>
    </row>
    <row r="336" spans="1:6" s="64" customFormat="1" ht="10.5" customHeight="1" hidden="1">
      <c r="A336" s="20" t="str">
        <f t="shared" si="17"/>
        <v>5401100102</v>
      </c>
      <c r="B336" s="25" t="s">
        <v>236</v>
      </c>
      <c r="C336" s="26" t="s">
        <v>2</v>
      </c>
      <c r="D336" s="19"/>
      <c r="E336" s="19"/>
      <c r="F336" s="114"/>
    </row>
    <row r="337" spans="1:6" s="64" customFormat="1" ht="10.5" customHeight="1" hidden="1">
      <c r="A337" s="20" t="str">
        <f t="shared" si="17"/>
        <v>5401100103</v>
      </c>
      <c r="B337" s="25" t="s">
        <v>237</v>
      </c>
      <c r="C337" s="26" t="s">
        <v>3</v>
      </c>
      <c r="D337" s="19"/>
      <c r="E337" s="19"/>
      <c r="F337" s="114"/>
    </row>
    <row r="338" spans="1:6" s="64" customFormat="1" ht="10.5" customHeight="1" hidden="1">
      <c r="A338" s="20" t="str">
        <f t="shared" si="17"/>
        <v>5401100104</v>
      </c>
      <c r="B338" s="25" t="s">
        <v>238</v>
      </c>
      <c r="C338" s="26" t="s">
        <v>4</v>
      </c>
      <c r="D338" s="19"/>
      <c r="E338" s="19"/>
      <c r="F338" s="114"/>
    </row>
    <row r="339" spans="1:6" s="64" customFormat="1" ht="10.5" customHeight="1" hidden="1">
      <c r="A339" s="20" t="str">
        <f t="shared" si="17"/>
        <v>5401100106</v>
      </c>
      <c r="B339" s="25" t="s">
        <v>81</v>
      </c>
      <c r="C339" s="26" t="s">
        <v>5</v>
      </c>
      <c r="D339" s="19"/>
      <c r="E339" s="19"/>
      <c r="F339" s="114"/>
    </row>
    <row r="340" spans="1:6" s="64" customFormat="1" ht="10.5" customHeight="1" hidden="1">
      <c r="A340" s="20" t="str">
        <f t="shared" si="17"/>
        <v>5401100107</v>
      </c>
      <c r="B340" s="25" t="s">
        <v>82</v>
      </c>
      <c r="C340" s="26" t="s">
        <v>6</v>
      </c>
      <c r="D340" s="19"/>
      <c r="E340" s="19"/>
      <c r="F340" s="114"/>
    </row>
    <row r="341" spans="1:6" s="64" customFormat="1" ht="10.5" customHeight="1" hidden="1">
      <c r="A341" s="20" t="str">
        <f t="shared" si="17"/>
        <v>5401100108</v>
      </c>
      <c r="B341" s="25" t="s">
        <v>83</v>
      </c>
      <c r="C341" s="26" t="s">
        <v>7</v>
      </c>
      <c r="D341" s="19"/>
      <c r="E341" s="19"/>
      <c r="F341" s="114"/>
    </row>
    <row r="342" spans="1:6" s="64" customFormat="1" ht="10.5" customHeight="1" hidden="1">
      <c r="A342" s="20" t="str">
        <f t="shared" si="17"/>
        <v>5401100110</v>
      </c>
      <c r="B342" s="25" t="s">
        <v>85</v>
      </c>
      <c r="C342" s="28" t="s">
        <v>86</v>
      </c>
      <c r="D342" s="19"/>
      <c r="E342" s="19"/>
      <c r="F342" s="114"/>
    </row>
    <row r="343" spans="1:6" s="64" customFormat="1" ht="12.75" customHeight="1" hidden="1">
      <c r="A343" s="20" t="str">
        <f t="shared" si="17"/>
        <v>5401100112</v>
      </c>
      <c r="B343" s="25" t="s">
        <v>87</v>
      </c>
      <c r="C343" s="26" t="s">
        <v>9</v>
      </c>
      <c r="D343" s="19"/>
      <c r="E343" s="19"/>
      <c r="F343" s="114"/>
    </row>
    <row r="344" spans="1:6" s="64" customFormat="1" ht="10.5" customHeight="1" hidden="1">
      <c r="A344" s="20" t="str">
        <f t="shared" si="17"/>
        <v>5401100113</v>
      </c>
      <c r="B344" s="25" t="s">
        <v>88</v>
      </c>
      <c r="C344" s="26" t="s">
        <v>89</v>
      </c>
      <c r="D344" s="19"/>
      <c r="E344" s="19"/>
      <c r="F344" s="114"/>
    </row>
    <row r="345" spans="1:6" s="64" customFormat="1" ht="10.5" customHeight="1" hidden="1">
      <c r="A345" s="20" t="str">
        <f t="shared" si="17"/>
        <v>5401100130</v>
      </c>
      <c r="B345" s="25" t="s">
        <v>96</v>
      </c>
      <c r="C345" s="26" t="s">
        <v>10</v>
      </c>
      <c r="D345" s="19"/>
      <c r="E345" s="19"/>
      <c r="F345" s="114"/>
    </row>
    <row r="346" spans="1:6" s="64" customFormat="1" ht="10.5" customHeight="1" hidden="1">
      <c r="A346" s="18" t="str">
        <f t="shared" si="17"/>
        <v>54011003</v>
      </c>
      <c r="B346" s="14">
        <v>1003</v>
      </c>
      <c r="C346" s="12" t="s">
        <v>102</v>
      </c>
      <c r="D346" s="19">
        <f>SUM(D347:D352)</f>
        <v>0</v>
      </c>
      <c r="E346" s="19">
        <f>SUM(E347:E352)</f>
        <v>0</v>
      </c>
      <c r="F346" s="114"/>
    </row>
    <row r="347" spans="1:6" s="64" customFormat="1" ht="10.5" customHeight="1" hidden="1">
      <c r="A347" s="20" t="str">
        <f t="shared" si="17"/>
        <v>5401100301</v>
      </c>
      <c r="B347" s="25" t="s">
        <v>103</v>
      </c>
      <c r="C347" s="26" t="s">
        <v>12</v>
      </c>
      <c r="D347" s="19"/>
      <c r="E347" s="19"/>
      <c r="F347" s="114"/>
    </row>
    <row r="348" spans="1:6" s="64" customFormat="1" ht="10.5" customHeight="1" hidden="1">
      <c r="A348" s="20" t="str">
        <f t="shared" si="17"/>
        <v>5401100302</v>
      </c>
      <c r="B348" s="25" t="s">
        <v>104</v>
      </c>
      <c r="C348" s="26" t="s">
        <v>105</v>
      </c>
      <c r="D348" s="19"/>
      <c r="E348" s="19"/>
      <c r="F348" s="114"/>
    </row>
    <row r="349" spans="1:6" s="64" customFormat="1" ht="10.5" customHeight="1" hidden="1">
      <c r="A349" s="20" t="str">
        <f t="shared" si="17"/>
        <v>5401100303</v>
      </c>
      <c r="B349" s="25" t="s">
        <v>106</v>
      </c>
      <c r="C349" s="26" t="s">
        <v>107</v>
      </c>
      <c r="D349" s="19"/>
      <c r="E349" s="19"/>
      <c r="F349" s="114"/>
    </row>
    <row r="350" spans="1:6" s="64" customFormat="1" ht="21.75" customHeight="1" hidden="1">
      <c r="A350" s="20" t="str">
        <f t="shared" si="17"/>
        <v>5401100304</v>
      </c>
      <c r="B350" s="25" t="s">
        <v>108</v>
      </c>
      <c r="C350" s="26" t="s">
        <v>13</v>
      </c>
      <c r="D350" s="19"/>
      <c r="E350" s="19"/>
      <c r="F350" s="114"/>
    </row>
    <row r="351" spans="1:6" s="64" customFormat="1" ht="10.5" customHeight="1" hidden="1">
      <c r="A351" s="20" t="str">
        <f t="shared" si="17"/>
        <v>5401100306</v>
      </c>
      <c r="B351" s="25" t="s">
        <v>109</v>
      </c>
      <c r="C351" s="26" t="s">
        <v>14</v>
      </c>
      <c r="D351" s="19"/>
      <c r="E351" s="19"/>
      <c r="F351" s="114"/>
    </row>
    <row r="352" spans="1:6" s="64" customFormat="1" ht="21.75" customHeight="1" hidden="1">
      <c r="A352" s="20" t="str">
        <f t="shared" si="17"/>
        <v>5401100307</v>
      </c>
      <c r="B352" s="25" t="s">
        <v>239</v>
      </c>
      <c r="C352" s="26" t="s">
        <v>240</v>
      </c>
      <c r="D352" s="19"/>
      <c r="E352" s="19"/>
      <c r="F352" s="114"/>
    </row>
    <row r="353" spans="1:6" s="64" customFormat="1" ht="10.5" customHeight="1" hidden="1">
      <c r="A353" s="18" t="str">
        <f t="shared" si="17"/>
        <v>540120</v>
      </c>
      <c r="B353" s="14" t="s">
        <v>15</v>
      </c>
      <c r="C353" s="15" t="s">
        <v>56</v>
      </c>
      <c r="D353" s="19">
        <f>+D354+D364+D366+D369+D370+D371+D372</f>
        <v>0</v>
      </c>
      <c r="E353" s="19">
        <f>+E354+E364+E366+E369+E370+E371+E372</f>
        <v>0</v>
      </c>
      <c r="F353" s="114"/>
    </row>
    <row r="354" spans="1:6" s="64" customFormat="1" ht="10.5" customHeight="1" hidden="1">
      <c r="A354" s="18" t="str">
        <f t="shared" si="17"/>
        <v>54012001</v>
      </c>
      <c r="B354" s="14">
        <v>2001</v>
      </c>
      <c r="C354" s="12" t="s">
        <v>110</v>
      </c>
      <c r="D354" s="19">
        <f>SUM(D355:D363)</f>
        <v>0</v>
      </c>
      <c r="E354" s="19">
        <f>SUM(E355:E363)</f>
        <v>0</v>
      </c>
      <c r="F354" s="114"/>
    </row>
    <row r="355" spans="1:6" s="64" customFormat="1" ht="10.5" customHeight="1" hidden="1">
      <c r="A355" s="20" t="str">
        <f t="shared" si="17"/>
        <v>5401200101</v>
      </c>
      <c r="B355" s="25" t="s">
        <v>111</v>
      </c>
      <c r="C355" s="26" t="s">
        <v>16</v>
      </c>
      <c r="D355" s="19"/>
      <c r="E355" s="19"/>
      <c r="F355" s="114"/>
    </row>
    <row r="356" spans="1:6" s="64" customFormat="1" ht="10.5" customHeight="1" hidden="1">
      <c r="A356" s="20" t="str">
        <f t="shared" si="17"/>
        <v>5401200102</v>
      </c>
      <c r="B356" s="25" t="s">
        <v>112</v>
      </c>
      <c r="C356" s="26" t="s">
        <v>17</v>
      </c>
      <c r="D356" s="19"/>
      <c r="E356" s="19"/>
      <c r="F356" s="114"/>
    </row>
    <row r="357" spans="1:6" s="64" customFormat="1" ht="10.5" customHeight="1" hidden="1">
      <c r="A357" s="20" t="str">
        <f t="shared" si="17"/>
        <v>5401200103</v>
      </c>
      <c r="B357" s="25" t="s">
        <v>113</v>
      </c>
      <c r="C357" s="26" t="s">
        <v>114</v>
      </c>
      <c r="D357" s="19"/>
      <c r="E357" s="19"/>
      <c r="F357" s="114"/>
    </row>
    <row r="358" spans="1:6" s="64" customFormat="1" ht="10.5" customHeight="1" hidden="1">
      <c r="A358" s="20" t="str">
        <f t="shared" si="17"/>
        <v>5401200104</v>
      </c>
      <c r="B358" s="25" t="s">
        <v>115</v>
      </c>
      <c r="C358" s="26" t="s">
        <v>18</v>
      </c>
      <c r="D358" s="19"/>
      <c r="E358" s="19"/>
      <c r="F358" s="114"/>
    </row>
    <row r="359" spans="1:6" s="64" customFormat="1" ht="10.5" customHeight="1" hidden="1">
      <c r="A359" s="20" t="str">
        <f t="shared" si="17"/>
        <v>5401200105</v>
      </c>
      <c r="B359" s="25" t="s">
        <v>116</v>
      </c>
      <c r="C359" s="26" t="s">
        <v>19</v>
      </c>
      <c r="D359" s="19"/>
      <c r="E359" s="19"/>
      <c r="F359" s="114"/>
    </row>
    <row r="360" spans="1:6" s="64" customFormat="1" ht="10.5" customHeight="1" hidden="1">
      <c r="A360" s="20" t="str">
        <f t="shared" si="17"/>
        <v>5401200106</v>
      </c>
      <c r="B360" s="25" t="s">
        <v>117</v>
      </c>
      <c r="C360" s="26" t="s">
        <v>20</v>
      </c>
      <c r="D360" s="19"/>
      <c r="E360" s="19"/>
      <c r="F360" s="114"/>
    </row>
    <row r="361" spans="1:6" s="64" customFormat="1" ht="10.5" customHeight="1" hidden="1">
      <c r="A361" s="20" t="str">
        <f t="shared" si="17"/>
        <v>5401200108</v>
      </c>
      <c r="B361" s="25" t="s">
        <v>119</v>
      </c>
      <c r="C361" s="26" t="s">
        <v>120</v>
      </c>
      <c r="D361" s="19"/>
      <c r="E361" s="19"/>
      <c r="F361" s="114"/>
    </row>
    <row r="362" spans="1:6" s="64" customFormat="1" ht="21.75" customHeight="1" hidden="1">
      <c r="A362" s="20" t="str">
        <f t="shared" si="17"/>
        <v>5401200109</v>
      </c>
      <c r="B362" s="25" t="s">
        <v>121</v>
      </c>
      <c r="C362" s="26" t="s">
        <v>122</v>
      </c>
      <c r="D362" s="19"/>
      <c r="E362" s="19"/>
      <c r="F362" s="114"/>
    </row>
    <row r="363" spans="1:6" s="64" customFormat="1" ht="21.75" customHeight="1" hidden="1">
      <c r="A363" s="20" t="str">
        <f t="shared" si="17"/>
        <v>5401200130</v>
      </c>
      <c r="B363" s="25" t="s">
        <v>123</v>
      </c>
      <c r="C363" s="26" t="s">
        <v>124</v>
      </c>
      <c r="D363" s="19"/>
      <c r="E363" s="19"/>
      <c r="F363" s="114"/>
    </row>
    <row r="364" spans="1:6" s="64" customFormat="1" ht="10.5" customHeight="1" hidden="1">
      <c r="A364" s="18" t="str">
        <f t="shared" si="17"/>
        <v>54012005</v>
      </c>
      <c r="B364" s="14">
        <v>2005</v>
      </c>
      <c r="C364" s="12" t="s">
        <v>130</v>
      </c>
      <c r="D364" s="19">
        <f>D365</f>
        <v>0</v>
      </c>
      <c r="E364" s="19">
        <f>E365</f>
        <v>0</v>
      </c>
      <c r="F364" s="114"/>
    </row>
    <row r="365" spans="1:6" s="64" customFormat="1" ht="10.5" customHeight="1" hidden="1">
      <c r="A365" s="20" t="str">
        <f t="shared" si="17"/>
        <v>5401200530</v>
      </c>
      <c r="B365" s="25" t="s">
        <v>133</v>
      </c>
      <c r="C365" s="26" t="s">
        <v>23</v>
      </c>
      <c r="D365" s="19"/>
      <c r="E365" s="19"/>
      <c r="F365" s="114"/>
    </row>
    <row r="366" spans="1:6" s="64" customFormat="1" ht="10.5" customHeight="1" hidden="1">
      <c r="A366" s="18" t="str">
        <f t="shared" si="17"/>
        <v>54012006</v>
      </c>
      <c r="B366" s="14">
        <v>2006</v>
      </c>
      <c r="C366" s="12" t="s">
        <v>134</v>
      </c>
      <c r="D366" s="19">
        <f>SUM(D367:D368)</f>
        <v>0</v>
      </c>
      <c r="E366" s="19">
        <f>SUM(E367:E368)</f>
        <v>0</v>
      </c>
      <c r="F366" s="114"/>
    </row>
    <row r="367" spans="1:6" s="64" customFormat="1" ht="10.5" customHeight="1" hidden="1">
      <c r="A367" s="20" t="str">
        <f t="shared" si="17"/>
        <v>5401200601</v>
      </c>
      <c r="B367" s="25" t="s">
        <v>135</v>
      </c>
      <c r="C367" s="26" t="s">
        <v>136</v>
      </c>
      <c r="D367" s="19"/>
      <c r="E367" s="19"/>
      <c r="F367" s="114"/>
    </row>
    <row r="368" spans="1:6" s="64" customFormat="1" ht="10.5" customHeight="1" hidden="1">
      <c r="A368" s="20" t="str">
        <f t="shared" si="17"/>
        <v>5401200602</v>
      </c>
      <c r="B368" s="25" t="s">
        <v>137</v>
      </c>
      <c r="C368" s="26" t="s">
        <v>138</v>
      </c>
      <c r="D368" s="19"/>
      <c r="E368" s="19"/>
      <c r="F368" s="114"/>
    </row>
    <row r="369" spans="1:6" s="64" customFormat="1" ht="10.5" customHeight="1" hidden="1">
      <c r="A369" s="18" t="str">
        <f t="shared" si="17"/>
        <v>54012011</v>
      </c>
      <c r="B369" s="14">
        <v>2011</v>
      </c>
      <c r="C369" s="12" t="s">
        <v>24</v>
      </c>
      <c r="D369" s="19"/>
      <c r="E369" s="19"/>
      <c r="F369" s="114"/>
    </row>
    <row r="370" spans="1:6" s="64" customFormat="1" ht="10.5" customHeight="1" hidden="1">
      <c r="A370" s="18" t="str">
        <f t="shared" si="17"/>
        <v>54012013</v>
      </c>
      <c r="B370" s="14">
        <v>2013</v>
      </c>
      <c r="C370" s="12" t="s">
        <v>142</v>
      </c>
      <c r="D370" s="19"/>
      <c r="E370" s="19"/>
      <c r="F370" s="114"/>
    </row>
    <row r="371" spans="1:6" s="64" customFormat="1" ht="10.5" customHeight="1" hidden="1">
      <c r="A371" s="18" t="str">
        <f t="shared" si="17"/>
        <v>54012016</v>
      </c>
      <c r="B371" s="14">
        <v>2016</v>
      </c>
      <c r="C371" s="12" t="s">
        <v>27</v>
      </c>
      <c r="D371" s="19"/>
      <c r="E371" s="19"/>
      <c r="F371" s="114"/>
    </row>
    <row r="372" spans="1:6" s="64" customFormat="1" ht="10.5" customHeight="1" hidden="1">
      <c r="A372" s="18" t="str">
        <f t="shared" si="17"/>
        <v>54012030</v>
      </c>
      <c r="B372" s="14">
        <v>2030</v>
      </c>
      <c r="C372" s="12" t="s">
        <v>145</v>
      </c>
      <c r="D372" s="19">
        <f>SUM(D373:D376)</f>
        <v>0</v>
      </c>
      <c r="E372" s="19">
        <f>SUM(E373:E376)</f>
        <v>0</v>
      </c>
      <c r="F372" s="114"/>
    </row>
    <row r="373" spans="1:6" s="64" customFormat="1" ht="10.5" customHeight="1" hidden="1">
      <c r="A373" s="20" t="str">
        <f t="shared" si="17"/>
        <v>5401203001</v>
      </c>
      <c r="B373" s="25" t="s">
        <v>146</v>
      </c>
      <c r="C373" s="26" t="s">
        <v>28</v>
      </c>
      <c r="D373" s="19"/>
      <c r="E373" s="19"/>
      <c r="F373" s="114"/>
    </row>
    <row r="374" spans="1:6" s="64" customFormat="1" ht="10.5" customHeight="1" hidden="1">
      <c r="A374" s="20" t="str">
        <f t="shared" si="17"/>
        <v>5401203002</v>
      </c>
      <c r="B374" s="25" t="s">
        <v>147</v>
      </c>
      <c r="C374" s="26" t="s">
        <v>29</v>
      </c>
      <c r="D374" s="19"/>
      <c r="E374" s="19"/>
      <c r="F374" s="114"/>
    </row>
    <row r="375" spans="1:6" s="64" customFormat="1" ht="10.5" customHeight="1" hidden="1">
      <c r="A375" s="20" t="str">
        <f t="shared" si="17"/>
        <v>5401203003</v>
      </c>
      <c r="B375" s="25" t="s">
        <v>148</v>
      </c>
      <c r="C375" s="26" t="s">
        <v>30</v>
      </c>
      <c r="D375" s="19"/>
      <c r="E375" s="19"/>
      <c r="F375" s="114"/>
    </row>
    <row r="376" spans="1:6" s="64" customFormat="1" ht="10.5" customHeight="1" hidden="1">
      <c r="A376" s="20" t="str">
        <f t="shared" si="17"/>
        <v>5401203030</v>
      </c>
      <c r="B376" s="25" t="s">
        <v>154</v>
      </c>
      <c r="C376" s="26" t="s">
        <v>32</v>
      </c>
      <c r="D376" s="19"/>
      <c r="E376" s="19"/>
      <c r="F376" s="114"/>
    </row>
    <row r="377" spans="1:6" s="64" customFormat="1" ht="13.5" customHeight="1" hidden="1">
      <c r="A377" s="18" t="str">
        <f t="shared" si="17"/>
        <v>540155</v>
      </c>
      <c r="B377" s="14" t="s">
        <v>61</v>
      </c>
      <c r="C377" s="12" t="s">
        <v>62</v>
      </c>
      <c r="D377" s="19">
        <f>D378</f>
        <v>0</v>
      </c>
      <c r="E377" s="19">
        <f>E378</f>
        <v>0</v>
      </c>
      <c r="F377" s="114"/>
    </row>
    <row r="378" spans="1:6" s="64" customFormat="1" ht="15.75" customHeight="1" hidden="1">
      <c r="A378" s="18" t="str">
        <f t="shared" si="17"/>
        <v>54015501</v>
      </c>
      <c r="B378" s="14">
        <v>5501</v>
      </c>
      <c r="C378" s="12" t="s">
        <v>164</v>
      </c>
      <c r="D378" s="19">
        <f>D379</f>
        <v>0</v>
      </c>
      <c r="E378" s="19">
        <f>E379</f>
        <v>0</v>
      </c>
      <c r="F378" s="114"/>
    </row>
    <row r="379" spans="1:6" s="64" customFormat="1" ht="13.5" customHeight="1" hidden="1">
      <c r="A379" s="20" t="str">
        <f t="shared" si="17"/>
        <v>5401550118</v>
      </c>
      <c r="B379" s="25" t="s">
        <v>169</v>
      </c>
      <c r="C379" s="28" t="s">
        <v>170</v>
      </c>
      <c r="D379" s="39"/>
      <c r="E379" s="39"/>
      <c r="F379" s="114"/>
    </row>
    <row r="380" spans="1:6" s="64" customFormat="1" ht="10.5" customHeight="1" hidden="1">
      <c r="A380" s="18" t="str">
        <f t="shared" si="17"/>
        <v>540159</v>
      </c>
      <c r="B380" s="14" t="s">
        <v>65</v>
      </c>
      <c r="C380" s="15" t="s">
        <v>190</v>
      </c>
      <c r="D380" s="19">
        <f>D381+D382</f>
        <v>0</v>
      </c>
      <c r="E380" s="19">
        <f>E381+E382</f>
        <v>0</v>
      </c>
      <c r="F380" s="114"/>
    </row>
    <row r="381" spans="1:6" s="64" customFormat="1" ht="10.5" customHeight="1" hidden="1">
      <c r="A381" s="20" t="str">
        <f t="shared" si="17"/>
        <v>54015903</v>
      </c>
      <c r="B381" s="25" t="s">
        <v>241</v>
      </c>
      <c r="C381" s="28" t="s">
        <v>242</v>
      </c>
      <c r="D381" s="39"/>
      <c r="E381" s="39"/>
      <c r="F381" s="114"/>
    </row>
    <row r="382" spans="1:6" s="64" customFormat="1" ht="10.5" customHeight="1" hidden="1">
      <c r="A382" s="20" t="str">
        <f t="shared" si="17"/>
        <v>54015917</v>
      </c>
      <c r="B382" s="25" t="s">
        <v>207</v>
      </c>
      <c r="C382" s="28" t="s">
        <v>208</v>
      </c>
      <c r="D382" s="39"/>
      <c r="E382" s="39"/>
      <c r="F382" s="114"/>
    </row>
    <row r="383" spans="1:6" s="64" customFormat="1" ht="10.5" customHeight="1" hidden="1">
      <c r="A383" s="18" t="str">
        <f t="shared" si="17"/>
        <v>540170</v>
      </c>
      <c r="B383" s="14" t="s">
        <v>33</v>
      </c>
      <c r="C383" s="15" t="s">
        <v>69</v>
      </c>
      <c r="D383" s="19">
        <f>D384</f>
        <v>0</v>
      </c>
      <c r="E383" s="19">
        <f>E384</f>
        <v>0</v>
      </c>
      <c r="F383" s="114"/>
    </row>
    <row r="384" spans="1:6" s="64" customFormat="1" ht="10.5" customHeight="1" hidden="1">
      <c r="A384" s="18" t="str">
        <f t="shared" si="17"/>
        <v>540171</v>
      </c>
      <c r="B384" s="14" t="s">
        <v>34</v>
      </c>
      <c r="C384" s="15" t="s">
        <v>70</v>
      </c>
      <c r="D384" s="19">
        <f>D385</f>
        <v>0</v>
      </c>
      <c r="E384" s="19">
        <f>E385</f>
        <v>0</v>
      </c>
      <c r="F384" s="114"/>
    </row>
    <row r="385" spans="1:6" s="64" customFormat="1" ht="10.5" customHeight="1" hidden="1">
      <c r="A385" s="18" t="str">
        <f t="shared" si="17"/>
        <v>54017101</v>
      </c>
      <c r="B385" s="14">
        <v>7101</v>
      </c>
      <c r="C385" s="15" t="s">
        <v>215</v>
      </c>
      <c r="D385" s="19">
        <f>SUM(D386:D387)</f>
        <v>0</v>
      </c>
      <c r="E385" s="19">
        <f>SUM(E386:E387)</f>
        <v>0</v>
      </c>
      <c r="F385" s="114"/>
    </row>
    <row r="386" spans="1:6" s="64" customFormat="1" ht="10.5" customHeight="1" hidden="1">
      <c r="A386" s="20" t="str">
        <f t="shared" si="17"/>
        <v>5401710102</v>
      </c>
      <c r="B386" s="25" t="s">
        <v>217</v>
      </c>
      <c r="C386" s="28" t="s">
        <v>218</v>
      </c>
      <c r="D386" s="39"/>
      <c r="E386" s="39"/>
      <c r="F386" s="114"/>
    </row>
    <row r="387" spans="1:6" s="64" customFormat="1" ht="10.5" customHeight="1" hidden="1">
      <c r="A387" s="20" t="str">
        <f t="shared" si="17"/>
        <v>5401710130</v>
      </c>
      <c r="B387" s="25" t="s">
        <v>220</v>
      </c>
      <c r="C387" s="28" t="s">
        <v>221</v>
      </c>
      <c r="D387" s="39"/>
      <c r="E387" s="39"/>
      <c r="F387" s="114"/>
    </row>
    <row r="388" spans="1:6" s="119" customFormat="1" ht="22.5" hidden="1">
      <c r="A388" s="47" t="str">
        <f t="shared" si="17"/>
        <v>5401540101</v>
      </c>
      <c r="B388" s="21" t="s">
        <v>243</v>
      </c>
      <c r="C388" s="38" t="s">
        <v>244</v>
      </c>
      <c r="D388" s="22">
        <f>D379</f>
        <v>0</v>
      </c>
      <c r="E388" s="22">
        <f>E377</f>
        <v>0</v>
      </c>
      <c r="F388" s="118"/>
    </row>
    <row r="389" spans="1:6" s="64" customFormat="1" ht="21" customHeight="1" hidden="1">
      <c r="A389" s="18" t="str">
        <f t="shared" si="17"/>
        <v>5401540150</v>
      </c>
      <c r="B389" s="14" t="s">
        <v>245</v>
      </c>
      <c r="C389" s="15" t="s">
        <v>246</v>
      </c>
      <c r="D389" s="19">
        <f>D331-D388</f>
        <v>0</v>
      </c>
      <c r="E389" s="19">
        <f>E331-E388</f>
        <v>0</v>
      </c>
      <c r="F389" s="114"/>
    </row>
    <row r="390" spans="1:6" s="64" customFormat="1" ht="18" customHeight="1" hidden="1">
      <c r="A390" s="20"/>
      <c r="B390" s="14" t="s">
        <v>247</v>
      </c>
      <c r="C390" s="15" t="s">
        <v>248</v>
      </c>
      <c r="D390" s="19">
        <f>D391+D398</f>
        <v>0</v>
      </c>
      <c r="E390" s="19">
        <f>E391+E398</f>
        <v>0</v>
      </c>
      <c r="F390" s="114"/>
    </row>
    <row r="391" spans="1:6" s="64" customFormat="1" ht="18" customHeight="1" hidden="1">
      <c r="A391" s="20"/>
      <c r="B391" s="14" t="s">
        <v>0</v>
      </c>
      <c r="C391" s="12" t="s">
        <v>53</v>
      </c>
      <c r="D391" s="19">
        <f>SUM(D392:D397)</f>
        <v>0</v>
      </c>
      <c r="E391" s="19">
        <f>SUM(E392:E397)</f>
        <v>0</v>
      </c>
      <c r="F391" s="114"/>
    </row>
    <row r="392" spans="1:6" s="64" customFormat="1" ht="10.5" customHeight="1" hidden="1">
      <c r="A392" s="20"/>
      <c r="B392" s="14" t="s">
        <v>54</v>
      </c>
      <c r="C392" s="15" t="s">
        <v>55</v>
      </c>
      <c r="D392" s="19">
        <f>D406</f>
        <v>0</v>
      </c>
      <c r="E392" s="19">
        <f>E406</f>
        <v>0</v>
      </c>
      <c r="F392" s="114"/>
    </row>
    <row r="393" spans="1:6" s="64" customFormat="1" ht="10.5" customHeight="1" hidden="1">
      <c r="A393" s="20"/>
      <c r="B393" s="14" t="s">
        <v>15</v>
      </c>
      <c r="C393" s="15" t="s">
        <v>56</v>
      </c>
      <c r="D393" s="19">
        <f>D425</f>
        <v>0</v>
      </c>
      <c r="E393" s="19">
        <f>E425</f>
        <v>0</v>
      </c>
      <c r="F393" s="114"/>
    </row>
    <row r="394" spans="1:6" s="64" customFormat="1" ht="11.25" hidden="1">
      <c r="A394" s="20"/>
      <c r="B394" s="14" t="s">
        <v>59</v>
      </c>
      <c r="C394" s="38" t="s">
        <v>229</v>
      </c>
      <c r="D394" s="19">
        <f>D447</f>
        <v>0</v>
      </c>
      <c r="E394" s="19">
        <f>E447</f>
        <v>0</v>
      </c>
      <c r="F394" s="114"/>
    </row>
    <row r="395" spans="1:6" s="64" customFormat="1" ht="10.5" customHeight="1" hidden="1">
      <c r="A395" s="20"/>
      <c r="B395" s="14" t="s">
        <v>61</v>
      </c>
      <c r="C395" s="12" t="s">
        <v>62</v>
      </c>
      <c r="D395" s="19">
        <f>D453</f>
        <v>0</v>
      </c>
      <c r="E395" s="19">
        <f>E453</f>
        <v>0</v>
      </c>
      <c r="F395" s="114"/>
    </row>
    <row r="396" spans="1:6" s="64" customFormat="1" ht="22.5" customHeight="1" hidden="1">
      <c r="A396" s="20"/>
      <c r="B396" s="21" t="s">
        <v>63</v>
      </c>
      <c r="C396" s="16" t="s">
        <v>64</v>
      </c>
      <c r="D396" s="19">
        <f>D457</f>
        <v>0</v>
      </c>
      <c r="E396" s="19">
        <f>E457</f>
        <v>0</v>
      </c>
      <c r="F396" s="114"/>
    </row>
    <row r="397" spans="1:6" s="64" customFormat="1" ht="11.25" hidden="1">
      <c r="A397" s="20"/>
      <c r="B397" s="14" t="s">
        <v>65</v>
      </c>
      <c r="C397" s="17" t="s">
        <v>66</v>
      </c>
      <c r="D397" s="19">
        <f>D402+D459</f>
        <v>0</v>
      </c>
      <c r="E397" s="19">
        <f>E402+E459</f>
        <v>0</v>
      </c>
      <c r="F397" s="114"/>
    </row>
    <row r="398" spans="1:6" s="64" customFormat="1" ht="10.5" customHeight="1" hidden="1">
      <c r="A398" s="20"/>
      <c r="B398" s="14" t="s">
        <v>33</v>
      </c>
      <c r="C398" s="15" t="s">
        <v>69</v>
      </c>
      <c r="D398" s="19">
        <f>D399</f>
        <v>0</v>
      </c>
      <c r="E398" s="19">
        <f>E399</f>
        <v>0</v>
      </c>
      <c r="F398" s="114"/>
    </row>
    <row r="399" spans="1:6" s="121" customFormat="1" ht="10.5" customHeight="1" hidden="1">
      <c r="A399" s="48"/>
      <c r="B399" s="14" t="s">
        <v>34</v>
      </c>
      <c r="C399" s="15" t="s">
        <v>70</v>
      </c>
      <c r="D399" s="19">
        <f>D470</f>
        <v>0</v>
      </c>
      <c r="E399" s="19">
        <f>E470</f>
        <v>0</v>
      </c>
      <c r="F399" s="120"/>
    </row>
    <row r="400" spans="1:6" s="121" customFormat="1" ht="10.5" customHeight="1" hidden="1">
      <c r="A400" s="48"/>
      <c r="B400" s="14" t="s">
        <v>213</v>
      </c>
      <c r="C400" s="15" t="s">
        <v>249</v>
      </c>
      <c r="D400" s="19">
        <f aca="true" t="shared" si="18" ref="D400:E402">D401</f>
        <v>0</v>
      </c>
      <c r="E400" s="19">
        <f t="shared" si="18"/>
        <v>0</v>
      </c>
      <c r="F400" s="120"/>
    </row>
    <row r="401" spans="1:6" s="121" customFormat="1" ht="10.5" customHeight="1" hidden="1">
      <c r="A401" s="48"/>
      <c r="B401" s="14" t="s">
        <v>0</v>
      </c>
      <c r="C401" s="12" t="s">
        <v>53</v>
      </c>
      <c r="D401" s="19">
        <f t="shared" si="18"/>
        <v>0</v>
      </c>
      <c r="E401" s="19">
        <f t="shared" si="18"/>
        <v>0</v>
      </c>
      <c r="F401" s="120"/>
    </row>
    <row r="402" spans="1:6" s="121" customFormat="1" ht="10.5" customHeight="1" hidden="1">
      <c r="A402" s="48"/>
      <c r="B402" s="14" t="s">
        <v>65</v>
      </c>
      <c r="C402" s="17" t="s">
        <v>66</v>
      </c>
      <c r="D402" s="19">
        <f t="shared" si="18"/>
        <v>0</v>
      </c>
      <c r="E402" s="19">
        <f t="shared" si="18"/>
        <v>0</v>
      </c>
      <c r="F402" s="120"/>
    </row>
    <row r="403" spans="1:6" s="107" customFormat="1" ht="10.5" customHeight="1" hidden="1">
      <c r="A403" s="49"/>
      <c r="B403" s="25" t="s">
        <v>203</v>
      </c>
      <c r="C403" s="28" t="s">
        <v>204</v>
      </c>
      <c r="D403" s="39"/>
      <c r="E403" s="39"/>
      <c r="F403" s="72"/>
    </row>
    <row r="404" spans="1:6" s="64" customFormat="1" ht="15.75" customHeight="1" hidden="1">
      <c r="A404" s="18" t="str">
        <f aca="true" t="shared" si="19" ref="A404:A447">CONCATENATE("6701",B404)</f>
        <v>67016701</v>
      </c>
      <c r="B404" s="14" t="s">
        <v>250</v>
      </c>
      <c r="C404" s="15" t="s">
        <v>251</v>
      </c>
      <c r="D404" s="19">
        <f>D405+D470</f>
        <v>0</v>
      </c>
      <c r="E404" s="19">
        <f>E405+E470</f>
        <v>0</v>
      </c>
      <c r="F404" s="114"/>
    </row>
    <row r="405" spans="1:6" s="64" customFormat="1" ht="11.25" hidden="1">
      <c r="A405" s="18" t="str">
        <f t="shared" si="19"/>
        <v>670101</v>
      </c>
      <c r="B405" s="14" t="s">
        <v>0</v>
      </c>
      <c r="C405" s="15" t="s">
        <v>53</v>
      </c>
      <c r="D405" s="19">
        <f>D406+D425+D447+D453+D459</f>
        <v>0</v>
      </c>
      <c r="E405" s="19">
        <f>E406+E425+E447+E453+E459</f>
        <v>0</v>
      </c>
      <c r="F405" s="114"/>
    </row>
    <row r="406" spans="1:6" s="64" customFormat="1" ht="10.5" customHeight="1" hidden="1">
      <c r="A406" s="18" t="str">
        <f t="shared" si="19"/>
        <v>670110</v>
      </c>
      <c r="B406" s="14" t="s">
        <v>54</v>
      </c>
      <c r="C406" s="15" t="s">
        <v>55</v>
      </c>
      <c r="D406" s="19">
        <f>D407+D419</f>
        <v>0</v>
      </c>
      <c r="E406" s="19">
        <f>E407+E419</f>
        <v>0</v>
      </c>
      <c r="F406" s="114"/>
    </row>
    <row r="407" spans="1:6" s="64" customFormat="1" ht="10.5" customHeight="1" hidden="1">
      <c r="A407" s="18" t="str">
        <f t="shared" si="19"/>
        <v>67011001</v>
      </c>
      <c r="B407" s="14">
        <v>1001</v>
      </c>
      <c r="C407" s="12" t="s">
        <v>77</v>
      </c>
      <c r="D407" s="19">
        <f>SUM(D408:D418)</f>
        <v>0</v>
      </c>
      <c r="E407" s="19">
        <f>SUM(E408:E418)</f>
        <v>0</v>
      </c>
      <c r="F407" s="114"/>
    </row>
    <row r="408" spans="1:5" ht="10.5" customHeight="1" hidden="1">
      <c r="A408" s="20" t="str">
        <f t="shared" si="19"/>
        <v>6701100101</v>
      </c>
      <c r="B408" s="25" t="s">
        <v>78</v>
      </c>
      <c r="C408" s="26" t="s">
        <v>1</v>
      </c>
      <c r="D408" s="39"/>
      <c r="E408" s="39"/>
    </row>
    <row r="409" spans="1:5" ht="10.5" customHeight="1" hidden="1">
      <c r="A409" s="20" t="str">
        <f t="shared" si="19"/>
        <v>6701100105</v>
      </c>
      <c r="B409" s="25" t="s">
        <v>79</v>
      </c>
      <c r="C409" s="26" t="s">
        <v>80</v>
      </c>
      <c r="D409" s="39"/>
      <c r="E409" s="39"/>
    </row>
    <row r="410" spans="1:5" ht="10.5" customHeight="1" hidden="1">
      <c r="A410" s="20" t="str">
        <f t="shared" si="19"/>
        <v>6701100106</v>
      </c>
      <c r="B410" s="25" t="s">
        <v>81</v>
      </c>
      <c r="C410" s="26" t="s">
        <v>5</v>
      </c>
      <c r="D410" s="39"/>
      <c r="E410" s="39"/>
    </row>
    <row r="411" spans="1:5" ht="10.5" customHeight="1" hidden="1">
      <c r="A411" s="20" t="str">
        <f t="shared" si="19"/>
        <v>6701100107</v>
      </c>
      <c r="B411" s="25" t="s">
        <v>82</v>
      </c>
      <c r="C411" s="26" t="s">
        <v>6</v>
      </c>
      <c r="D411" s="39"/>
      <c r="E411" s="39"/>
    </row>
    <row r="412" spans="1:5" ht="10.5" customHeight="1" hidden="1">
      <c r="A412" s="20" t="str">
        <f t="shared" si="19"/>
        <v>6701100108</v>
      </c>
      <c r="B412" s="25" t="s">
        <v>83</v>
      </c>
      <c r="C412" s="26" t="s">
        <v>7</v>
      </c>
      <c r="D412" s="39"/>
      <c r="E412" s="39"/>
    </row>
    <row r="413" spans="1:6" s="107" customFormat="1" ht="10.5" customHeight="1" hidden="1">
      <c r="A413" s="20" t="str">
        <f t="shared" si="19"/>
        <v>6701100109</v>
      </c>
      <c r="B413" s="25" t="s">
        <v>84</v>
      </c>
      <c r="C413" s="26" t="s">
        <v>8</v>
      </c>
      <c r="D413" s="39"/>
      <c r="E413" s="39"/>
      <c r="F413" s="72"/>
    </row>
    <row r="414" spans="1:6" s="107" customFormat="1" ht="10.5" customHeight="1" hidden="1">
      <c r="A414" s="20" t="str">
        <f t="shared" si="19"/>
        <v>6701100110</v>
      </c>
      <c r="B414" s="25" t="s">
        <v>85</v>
      </c>
      <c r="C414" s="29" t="s">
        <v>252</v>
      </c>
      <c r="D414" s="39"/>
      <c r="E414" s="39"/>
      <c r="F414" s="72"/>
    </row>
    <row r="415" spans="1:6" s="107" customFormat="1" ht="10.5" customHeight="1" hidden="1">
      <c r="A415" s="20" t="str">
        <f t="shared" si="19"/>
        <v>6701100112</v>
      </c>
      <c r="B415" s="25" t="s">
        <v>87</v>
      </c>
      <c r="C415" s="29" t="s">
        <v>9</v>
      </c>
      <c r="D415" s="39"/>
      <c r="E415" s="39"/>
      <c r="F415" s="72"/>
    </row>
    <row r="416" spans="1:5" ht="10.5" customHeight="1" hidden="1">
      <c r="A416" s="20" t="str">
        <f t="shared" si="19"/>
        <v>6701100113</v>
      </c>
      <c r="B416" s="25" t="s">
        <v>88</v>
      </c>
      <c r="C416" s="26" t="s">
        <v>89</v>
      </c>
      <c r="D416" s="39"/>
      <c r="E416" s="39"/>
    </row>
    <row r="417" spans="1:5" ht="10.5" customHeight="1" hidden="1">
      <c r="A417" s="20" t="str">
        <f t="shared" si="19"/>
        <v>6701100116</v>
      </c>
      <c r="B417" s="25" t="s">
        <v>94</v>
      </c>
      <c r="C417" s="29" t="s">
        <v>95</v>
      </c>
      <c r="D417" s="39"/>
      <c r="E417" s="39"/>
    </row>
    <row r="418" spans="1:5" ht="10.5" customHeight="1" hidden="1">
      <c r="A418" s="20" t="str">
        <f t="shared" si="19"/>
        <v>6701100130</v>
      </c>
      <c r="B418" s="25" t="s">
        <v>96</v>
      </c>
      <c r="C418" s="26" t="s">
        <v>10</v>
      </c>
      <c r="D418" s="39"/>
      <c r="E418" s="39"/>
    </row>
    <row r="419" spans="1:6" s="64" customFormat="1" ht="10.5" customHeight="1" hidden="1">
      <c r="A419" s="18" t="str">
        <f t="shared" si="19"/>
        <v>67011003</v>
      </c>
      <c r="B419" s="14">
        <v>1003</v>
      </c>
      <c r="C419" s="12" t="s">
        <v>102</v>
      </c>
      <c r="D419" s="19">
        <f>SUM(D420:D424)</f>
        <v>0</v>
      </c>
      <c r="E419" s="19">
        <f>SUM(E420:E424)</f>
        <v>0</v>
      </c>
      <c r="F419" s="114"/>
    </row>
    <row r="420" spans="1:5" ht="10.5" customHeight="1" hidden="1">
      <c r="A420" s="20" t="str">
        <f t="shared" si="19"/>
        <v>6701100301</v>
      </c>
      <c r="B420" s="25" t="s">
        <v>103</v>
      </c>
      <c r="C420" s="26" t="s">
        <v>12</v>
      </c>
      <c r="D420" s="39"/>
      <c r="E420" s="39"/>
    </row>
    <row r="421" spans="1:5" ht="10.5" customHeight="1" hidden="1">
      <c r="A421" s="20" t="str">
        <f t="shared" si="19"/>
        <v>6701100302</v>
      </c>
      <c r="B421" s="25" t="s">
        <v>104</v>
      </c>
      <c r="C421" s="26" t="s">
        <v>105</v>
      </c>
      <c r="D421" s="39"/>
      <c r="E421" s="39"/>
    </row>
    <row r="422" spans="1:5" ht="13.5" customHeight="1" hidden="1">
      <c r="A422" s="20" t="str">
        <f t="shared" si="19"/>
        <v>6701100303</v>
      </c>
      <c r="B422" s="25" t="s">
        <v>106</v>
      </c>
      <c r="C422" s="26" t="s">
        <v>107</v>
      </c>
      <c r="D422" s="39"/>
      <c r="E422" s="39"/>
    </row>
    <row r="423" spans="1:5" ht="22.5" customHeight="1" hidden="1">
      <c r="A423" s="20" t="str">
        <f t="shared" si="19"/>
        <v>6701100304</v>
      </c>
      <c r="B423" s="25" t="s">
        <v>108</v>
      </c>
      <c r="C423" s="26" t="s">
        <v>13</v>
      </c>
      <c r="D423" s="39"/>
      <c r="E423" s="39"/>
    </row>
    <row r="424" spans="1:5" ht="9.75" customHeight="1" hidden="1">
      <c r="A424" s="20" t="str">
        <f t="shared" si="19"/>
        <v>6701100306</v>
      </c>
      <c r="B424" s="25" t="s">
        <v>109</v>
      </c>
      <c r="C424" s="26" t="s">
        <v>14</v>
      </c>
      <c r="D424" s="39"/>
      <c r="E424" s="39"/>
    </row>
    <row r="425" spans="1:6" s="64" customFormat="1" ht="10.5" customHeight="1" hidden="1">
      <c r="A425" s="18" t="str">
        <f t="shared" si="19"/>
        <v>670120</v>
      </c>
      <c r="B425" s="14" t="s">
        <v>15</v>
      </c>
      <c r="C425" s="15" t="s">
        <v>56</v>
      </c>
      <c r="D425" s="19">
        <f>D426+D435+D436+D438+SUM(D441:D444)</f>
        <v>0</v>
      </c>
      <c r="E425" s="19">
        <f>E426+E435+E436+E438+SUM(E441:E444)</f>
        <v>0</v>
      </c>
      <c r="F425" s="114"/>
    </row>
    <row r="426" spans="1:6" s="64" customFormat="1" ht="10.5" customHeight="1" hidden="1">
      <c r="A426" s="18" t="str">
        <f t="shared" si="19"/>
        <v>67012001</v>
      </c>
      <c r="B426" s="14">
        <v>2001</v>
      </c>
      <c r="C426" s="12" t="s">
        <v>110</v>
      </c>
      <c r="D426" s="19">
        <f>SUM(D427:D434)</f>
        <v>0</v>
      </c>
      <c r="E426" s="19">
        <f>SUM(E427:E434)</f>
        <v>0</v>
      </c>
      <c r="F426" s="114"/>
    </row>
    <row r="427" spans="1:5" ht="10.5" customHeight="1" hidden="1">
      <c r="A427" s="20" t="str">
        <f t="shared" si="19"/>
        <v>6701200101</v>
      </c>
      <c r="B427" s="25" t="s">
        <v>111</v>
      </c>
      <c r="C427" s="26" t="s">
        <v>16</v>
      </c>
      <c r="D427" s="39"/>
      <c r="E427" s="39"/>
    </row>
    <row r="428" spans="1:5" ht="10.5" customHeight="1" hidden="1">
      <c r="A428" s="20" t="str">
        <f t="shared" si="19"/>
        <v>6701200103</v>
      </c>
      <c r="B428" s="25" t="s">
        <v>113</v>
      </c>
      <c r="C428" s="26" t="s">
        <v>114</v>
      </c>
      <c r="D428" s="39"/>
      <c r="E428" s="39"/>
    </row>
    <row r="429" spans="1:5" ht="10.5" customHeight="1" hidden="1">
      <c r="A429" s="20" t="str">
        <f t="shared" si="19"/>
        <v>6701200104</v>
      </c>
      <c r="B429" s="25" t="s">
        <v>115</v>
      </c>
      <c r="C429" s="26" t="s">
        <v>18</v>
      </c>
      <c r="D429" s="39"/>
      <c r="E429" s="39"/>
    </row>
    <row r="430" spans="1:5" ht="10.5" customHeight="1" hidden="1">
      <c r="A430" s="20" t="str">
        <f t="shared" si="19"/>
        <v>6701200105</v>
      </c>
      <c r="B430" s="25" t="s">
        <v>116</v>
      </c>
      <c r="C430" s="26" t="s">
        <v>19</v>
      </c>
      <c r="D430" s="39"/>
      <c r="E430" s="39"/>
    </row>
    <row r="431" spans="1:5" ht="10.5" customHeight="1" hidden="1">
      <c r="A431" s="20" t="str">
        <f t="shared" si="19"/>
        <v>6701200106</v>
      </c>
      <c r="B431" s="25" t="s">
        <v>117</v>
      </c>
      <c r="C431" s="26" t="s">
        <v>20</v>
      </c>
      <c r="D431" s="39"/>
      <c r="E431" s="39"/>
    </row>
    <row r="432" spans="1:5" ht="12" customHeight="1" hidden="1">
      <c r="A432" s="20" t="str">
        <f t="shared" si="19"/>
        <v>6701200108</v>
      </c>
      <c r="B432" s="25" t="s">
        <v>119</v>
      </c>
      <c r="C432" s="26" t="s">
        <v>120</v>
      </c>
      <c r="D432" s="39"/>
      <c r="E432" s="39"/>
    </row>
    <row r="433" spans="1:5" ht="24" customHeight="1" hidden="1">
      <c r="A433" s="20" t="str">
        <f t="shared" si="19"/>
        <v>6701200109</v>
      </c>
      <c r="B433" s="25" t="s">
        <v>121</v>
      </c>
      <c r="C433" s="26" t="s">
        <v>122</v>
      </c>
      <c r="D433" s="39"/>
      <c r="E433" s="39"/>
    </row>
    <row r="434" spans="1:5" ht="22.5" customHeight="1" hidden="1">
      <c r="A434" s="20" t="str">
        <f t="shared" si="19"/>
        <v>6701200130</v>
      </c>
      <c r="B434" s="25" t="s">
        <v>123</v>
      </c>
      <c r="C434" s="26" t="s">
        <v>124</v>
      </c>
      <c r="D434" s="39"/>
      <c r="E434" s="39"/>
    </row>
    <row r="435" spans="1:6" s="64" customFormat="1" ht="22.5" customHeight="1" hidden="1">
      <c r="A435" s="20" t="str">
        <f t="shared" si="19"/>
        <v>67012002</v>
      </c>
      <c r="B435" s="14" t="s">
        <v>253</v>
      </c>
      <c r="C435" s="12" t="s">
        <v>22</v>
      </c>
      <c r="D435" s="19"/>
      <c r="E435" s="19"/>
      <c r="F435" s="114"/>
    </row>
    <row r="436" spans="1:6" s="64" customFormat="1" ht="12" customHeight="1" hidden="1">
      <c r="A436" s="18" t="str">
        <f t="shared" si="19"/>
        <v>67012005</v>
      </c>
      <c r="B436" s="14">
        <v>2005</v>
      </c>
      <c r="C436" s="12" t="s">
        <v>130</v>
      </c>
      <c r="D436" s="19">
        <f>D437</f>
        <v>0</v>
      </c>
      <c r="E436" s="19">
        <f>E437</f>
        <v>0</v>
      </c>
      <c r="F436" s="114"/>
    </row>
    <row r="437" spans="1:5" ht="10.5" customHeight="1" hidden="1">
      <c r="A437" s="20" t="str">
        <f t="shared" si="19"/>
        <v>6701200530</v>
      </c>
      <c r="B437" s="25" t="s">
        <v>133</v>
      </c>
      <c r="C437" s="26" t="s">
        <v>23</v>
      </c>
      <c r="D437" s="19"/>
      <c r="E437" s="19"/>
    </row>
    <row r="438" spans="1:6" s="64" customFormat="1" ht="10.5" customHeight="1" hidden="1">
      <c r="A438" s="18" t="str">
        <f t="shared" si="19"/>
        <v>67012006</v>
      </c>
      <c r="B438" s="14">
        <v>2006</v>
      </c>
      <c r="C438" s="12" t="s">
        <v>134</v>
      </c>
      <c r="D438" s="19">
        <f>+D439+D440</f>
        <v>0</v>
      </c>
      <c r="E438" s="19">
        <f>E439+E440</f>
        <v>0</v>
      </c>
      <c r="F438" s="114"/>
    </row>
    <row r="439" spans="1:5" ht="10.5" customHeight="1" hidden="1">
      <c r="A439" s="20" t="str">
        <f t="shared" si="19"/>
        <v>6701200601</v>
      </c>
      <c r="B439" s="25" t="s">
        <v>135</v>
      </c>
      <c r="C439" s="26" t="s">
        <v>136</v>
      </c>
      <c r="D439" s="19"/>
      <c r="E439" s="19"/>
    </row>
    <row r="440" spans="1:5" ht="10.5" customHeight="1" hidden="1">
      <c r="A440" s="20" t="str">
        <f t="shared" si="19"/>
        <v>6701200602</v>
      </c>
      <c r="B440" s="25" t="s">
        <v>137</v>
      </c>
      <c r="C440" s="26" t="s">
        <v>138</v>
      </c>
      <c r="D440" s="19"/>
      <c r="E440" s="19"/>
    </row>
    <row r="441" spans="1:6" s="64" customFormat="1" ht="0" customHeight="1" hidden="1">
      <c r="A441" s="18" t="str">
        <f t="shared" si="19"/>
        <v>67012011</v>
      </c>
      <c r="B441" s="14">
        <v>2011</v>
      </c>
      <c r="C441" s="12" t="s">
        <v>24</v>
      </c>
      <c r="D441" s="19"/>
      <c r="E441" s="19"/>
      <c r="F441" s="114"/>
    </row>
    <row r="442" spans="1:6" s="64" customFormat="1" ht="10.5" customHeight="1" hidden="1">
      <c r="A442" s="18" t="str">
        <f t="shared" si="19"/>
        <v>67012013</v>
      </c>
      <c r="B442" s="14">
        <v>2013</v>
      </c>
      <c r="C442" s="12" t="s">
        <v>142</v>
      </c>
      <c r="D442" s="19"/>
      <c r="E442" s="19"/>
      <c r="F442" s="114"/>
    </row>
    <row r="443" spans="1:6" s="64" customFormat="1" ht="10.5" customHeight="1" hidden="1">
      <c r="A443" s="18" t="str">
        <f t="shared" si="19"/>
        <v>67012014</v>
      </c>
      <c r="B443" s="14" t="s">
        <v>254</v>
      </c>
      <c r="C443" s="12" t="s">
        <v>26</v>
      </c>
      <c r="D443" s="19"/>
      <c r="E443" s="19"/>
      <c r="F443" s="114"/>
    </row>
    <row r="444" spans="1:6" s="64" customFormat="1" ht="10.5" customHeight="1" hidden="1">
      <c r="A444" s="18" t="str">
        <f t="shared" si="19"/>
        <v>67012030</v>
      </c>
      <c r="B444" s="14">
        <v>2030</v>
      </c>
      <c r="C444" s="12" t="s">
        <v>145</v>
      </c>
      <c r="D444" s="19">
        <f>+D445+D446</f>
        <v>0</v>
      </c>
      <c r="E444" s="19">
        <f>SUM(E445:E446)</f>
        <v>0</v>
      </c>
      <c r="F444" s="114"/>
    </row>
    <row r="445" spans="1:5" ht="10.5" customHeight="1" hidden="1">
      <c r="A445" s="20" t="str">
        <f t="shared" si="19"/>
        <v>6701203002</v>
      </c>
      <c r="B445" s="25" t="s">
        <v>147</v>
      </c>
      <c r="C445" s="26" t="s">
        <v>29</v>
      </c>
      <c r="D445" s="19"/>
      <c r="E445" s="19"/>
    </row>
    <row r="446" spans="1:5" ht="10.5" customHeight="1" hidden="1">
      <c r="A446" s="20" t="str">
        <f t="shared" si="19"/>
        <v>6701203030</v>
      </c>
      <c r="B446" s="25" t="s">
        <v>154</v>
      </c>
      <c r="C446" s="26" t="s">
        <v>32</v>
      </c>
      <c r="D446" s="19"/>
      <c r="E446" s="19"/>
    </row>
    <row r="447" spans="1:5" ht="21.75" customHeight="1" hidden="1">
      <c r="A447" s="18" t="str">
        <f t="shared" si="19"/>
        <v>670151</v>
      </c>
      <c r="B447" s="14" t="s">
        <v>59</v>
      </c>
      <c r="C447" s="12" t="s">
        <v>159</v>
      </c>
      <c r="D447" s="19">
        <f>D449</f>
        <v>0</v>
      </c>
      <c r="E447" s="19">
        <f>E448</f>
        <v>0</v>
      </c>
    </row>
    <row r="448" spans="1:5" ht="15" customHeight="1" hidden="1">
      <c r="A448" s="18"/>
      <c r="B448" s="14" t="s">
        <v>160</v>
      </c>
      <c r="C448" s="12" t="s">
        <v>161</v>
      </c>
      <c r="D448" s="19">
        <f>D449</f>
        <v>0</v>
      </c>
      <c r="E448" s="19">
        <f>E449</f>
        <v>0</v>
      </c>
    </row>
    <row r="449" spans="1:5" ht="11.25" hidden="1">
      <c r="A449" s="20" t="str">
        <f>CONCATENATE("6701",B449)</f>
        <v>6701510101</v>
      </c>
      <c r="B449" s="25" t="s">
        <v>162</v>
      </c>
      <c r="C449" s="26" t="s">
        <v>163</v>
      </c>
      <c r="D449" s="39"/>
      <c r="E449" s="39"/>
    </row>
    <row r="450" spans="1:5" ht="11.25" hidden="1">
      <c r="A450" s="20"/>
      <c r="B450" s="25"/>
      <c r="C450" s="41"/>
      <c r="D450" s="50"/>
      <c r="E450" s="50"/>
    </row>
    <row r="451" spans="1:5" ht="11.25" hidden="1">
      <c r="A451" s="20"/>
      <c r="B451" s="25"/>
      <c r="C451" s="41"/>
      <c r="D451" s="50"/>
      <c r="E451" s="50"/>
    </row>
    <row r="452" spans="1:5" ht="11.25" hidden="1">
      <c r="A452" s="20"/>
      <c r="B452" s="25"/>
      <c r="C452" s="41"/>
      <c r="D452" s="50"/>
      <c r="E452" s="50"/>
    </row>
    <row r="453" spans="1:6" s="64" customFormat="1" ht="10.5" customHeight="1" hidden="1">
      <c r="A453" s="18" t="str">
        <f>CONCATENATE("6701",B453)</f>
        <v>670155</v>
      </c>
      <c r="B453" s="14" t="s">
        <v>61</v>
      </c>
      <c r="C453" s="12" t="s">
        <v>62</v>
      </c>
      <c r="D453" s="19">
        <f>D454</f>
        <v>0</v>
      </c>
      <c r="E453" s="19">
        <f>E454</f>
        <v>0</v>
      </c>
      <c r="F453" s="114"/>
    </row>
    <row r="454" spans="1:6" s="64" customFormat="1" ht="10.5" customHeight="1" hidden="1">
      <c r="A454" s="18" t="str">
        <f>CONCATENATE("6701",B454)</f>
        <v>67015501</v>
      </c>
      <c r="B454" s="14">
        <v>5501</v>
      </c>
      <c r="C454" s="12" t="s">
        <v>164</v>
      </c>
      <c r="D454" s="19">
        <f>+D455+D456</f>
        <v>0</v>
      </c>
      <c r="E454" s="19">
        <f>SUM(E455:E456)</f>
        <v>0</v>
      </c>
      <c r="F454" s="114"/>
    </row>
    <row r="455" spans="1:5" ht="24" customHeight="1" hidden="1">
      <c r="A455" s="20" t="str">
        <f>CONCATENATE("6701",B455)</f>
        <v>6701550108</v>
      </c>
      <c r="B455" s="25" t="s">
        <v>165</v>
      </c>
      <c r="C455" s="26" t="s">
        <v>166</v>
      </c>
      <c r="D455" s="19"/>
      <c r="E455" s="19"/>
    </row>
    <row r="456" spans="1:5" ht="12" customHeight="1" hidden="1">
      <c r="A456" s="20" t="str">
        <f>CONCATENATE("6701",B456)</f>
        <v>6701550118</v>
      </c>
      <c r="B456" s="25" t="s">
        <v>169</v>
      </c>
      <c r="C456" s="26" t="s">
        <v>170</v>
      </c>
      <c r="D456" s="19"/>
      <c r="E456" s="19"/>
    </row>
    <row r="457" spans="1:5" ht="12" customHeight="1" hidden="1">
      <c r="A457" s="20"/>
      <c r="B457" s="21" t="s">
        <v>63</v>
      </c>
      <c r="C457" s="16" t="s">
        <v>255</v>
      </c>
      <c r="D457" s="39"/>
      <c r="E457" s="39">
        <f>E458</f>
        <v>0</v>
      </c>
    </row>
    <row r="458" spans="1:5" ht="12" customHeight="1" hidden="1">
      <c r="A458" s="20"/>
      <c r="B458" s="25" t="s">
        <v>256</v>
      </c>
      <c r="C458" s="26" t="s">
        <v>257</v>
      </c>
      <c r="D458" s="19"/>
      <c r="E458" s="19"/>
    </row>
    <row r="459" spans="1:6" s="64" customFormat="1" ht="12" customHeight="1" hidden="1">
      <c r="A459" s="18" t="str">
        <f aca="true" t="shared" si="20" ref="A459:A473">CONCATENATE("6701",B459)</f>
        <v>670159</v>
      </c>
      <c r="B459" s="14" t="s">
        <v>65</v>
      </c>
      <c r="C459" s="17" t="s">
        <v>66</v>
      </c>
      <c r="D459" s="19">
        <f>SUM(D460:D469)</f>
        <v>0</v>
      </c>
      <c r="E459" s="19">
        <f>SUM(E460:E469)</f>
        <v>0</v>
      </c>
      <c r="F459" s="114"/>
    </row>
    <row r="460" spans="1:5" ht="33" customHeight="1" hidden="1">
      <c r="A460" s="20" t="str">
        <f t="shared" si="20"/>
        <v>67015904</v>
      </c>
      <c r="B460" s="25">
        <v>5904</v>
      </c>
      <c r="C460" s="28" t="s">
        <v>191</v>
      </c>
      <c r="D460" s="39"/>
      <c r="E460" s="39"/>
    </row>
    <row r="461" spans="1:5" ht="24" customHeight="1" hidden="1">
      <c r="A461" s="20" t="str">
        <f t="shared" si="20"/>
        <v>67015905</v>
      </c>
      <c r="B461" s="25">
        <v>5905</v>
      </c>
      <c r="C461" s="28" t="s">
        <v>192</v>
      </c>
      <c r="D461" s="39"/>
      <c r="E461" s="39"/>
    </row>
    <row r="462" spans="1:5" ht="24" customHeight="1" hidden="1">
      <c r="A462" s="20" t="str">
        <f t="shared" si="20"/>
        <v>67015907</v>
      </c>
      <c r="B462" s="25" t="s">
        <v>193</v>
      </c>
      <c r="C462" s="37" t="s">
        <v>194</v>
      </c>
      <c r="D462" s="39"/>
      <c r="E462" s="39"/>
    </row>
    <row r="463" spans="1:5" ht="11.25" hidden="1">
      <c r="A463" s="20" t="str">
        <f t="shared" si="20"/>
        <v>67015911</v>
      </c>
      <c r="B463" s="25">
        <v>5911</v>
      </c>
      <c r="C463" s="28" t="s">
        <v>196</v>
      </c>
      <c r="D463" s="39"/>
      <c r="E463" s="39"/>
    </row>
    <row r="464" spans="1:5" ht="11.25" hidden="1">
      <c r="A464" s="20" t="str">
        <f t="shared" si="20"/>
        <v>67015912</v>
      </c>
      <c r="B464" s="25" t="s">
        <v>197</v>
      </c>
      <c r="C464" s="28" t="s">
        <v>198</v>
      </c>
      <c r="D464" s="39"/>
      <c r="E464" s="39"/>
    </row>
    <row r="465" spans="1:5" ht="22.5" hidden="1">
      <c r="A465" s="20" t="str">
        <f t="shared" si="20"/>
        <v>67015913</v>
      </c>
      <c r="B465" s="25" t="s">
        <v>199</v>
      </c>
      <c r="C465" s="28" t="s">
        <v>200</v>
      </c>
      <c r="D465" s="39"/>
      <c r="E465" s="39"/>
    </row>
    <row r="466" spans="1:5" ht="22.5" hidden="1">
      <c r="A466" s="20" t="str">
        <f t="shared" si="20"/>
        <v>67015914</v>
      </c>
      <c r="B466" s="25" t="s">
        <v>201</v>
      </c>
      <c r="C466" s="28" t="s">
        <v>202</v>
      </c>
      <c r="D466" s="39"/>
      <c r="E466" s="39"/>
    </row>
    <row r="467" spans="1:5" ht="24" customHeight="1" hidden="1">
      <c r="A467" s="20" t="str">
        <f t="shared" si="20"/>
        <v>67015916</v>
      </c>
      <c r="B467" s="25">
        <v>5916</v>
      </c>
      <c r="C467" s="28" t="s">
        <v>206</v>
      </c>
      <c r="D467" s="39"/>
      <c r="E467" s="39"/>
    </row>
    <row r="468" spans="1:5" ht="15" customHeight="1" hidden="1">
      <c r="A468" s="20" t="str">
        <f t="shared" si="20"/>
        <v>67015922</v>
      </c>
      <c r="B468" s="25">
        <v>5922</v>
      </c>
      <c r="C468" s="28" t="s">
        <v>258</v>
      </c>
      <c r="D468" s="39"/>
      <c r="E468" s="39"/>
    </row>
    <row r="469" spans="1:5" ht="15" customHeight="1" hidden="1">
      <c r="A469" s="20" t="str">
        <f t="shared" si="20"/>
        <v>67015928</v>
      </c>
      <c r="B469" s="25" t="s">
        <v>211</v>
      </c>
      <c r="C469" s="28" t="s">
        <v>212</v>
      </c>
      <c r="D469" s="19"/>
      <c r="E469" s="39"/>
    </row>
    <row r="470" spans="1:6" s="64" customFormat="1" ht="10.5" customHeight="1" hidden="1">
      <c r="A470" s="18" t="str">
        <f t="shared" si="20"/>
        <v>670170</v>
      </c>
      <c r="B470" s="14" t="s">
        <v>33</v>
      </c>
      <c r="C470" s="15" t="s">
        <v>69</v>
      </c>
      <c r="D470" s="39"/>
      <c r="E470" s="39">
        <f>E471</f>
        <v>0</v>
      </c>
      <c r="F470" s="114"/>
    </row>
    <row r="471" spans="1:6" s="64" customFormat="1" ht="10.5" customHeight="1" hidden="1">
      <c r="A471" s="18" t="str">
        <f t="shared" si="20"/>
        <v>670171</v>
      </c>
      <c r="B471" s="14" t="s">
        <v>34</v>
      </c>
      <c r="C471" s="15" t="s">
        <v>70</v>
      </c>
      <c r="D471" s="39">
        <v>0</v>
      </c>
      <c r="E471" s="39">
        <f>E472</f>
        <v>0</v>
      </c>
      <c r="F471" s="114"/>
    </row>
    <row r="472" spans="1:6" s="64" customFormat="1" ht="18" customHeight="1" hidden="1">
      <c r="A472" s="18" t="str">
        <f t="shared" si="20"/>
        <v>67017101</v>
      </c>
      <c r="B472" s="14">
        <v>7101</v>
      </c>
      <c r="C472" s="15" t="s">
        <v>259</v>
      </c>
      <c r="D472" s="39">
        <v>0</v>
      </c>
      <c r="E472" s="39">
        <f>E473</f>
        <v>0</v>
      </c>
      <c r="F472" s="114"/>
    </row>
    <row r="473" spans="1:5" ht="15" customHeight="1" hidden="1">
      <c r="A473" s="20" t="str">
        <f t="shared" si="20"/>
        <v>6701710103</v>
      </c>
      <c r="B473" s="25" t="s">
        <v>219</v>
      </c>
      <c r="C473" s="28" t="s">
        <v>36</v>
      </c>
      <c r="D473" s="19"/>
      <c r="E473" s="19"/>
    </row>
    <row r="474" spans="1:6" s="121" customFormat="1" ht="22.5" hidden="1">
      <c r="A474" s="48"/>
      <c r="B474" s="14" t="s">
        <v>260</v>
      </c>
      <c r="C474" s="15" t="s">
        <v>261</v>
      </c>
      <c r="D474" s="51">
        <f>D404</f>
        <v>0</v>
      </c>
      <c r="E474" s="51">
        <f>E404</f>
        <v>0</v>
      </c>
      <c r="F474" s="120"/>
    </row>
    <row r="475" spans="1:6" s="121" customFormat="1" ht="10.5" customHeight="1" hidden="1">
      <c r="A475" s="48"/>
      <c r="B475" s="14"/>
      <c r="C475" s="15"/>
      <c r="D475" s="51">
        <f>D476+D485+D487</f>
        <v>0</v>
      </c>
      <c r="E475" s="51">
        <f>E476+E485+E487</f>
        <v>0</v>
      </c>
      <c r="F475" s="120"/>
    </row>
    <row r="476" spans="1:6" s="121" customFormat="1" ht="10.5" customHeight="1" hidden="1">
      <c r="A476" s="48"/>
      <c r="B476" s="14"/>
      <c r="C476" s="15"/>
      <c r="D476" s="51">
        <f>SUM(D477:D484)</f>
        <v>0</v>
      </c>
      <c r="E476" s="51">
        <f>SUM(E477:E484)</f>
        <v>0</v>
      </c>
      <c r="F476" s="120"/>
    </row>
    <row r="477" spans="1:6" s="121" customFormat="1" ht="10.5" customHeight="1" hidden="1">
      <c r="A477" s="48"/>
      <c r="B477" s="14"/>
      <c r="C477" s="15"/>
      <c r="D477" s="51">
        <f>D491+D576</f>
        <v>0</v>
      </c>
      <c r="E477" s="51">
        <f>E491+E576</f>
        <v>0</v>
      </c>
      <c r="F477" s="120"/>
    </row>
    <row r="478" spans="1:6" s="121" customFormat="1" ht="10.5" customHeight="1" hidden="1">
      <c r="A478" s="48"/>
      <c r="B478" s="14"/>
      <c r="C478" s="15"/>
      <c r="D478" s="51">
        <f>D514+D599</f>
        <v>0</v>
      </c>
      <c r="E478" s="51">
        <f>E514+E599</f>
        <v>0</v>
      </c>
      <c r="F478" s="120"/>
    </row>
    <row r="479" spans="1:6" s="121" customFormat="1" ht="10.5" customHeight="1" hidden="1">
      <c r="A479" s="48"/>
      <c r="B479" s="14"/>
      <c r="C479" s="15"/>
      <c r="D479" s="51">
        <f>D630</f>
        <v>0</v>
      </c>
      <c r="E479" s="51">
        <f>E630</f>
        <v>0</v>
      </c>
      <c r="F479" s="120"/>
    </row>
    <row r="480" spans="1:6" s="121" customFormat="1" ht="10.5" customHeight="1" hidden="1">
      <c r="A480" s="48"/>
      <c r="B480" s="14"/>
      <c r="C480" s="15"/>
      <c r="D480" s="51">
        <f>D544</f>
        <v>0</v>
      </c>
      <c r="E480" s="51">
        <f>E544</f>
        <v>0</v>
      </c>
      <c r="F480" s="120"/>
    </row>
    <row r="481" spans="1:6" s="121" customFormat="1" ht="10.5" customHeight="1" hidden="1">
      <c r="A481" s="48"/>
      <c r="B481" s="14"/>
      <c r="C481" s="12"/>
      <c r="D481" s="51">
        <f>D546+D633</f>
        <v>0</v>
      </c>
      <c r="E481" s="51">
        <f>E546+E633</f>
        <v>0</v>
      </c>
      <c r="F481" s="120"/>
    </row>
    <row r="482" spans="1:6" s="121" customFormat="1" ht="10.5" customHeight="1" hidden="1">
      <c r="A482" s="48"/>
      <c r="B482" s="14"/>
      <c r="C482" s="16"/>
      <c r="D482" s="51">
        <f>D553+D640</f>
        <v>0</v>
      </c>
      <c r="E482" s="51">
        <f>E553+E640</f>
        <v>0</v>
      </c>
      <c r="F482" s="120"/>
    </row>
    <row r="483" spans="1:6" s="121" customFormat="1" ht="10.5" customHeight="1" hidden="1">
      <c r="A483" s="48"/>
      <c r="B483" s="14"/>
      <c r="C483" s="17"/>
      <c r="D483" s="51">
        <f>D643</f>
        <v>0</v>
      </c>
      <c r="E483" s="51">
        <f>E643</f>
        <v>0</v>
      </c>
      <c r="F483" s="120"/>
    </row>
    <row r="484" spans="1:6" s="121" customFormat="1" ht="10.5" customHeight="1" hidden="1">
      <c r="A484" s="48"/>
      <c r="B484" s="14"/>
      <c r="C484" s="17"/>
      <c r="D484" s="51">
        <f>D559</f>
        <v>0</v>
      </c>
      <c r="E484" s="51">
        <f>E559</f>
        <v>0</v>
      </c>
      <c r="F484" s="120"/>
    </row>
    <row r="485" spans="1:6" s="121" customFormat="1" ht="10.5" customHeight="1" hidden="1">
      <c r="A485" s="48"/>
      <c r="B485" s="14"/>
      <c r="C485" s="15"/>
      <c r="D485" s="51">
        <f>D486</f>
        <v>0</v>
      </c>
      <c r="E485" s="51">
        <f>E486</f>
        <v>0</v>
      </c>
      <c r="F485" s="120"/>
    </row>
    <row r="486" spans="1:6" s="121" customFormat="1" ht="10.5" customHeight="1" hidden="1">
      <c r="A486" s="48"/>
      <c r="B486" s="14"/>
      <c r="C486" s="15"/>
      <c r="D486" s="51">
        <f>D564+D645</f>
        <v>0</v>
      </c>
      <c r="E486" s="51">
        <f>E564+E645</f>
        <v>0</v>
      </c>
      <c r="F486" s="120"/>
    </row>
    <row r="487" spans="1:6" s="121" customFormat="1" ht="10.5" customHeight="1" hidden="1">
      <c r="A487" s="48"/>
      <c r="B487" s="14"/>
      <c r="C487" s="17"/>
      <c r="D487" s="51">
        <f>D488</f>
        <v>0</v>
      </c>
      <c r="E487" s="51">
        <f>E488</f>
        <v>0</v>
      </c>
      <c r="F487" s="120"/>
    </row>
    <row r="488" spans="1:6" s="121" customFormat="1" ht="10.5" customHeight="1" hidden="1">
      <c r="A488" s="48"/>
      <c r="B488" s="14"/>
      <c r="C488" s="17"/>
      <c r="D488" s="51">
        <f>D653</f>
        <v>0</v>
      </c>
      <c r="E488" s="51">
        <f>E653</f>
        <v>0</v>
      </c>
      <c r="F488" s="120"/>
    </row>
    <row r="489" spans="1:6" s="121" customFormat="1" ht="10.5" customHeight="1" hidden="1">
      <c r="A489" s="48"/>
      <c r="B489" s="14"/>
      <c r="C489" s="15"/>
      <c r="D489" s="51">
        <f>D490+D564</f>
        <v>0</v>
      </c>
      <c r="E489" s="51">
        <f>E490+E564</f>
        <v>0</v>
      </c>
      <c r="F489" s="120"/>
    </row>
    <row r="490" spans="1:6" s="121" customFormat="1" ht="10.5" customHeight="1" hidden="1">
      <c r="A490" s="48"/>
      <c r="B490" s="14"/>
      <c r="C490" s="15"/>
      <c r="D490" s="51">
        <f>D491+D514+D544+D546+D553+D559</f>
        <v>0</v>
      </c>
      <c r="E490" s="51">
        <f>E491+E514+E544+E546+E553+E559</f>
        <v>0</v>
      </c>
      <c r="F490" s="120"/>
    </row>
    <row r="491" spans="1:6" s="121" customFormat="1" ht="10.5" customHeight="1" hidden="1">
      <c r="A491" s="48"/>
      <c r="B491" s="14"/>
      <c r="C491" s="15"/>
      <c r="D491" s="51">
        <f>D492+D505+D508</f>
        <v>0</v>
      </c>
      <c r="E491" s="51">
        <f>E492+E505+E508</f>
        <v>0</v>
      </c>
      <c r="F491" s="120"/>
    </row>
    <row r="492" spans="1:6" s="121" customFormat="1" ht="10.5" customHeight="1" hidden="1">
      <c r="A492" s="48"/>
      <c r="B492" s="14"/>
      <c r="C492" s="15"/>
      <c r="D492" s="51">
        <f>SUM(D493:D504)</f>
        <v>0</v>
      </c>
      <c r="E492" s="51">
        <f>SUM(E493:E504)</f>
        <v>0</v>
      </c>
      <c r="F492" s="120"/>
    </row>
    <row r="493" spans="1:6" s="121" customFormat="1" ht="10.5" customHeight="1" hidden="1">
      <c r="A493" s="48"/>
      <c r="B493" s="14"/>
      <c r="C493" s="15"/>
      <c r="D493" s="19"/>
      <c r="E493" s="19"/>
      <c r="F493" s="120"/>
    </row>
    <row r="494" spans="1:6" s="121" customFormat="1" ht="10.5" customHeight="1" hidden="1">
      <c r="A494" s="48"/>
      <c r="B494" s="14"/>
      <c r="C494" s="15"/>
      <c r="D494" s="19"/>
      <c r="E494" s="19"/>
      <c r="F494" s="120"/>
    </row>
    <row r="495" spans="1:6" s="121" customFormat="1" ht="10.5" customHeight="1" hidden="1">
      <c r="A495" s="48"/>
      <c r="B495" s="14"/>
      <c r="C495" s="15"/>
      <c r="D495" s="19"/>
      <c r="E495" s="19"/>
      <c r="F495" s="120"/>
    </row>
    <row r="496" spans="1:6" s="121" customFormat="1" ht="10.5" customHeight="1" hidden="1">
      <c r="A496" s="48"/>
      <c r="B496" s="14"/>
      <c r="C496" s="15"/>
      <c r="D496" s="19"/>
      <c r="E496" s="19"/>
      <c r="F496" s="120"/>
    </row>
    <row r="497" spans="1:6" s="121" customFormat="1" ht="10.5" customHeight="1" hidden="1">
      <c r="A497" s="48"/>
      <c r="B497" s="14"/>
      <c r="C497" s="15"/>
      <c r="D497" s="19"/>
      <c r="E497" s="19"/>
      <c r="F497" s="120"/>
    </row>
    <row r="498" spans="1:6" s="121" customFormat="1" ht="10.5" customHeight="1" hidden="1">
      <c r="A498" s="48"/>
      <c r="B498" s="14"/>
      <c r="C498" s="15"/>
      <c r="D498" s="19"/>
      <c r="E498" s="19"/>
      <c r="F498" s="120"/>
    </row>
    <row r="499" spans="1:6" s="121" customFormat="1" ht="10.5" customHeight="1" hidden="1">
      <c r="A499" s="48"/>
      <c r="B499" s="14"/>
      <c r="C499" s="15"/>
      <c r="D499" s="19"/>
      <c r="E499" s="19"/>
      <c r="F499" s="120"/>
    </row>
    <row r="500" spans="1:6" s="121" customFormat="1" ht="10.5" customHeight="1" hidden="1">
      <c r="A500" s="48"/>
      <c r="B500" s="14"/>
      <c r="C500" s="15"/>
      <c r="D500" s="19"/>
      <c r="E500" s="19"/>
      <c r="F500" s="120"/>
    </row>
    <row r="501" spans="1:6" s="121" customFormat="1" ht="10.5" customHeight="1" hidden="1">
      <c r="A501" s="48"/>
      <c r="B501" s="14"/>
      <c r="C501" s="15"/>
      <c r="D501" s="19"/>
      <c r="E501" s="19"/>
      <c r="F501" s="120"/>
    </row>
    <row r="502" spans="1:6" s="121" customFormat="1" ht="10.5" customHeight="1" hidden="1">
      <c r="A502" s="48"/>
      <c r="B502" s="14"/>
      <c r="C502" s="15"/>
      <c r="D502" s="19"/>
      <c r="E502" s="19"/>
      <c r="F502" s="120"/>
    </row>
    <row r="503" spans="1:6" s="121" customFormat="1" ht="10.5" customHeight="1" hidden="1">
      <c r="A503" s="48"/>
      <c r="B503" s="14"/>
      <c r="C503" s="15"/>
      <c r="D503" s="19"/>
      <c r="E503" s="19"/>
      <c r="F503" s="120"/>
    </row>
    <row r="504" spans="1:6" s="121" customFormat="1" ht="10.5" customHeight="1" hidden="1">
      <c r="A504" s="48"/>
      <c r="B504" s="14"/>
      <c r="C504" s="15"/>
      <c r="D504" s="19"/>
      <c r="E504" s="19"/>
      <c r="F504" s="120"/>
    </row>
    <row r="505" spans="1:6" s="121" customFormat="1" ht="10.5" customHeight="1" hidden="1">
      <c r="A505" s="48"/>
      <c r="B505" s="14"/>
      <c r="C505" s="15"/>
      <c r="D505" s="19">
        <f>SUM(D506:D507)</f>
        <v>0</v>
      </c>
      <c r="E505" s="19">
        <f>SUM(E506:E507)</f>
        <v>0</v>
      </c>
      <c r="F505" s="120"/>
    </row>
    <row r="506" spans="1:6" s="121" customFormat="1" ht="10.5" customHeight="1" hidden="1">
      <c r="A506" s="48"/>
      <c r="B506" s="14"/>
      <c r="C506" s="15"/>
      <c r="D506" s="19"/>
      <c r="E506" s="19"/>
      <c r="F506" s="120"/>
    </row>
    <row r="507" spans="1:6" s="121" customFormat="1" ht="10.5" customHeight="1" hidden="1">
      <c r="A507" s="48"/>
      <c r="B507" s="14"/>
      <c r="C507" s="15"/>
      <c r="D507" s="19"/>
      <c r="E507" s="19"/>
      <c r="F507" s="120"/>
    </row>
    <row r="508" spans="1:6" s="121" customFormat="1" ht="10.5" customHeight="1" hidden="1">
      <c r="A508" s="48"/>
      <c r="B508" s="14"/>
      <c r="C508" s="15"/>
      <c r="D508" s="19">
        <f>SUM(D509:D513)</f>
        <v>0</v>
      </c>
      <c r="E508" s="19">
        <f>SUM(E509:E513)</f>
        <v>0</v>
      </c>
      <c r="F508" s="120"/>
    </row>
    <row r="509" spans="1:6" s="121" customFormat="1" ht="10.5" customHeight="1" hidden="1">
      <c r="A509" s="48"/>
      <c r="B509" s="14"/>
      <c r="C509" s="15"/>
      <c r="D509" s="19"/>
      <c r="E509" s="19"/>
      <c r="F509" s="120"/>
    </row>
    <row r="510" spans="1:6" s="121" customFormat="1" ht="10.5" customHeight="1" hidden="1">
      <c r="A510" s="48"/>
      <c r="B510" s="14"/>
      <c r="C510" s="15"/>
      <c r="D510" s="19"/>
      <c r="E510" s="19"/>
      <c r="F510" s="120"/>
    </row>
    <row r="511" spans="1:6" s="121" customFormat="1" ht="10.5" customHeight="1" hidden="1">
      <c r="A511" s="48"/>
      <c r="B511" s="14"/>
      <c r="C511" s="15"/>
      <c r="D511" s="19"/>
      <c r="E511" s="19"/>
      <c r="F511" s="120"/>
    </row>
    <row r="512" spans="1:6" s="121" customFormat="1" ht="10.5" customHeight="1" hidden="1">
      <c r="A512" s="48"/>
      <c r="B512" s="14"/>
      <c r="C512" s="15"/>
      <c r="D512" s="19"/>
      <c r="E512" s="19"/>
      <c r="F512" s="120"/>
    </row>
    <row r="513" spans="1:6" s="121" customFormat="1" ht="10.5" customHeight="1" hidden="1">
      <c r="A513" s="48"/>
      <c r="B513" s="14"/>
      <c r="C513" s="15"/>
      <c r="D513" s="19"/>
      <c r="E513" s="19"/>
      <c r="F513" s="120"/>
    </row>
    <row r="514" spans="1:6" s="121" customFormat="1" ht="10.5" customHeight="1" hidden="1">
      <c r="A514" s="48"/>
      <c r="B514" s="14"/>
      <c r="C514" s="15"/>
      <c r="D514" s="19">
        <f>D515+D526+D527+D529+SUM(D532:D537)</f>
        <v>0</v>
      </c>
      <c r="E514" s="19">
        <f>E515+E526+E527+E529+SUM(E532:E537)</f>
        <v>0</v>
      </c>
      <c r="F514" s="120"/>
    </row>
    <row r="515" spans="1:6" s="121" customFormat="1" ht="10.5" customHeight="1" hidden="1">
      <c r="A515" s="48"/>
      <c r="B515" s="14"/>
      <c r="C515" s="15"/>
      <c r="D515" s="19">
        <f>SUM(D516:D525)</f>
        <v>0</v>
      </c>
      <c r="E515" s="19">
        <f>SUM(E516:E525)</f>
        <v>0</v>
      </c>
      <c r="F515" s="120"/>
    </row>
    <row r="516" spans="1:6" s="121" customFormat="1" ht="10.5" customHeight="1" hidden="1">
      <c r="A516" s="48"/>
      <c r="B516" s="14"/>
      <c r="C516" s="15"/>
      <c r="D516" s="19"/>
      <c r="E516" s="19"/>
      <c r="F516" s="120"/>
    </row>
    <row r="517" spans="1:6" s="121" customFormat="1" ht="10.5" customHeight="1" hidden="1">
      <c r="A517" s="48"/>
      <c r="B517" s="14"/>
      <c r="C517" s="15"/>
      <c r="D517" s="19"/>
      <c r="E517" s="19"/>
      <c r="F517" s="120"/>
    </row>
    <row r="518" spans="1:6" s="121" customFormat="1" ht="10.5" customHeight="1" hidden="1">
      <c r="A518" s="48"/>
      <c r="B518" s="14"/>
      <c r="C518" s="15"/>
      <c r="D518" s="19"/>
      <c r="E518" s="19"/>
      <c r="F518" s="120"/>
    </row>
    <row r="519" spans="1:6" s="121" customFormat="1" ht="10.5" customHeight="1" hidden="1">
      <c r="A519" s="48"/>
      <c r="B519" s="14"/>
      <c r="C519" s="15"/>
      <c r="D519" s="19"/>
      <c r="E519" s="19"/>
      <c r="F519" s="120"/>
    </row>
    <row r="520" spans="1:6" s="121" customFormat="1" ht="10.5" customHeight="1" hidden="1">
      <c r="A520" s="48"/>
      <c r="B520" s="14"/>
      <c r="C520" s="15"/>
      <c r="D520" s="19"/>
      <c r="E520" s="19"/>
      <c r="F520" s="120"/>
    </row>
    <row r="521" spans="1:6" s="121" customFormat="1" ht="10.5" customHeight="1" hidden="1">
      <c r="A521" s="48"/>
      <c r="B521" s="14"/>
      <c r="C521" s="15"/>
      <c r="D521" s="19"/>
      <c r="E521" s="19"/>
      <c r="F521" s="120"/>
    </row>
    <row r="522" spans="1:6" s="121" customFormat="1" ht="10.5" customHeight="1" hidden="1">
      <c r="A522" s="48"/>
      <c r="B522" s="14"/>
      <c r="C522" s="15"/>
      <c r="D522" s="19"/>
      <c r="E522" s="19"/>
      <c r="F522" s="120"/>
    </row>
    <row r="523" spans="1:6" s="121" customFormat="1" ht="10.5" customHeight="1" hidden="1">
      <c r="A523" s="48"/>
      <c r="B523" s="14"/>
      <c r="C523" s="15"/>
      <c r="D523" s="19"/>
      <c r="E523" s="19"/>
      <c r="F523" s="120"/>
    </row>
    <row r="524" spans="1:6" s="121" customFormat="1" ht="10.5" customHeight="1" hidden="1">
      <c r="A524" s="48"/>
      <c r="B524" s="14"/>
      <c r="C524" s="15"/>
      <c r="D524" s="19"/>
      <c r="E524" s="19"/>
      <c r="F524" s="120"/>
    </row>
    <row r="525" spans="1:6" s="121" customFormat="1" ht="10.5" customHeight="1" hidden="1">
      <c r="A525" s="48"/>
      <c r="B525" s="14"/>
      <c r="C525" s="15"/>
      <c r="D525" s="19"/>
      <c r="E525" s="19"/>
      <c r="F525" s="120"/>
    </row>
    <row r="526" spans="1:6" s="121" customFormat="1" ht="10.5" customHeight="1" hidden="1">
      <c r="A526" s="48"/>
      <c r="B526" s="14"/>
      <c r="C526" s="15"/>
      <c r="D526" s="19"/>
      <c r="E526" s="19"/>
      <c r="F526" s="120"/>
    </row>
    <row r="527" spans="1:6" s="121" customFormat="1" ht="10.5" customHeight="1" hidden="1">
      <c r="A527" s="48"/>
      <c r="B527" s="14"/>
      <c r="C527" s="15"/>
      <c r="D527" s="19">
        <f>D528</f>
        <v>0</v>
      </c>
      <c r="E527" s="19">
        <f>E528</f>
        <v>0</v>
      </c>
      <c r="F527" s="120"/>
    </row>
    <row r="528" spans="1:6" s="121" customFormat="1" ht="10.5" customHeight="1" hidden="1">
      <c r="A528" s="48"/>
      <c r="B528" s="14"/>
      <c r="C528" s="15"/>
      <c r="D528" s="19"/>
      <c r="E528" s="19"/>
      <c r="F528" s="120"/>
    </row>
    <row r="529" spans="1:6" s="121" customFormat="1" ht="10.5" customHeight="1" hidden="1">
      <c r="A529" s="48"/>
      <c r="B529" s="14"/>
      <c r="C529" s="15"/>
      <c r="D529" s="19">
        <f>D530+D531</f>
        <v>0</v>
      </c>
      <c r="E529" s="19">
        <f>E530+E531</f>
        <v>0</v>
      </c>
      <c r="F529" s="120"/>
    </row>
    <row r="530" spans="1:6" s="121" customFormat="1" ht="10.5" customHeight="1" hidden="1">
      <c r="A530" s="48"/>
      <c r="B530" s="14"/>
      <c r="C530" s="15"/>
      <c r="D530" s="19"/>
      <c r="E530" s="19"/>
      <c r="F530" s="120"/>
    </row>
    <row r="531" spans="1:6" s="121" customFormat="1" ht="10.5" customHeight="1" hidden="1">
      <c r="A531" s="48"/>
      <c r="B531" s="14"/>
      <c r="C531" s="15"/>
      <c r="D531" s="19"/>
      <c r="E531" s="19"/>
      <c r="F531" s="120"/>
    </row>
    <row r="532" spans="1:6" s="121" customFormat="1" ht="10.5" customHeight="1" hidden="1">
      <c r="A532" s="48"/>
      <c r="B532" s="14"/>
      <c r="C532" s="15"/>
      <c r="D532" s="19"/>
      <c r="E532" s="19"/>
      <c r="F532" s="120"/>
    </row>
    <row r="533" spans="1:6" s="121" customFormat="1" ht="10.5" customHeight="1" hidden="1">
      <c r="A533" s="48"/>
      <c r="B533" s="14"/>
      <c r="C533" s="15"/>
      <c r="D533" s="19"/>
      <c r="E533" s="19"/>
      <c r="F533" s="120"/>
    </row>
    <row r="534" spans="1:6" s="121" customFormat="1" ht="10.5" customHeight="1" hidden="1">
      <c r="A534" s="48"/>
      <c r="B534" s="14"/>
      <c r="C534" s="15"/>
      <c r="D534" s="19"/>
      <c r="E534" s="19"/>
      <c r="F534" s="120"/>
    </row>
    <row r="535" spans="1:6" s="121" customFormat="1" ht="10.5" customHeight="1" hidden="1">
      <c r="A535" s="48"/>
      <c r="B535" s="14"/>
      <c r="C535" s="15"/>
      <c r="D535" s="19"/>
      <c r="E535" s="19"/>
      <c r="F535" s="120"/>
    </row>
    <row r="536" spans="1:6" s="121" customFormat="1" ht="10.5" customHeight="1" hidden="1">
      <c r="A536" s="48"/>
      <c r="B536" s="14"/>
      <c r="C536" s="15"/>
      <c r="D536" s="19"/>
      <c r="E536" s="19"/>
      <c r="F536" s="120"/>
    </row>
    <row r="537" spans="1:6" s="123" customFormat="1" ht="10.5" customHeight="1" hidden="1">
      <c r="A537" s="52"/>
      <c r="B537" s="21"/>
      <c r="C537" s="38"/>
      <c r="D537" s="22">
        <f>SUM(D538:D543)</f>
        <v>0</v>
      </c>
      <c r="E537" s="22">
        <f>SUM(E538:E543)</f>
        <v>0</v>
      </c>
      <c r="F537" s="122"/>
    </row>
    <row r="538" spans="1:6" s="123" customFormat="1" ht="10.5" customHeight="1" hidden="1">
      <c r="A538" s="52"/>
      <c r="B538" s="21"/>
      <c r="C538" s="38"/>
      <c r="D538" s="22"/>
      <c r="E538" s="22"/>
      <c r="F538" s="122"/>
    </row>
    <row r="539" spans="1:6" s="123" customFormat="1" ht="10.5" customHeight="1" hidden="1">
      <c r="A539" s="52"/>
      <c r="B539" s="21"/>
      <c r="C539" s="38"/>
      <c r="D539" s="22"/>
      <c r="E539" s="22"/>
      <c r="F539" s="122"/>
    </row>
    <row r="540" spans="1:6" s="123" customFormat="1" ht="12.75" customHeight="1" hidden="1">
      <c r="A540" s="52"/>
      <c r="B540" s="21"/>
      <c r="C540" s="38"/>
      <c r="D540" s="22"/>
      <c r="E540" s="22"/>
      <c r="F540" s="122"/>
    </row>
    <row r="541" spans="1:6" s="123" customFormat="1" ht="10.5" customHeight="1" hidden="1">
      <c r="A541" s="52"/>
      <c r="B541" s="21"/>
      <c r="C541" s="38"/>
      <c r="D541" s="22"/>
      <c r="E541" s="22"/>
      <c r="F541" s="122"/>
    </row>
    <row r="542" spans="1:6" s="121" customFormat="1" ht="10.5" customHeight="1" hidden="1">
      <c r="A542" s="48"/>
      <c r="B542" s="14"/>
      <c r="C542" s="15"/>
      <c r="D542" s="19"/>
      <c r="E542" s="19"/>
      <c r="F542" s="120"/>
    </row>
    <row r="543" spans="1:6" s="121" customFormat="1" ht="11.25" customHeight="1" hidden="1">
      <c r="A543" s="48"/>
      <c r="B543" s="14"/>
      <c r="C543" s="15"/>
      <c r="D543" s="19"/>
      <c r="E543" s="19"/>
      <c r="F543" s="120"/>
    </row>
    <row r="544" spans="1:6" s="121" customFormat="1" ht="10.5" customHeight="1" hidden="1">
      <c r="A544" s="48"/>
      <c r="B544" s="14"/>
      <c r="C544" s="15"/>
      <c r="D544" s="19">
        <f>D545</f>
        <v>0</v>
      </c>
      <c r="E544" s="19">
        <f>E545</f>
        <v>0</v>
      </c>
      <c r="F544" s="120"/>
    </row>
    <row r="545" spans="1:6" s="121" customFormat="1" ht="10.5" customHeight="1" hidden="1">
      <c r="A545" s="48"/>
      <c r="B545" s="14"/>
      <c r="C545" s="15"/>
      <c r="D545" s="19"/>
      <c r="E545" s="19"/>
      <c r="F545" s="120"/>
    </row>
    <row r="546" spans="1:6" s="121" customFormat="1" ht="10.5" customHeight="1" hidden="1">
      <c r="A546" s="48"/>
      <c r="B546" s="14"/>
      <c r="C546" s="15"/>
      <c r="D546" s="19">
        <f>D547+D551</f>
        <v>0</v>
      </c>
      <c r="E546" s="19">
        <f>E547+E551</f>
        <v>0</v>
      </c>
      <c r="F546" s="120"/>
    </row>
    <row r="547" spans="1:6" s="121" customFormat="1" ht="10.5" customHeight="1" hidden="1">
      <c r="A547" s="48"/>
      <c r="B547" s="14"/>
      <c r="C547" s="15"/>
      <c r="D547" s="19">
        <f>SUM(D548:D550)</f>
        <v>0</v>
      </c>
      <c r="E547" s="19">
        <f>SUM(E548:E550)</f>
        <v>0</v>
      </c>
      <c r="F547" s="120"/>
    </row>
    <row r="548" spans="1:6" s="121" customFormat="1" ht="10.5" customHeight="1" hidden="1">
      <c r="A548" s="48"/>
      <c r="B548" s="14"/>
      <c r="C548" s="15"/>
      <c r="D548" s="19"/>
      <c r="E548" s="19"/>
      <c r="F548" s="120"/>
    </row>
    <row r="549" spans="1:6" s="121" customFormat="1" ht="10.5" customHeight="1" hidden="1">
      <c r="A549" s="48"/>
      <c r="B549" s="14"/>
      <c r="C549" s="15"/>
      <c r="D549" s="19"/>
      <c r="E549" s="19"/>
      <c r="F549" s="120"/>
    </row>
    <row r="550" spans="1:6" s="121" customFormat="1" ht="10.5" customHeight="1" hidden="1">
      <c r="A550" s="48"/>
      <c r="B550" s="14"/>
      <c r="C550" s="15"/>
      <c r="D550" s="19"/>
      <c r="E550" s="19"/>
      <c r="F550" s="120"/>
    </row>
    <row r="551" spans="1:6" s="121" customFormat="1" ht="10.5" customHeight="1" hidden="1">
      <c r="A551" s="48"/>
      <c r="B551" s="14"/>
      <c r="C551" s="15"/>
      <c r="D551" s="19">
        <f>D552</f>
        <v>0</v>
      </c>
      <c r="E551" s="19">
        <f>E552</f>
        <v>0</v>
      </c>
      <c r="F551" s="120"/>
    </row>
    <row r="552" spans="1:6" s="121" customFormat="1" ht="10.5" customHeight="1" hidden="1">
      <c r="A552" s="48"/>
      <c r="B552" s="14"/>
      <c r="C552" s="15"/>
      <c r="D552" s="19"/>
      <c r="E552" s="19"/>
      <c r="F552" s="120"/>
    </row>
    <row r="553" spans="1:6" s="121" customFormat="1" ht="10.5" customHeight="1" hidden="1">
      <c r="A553" s="48"/>
      <c r="B553" s="14"/>
      <c r="C553" s="15"/>
      <c r="D553" s="19">
        <f>D554+D555</f>
        <v>0</v>
      </c>
      <c r="E553" s="19">
        <f>E554+E555</f>
        <v>0</v>
      </c>
      <c r="F553" s="120"/>
    </row>
    <row r="554" spans="1:6" s="121" customFormat="1" ht="10.5" customHeight="1" hidden="1">
      <c r="A554" s="48"/>
      <c r="B554" s="14"/>
      <c r="C554" s="15"/>
      <c r="D554" s="19"/>
      <c r="E554" s="19"/>
      <c r="F554" s="120"/>
    </row>
    <row r="555" spans="1:6" s="121" customFormat="1" ht="10.5" customHeight="1" hidden="1">
      <c r="A555" s="48"/>
      <c r="B555" s="14"/>
      <c r="C555" s="15"/>
      <c r="D555" s="19"/>
      <c r="E555" s="19"/>
      <c r="F555" s="120"/>
    </row>
    <row r="556" spans="1:6" s="121" customFormat="1" ht="10.5" customHeight="1" hidden="1">
      <c r="A556" s="48"/>
      <c r="B556" s="14" t="s">
        <v>348</v>
      </c>
      <c r="C556" s="26" t="s">
        <v>327</v>
      </c>
      <c r="D556" s="19"/>
      <c r="E556" s="19"/>
      <c r="F556" s="120"/>
    </row>
    <row r="557" spans="1:6" s="121" customFormat="1" ht="10.5" customHeight="1" hidden="1">
      <c r="A557" s="48"/>
      <c r="B557" s="14" t="s">
        <v>349</v>
      </c>
      <c r="C557" s="26" t="s">
        <v>325</v>
      </c>
      <c r="D557" s="19"/>
      <c r="E557" s="19"/>
      <c r="F557" s="120"/>
    </row>
    <row r="558" spans="1:6" s="121" customFormat="1" ht="10.5" customHeight="1" hidden="1">
      <c r="A558" s="48"/>
      <c r="B558" s="14" t="s">
        <v>350</v>
      </c>
      <c r="C558" s="26" t="s">
        <v>351</v>
      </c>
      <c r="D558" s="19"/>
      <c r="E558" s="19"/>
      <c r="F558" s="120"/>
    </row>
    <row r="559" spans="1:6" s="121" customFormat="1" ht="10.5" customHeight="1" hidden="1">
      <c r="A559" s="48"/>
      <c r="B559" s="14"/>
      <c r="C559" s="15"/>
      <c r="D559" s="19">
        <f>D563</f>
        <v>0</v>
      </c>
      <c r="E559" s="19">
        <f>E563</f>
        <v>0</v>
      </c>
      <c r="F559" s="120"/>
    </row>
    <row r="560" spans="1:6" s="121" customFormat="1" ht="10.5" customHeight="1" hidden="1">
      <c r="A560" s="48"/>
      <c r="B560" s="14" t="s">
        <v>352</v>
      </c>
      <c r="C560" s="26" t="s">
        <v>327</v>
      </c>
      <c r="D560" s="19"/>
      <c r="E560" s="19"/>
      <c r="F560" s="120"/>
    </row>
    <row r="561" spans="1:6" s="121" customFormat="1" ht="10.5" customHeight="1" hidden="1">
      <c r="A561" s="48"/>
      <c r="B561" s="14" t="s">
        <v>353</v>
      </c>
      <c r="C561" s="26" t="s">
        <v>325</v>
      </c>
      <c r="D561" s="19"/>
      <c r="E561" s="19"/>
      <c r="F561" s="120"/>
    </row>
    <row r="562" spans="1:6" s="121" customFormat="1" ht="10.5" customHeight="1" hidden="1">
      <c r="A562" s="48"/>
      <c r="B562" s="14" t="s">
        <v>354</v>
      </c>
      <c r="C562" s="26" t="s">
        <v>351</v>
      </c>
      <c r="D562" s="19"/>
      <c r="E562" s="19"/>
      <c r="F562" s="120"/>
    </row>
    <row r="563" spans="1:6" s="121" customFormat="1" ht="10.5" customHeight="1" hidden="1">
      <c r="A563" s="48"/>
      <c r="B563" s="14"/>
      <c r="C563" s="15"/>
      <c r="D563" s="19"/>
      <c r="E563" s="19"/>
      <c r="F563" s="120"/>
    </row>
    <row r="564" spans="1:6" s="121" customFormat="1" ht="10.5" customHeight="1" hidden="1">
      <c r="A564" s="48"/>
      <c r="B564" s="14"/>
      <c r="C564" s="15"/>
      <c r="D564" s="19">
        <f>D565</f>
        <v>0</v>
      </c>
      <c r="E564" s="19">
        <f>E565</f>
        <v>0</v>
      </c>
      <c r="F564" s="120"/>
    </row>
    <row r="565" spans="1:6" s="121" customFormat="1" ht="10.5" customHeight="1" hidden="1">
      <c r="A565" s="48"/>
      <c r="B565" s="14"/>
      <c r="C565" s="15"/>
      <c r="D565" s="19">
        <f>D566+D571</f>
        <v>0</v>
      </c>
      <c r="E565" s="19">
        <f>E566+E571</f>
        <v>0</v>
      </c>
      <c r="F565" s="120"/>
    </row>
    <row r="566" spans="1:6" s="121" customFormat="1" ht="10.5" customHeight="1" hidden="1">
      <c r="A566" s="48"/>
      <c r="B566" s="14"/>
      <c r="C566" s="17"/>
      <c r="D566" s="19">
        <f>SUM(D567:D570)</f>
        <v>0</v>
      </c>
      <c r="E566" s="19">
        <f>SUM(E567:E570)</f>
        <v>0</v>
      </c>
      <c r="F566" s="120"/>
    </row>
    <row r="567" spans="1:6" s="121" customFormat="1" ht="10.5" customHeight="1" hidden="1">
      <c r="A567" s="48"/>
      <c r="B567" s="14"/>
      <c r="C567" s="28"/>
      <c r="D567" s="19"/>
      <c r="E567" s="19"/>
      <c r="F567" s="120"/>
    </row>
    <row r="568" spans="1:6" s="121" customFormat="1" ht="10.5" customHeight="1" hidden="1">
      <c r="A568" s="48"/>
      <c r="B568" s="14"/>
      <c r="C568" s="15"/>
      <c r="D568" s="19"/>
      <c r="E568" s="19"/>
      <c r="F568" s="120"/>
    </row>
    <row r="569" spans="1:6" s="121" customFormat="1" ht="10.5" customHeight="1" hidden="1">
      <c r="A569" s="48"/>
      <c r="B569" s="14"/>
      <c r="C569" s="15"/>
      <c r="D569" s="19"/>
      <c r="E569" s="19"/>
      <c r="F569" s="120"/>
    </row>
    <row r="570" spans="1:6" s="121" customFormat="1" ht="10.5" customHeight="1" hidden="1">
      <c r="A570" s="48"/>
      <c r="B570" s="14"/>
      <c r="C570" s="15"/>
      <c r="D570" s="19"/>
      <c r="E570" s="19"/>
      <c r="F570" s="120"/>
    </row>
    <row r="571" spans="1:6" s="121" customFormat="1" ht="10.5" customHeight="1" hidden="1">
      <c r="A571" s="48"/>
      <c r="B571" s="14"/>
      <c r="C571" s="15"/>
      <c r="D571" s="19"/>
      <c r="E571" s="19"/>
      <c r="F571" s="120"/>
    </row>
    <row r="572" spans="1:6" s="121" customFormat="1" ht="10.5" customHeight="1" hidden="1">
      <c r="A572" s="48"/>
      <c r="B572" s="14"/>
      <c r="C572" s="15"/>
      <c r="D572" s="19">
        <f>D489</f>
        <v>0</v>
      </c>
      <c r="E572" s="19">
        <f>E489</f>
        <v>0</v>
      </c>
      <c r="F572" s="120"/>
    </row>
    <row r="573" spans="1:6" s="121" customFormat="1" ht="10.5" customHeight="1" hidden="1">
      <c r="A573" s="48"/>
      <c r="B573" s="14"/>
      <c r="C573" s="15"/>
      <c r="D573" s="19">
        <f>D572</f>
        <v>0</v>
      </c>
      <c r="E573" s="19">
        <f>E572</f>
        <v>0</v>
      </c>
      <c r="F573" s="120"/>
    </row>
    <row r="574" spans="1:6" s="121" customFormat="1" ht="10.5" customHeight="1" hidden="1">
      <c r="A574" s="48"/>
      <c r="B574" s="14"/>
      <c r="C574" s="15"/>
      <c r="D574" s="19">
        <f>D575+D645+D653</f>
        <v>0</v>
      </c>
      <c r="E574" s="19">
        <f>E575+E645+E653</f>
        <v>0</v>
      </c>
      <c r="F574" s="120"/>
    </row>
    <row r="575" spans="1:6" s="121" customFormat="1" ht="11.25" customHeight="1" hidden="1">
      <c r="A575" s="48"/>
      <c r="B575" s="14"/>
      <c r="C575" s="15"/>
      <c r="D575" s="19">
        <f>D576+D599+D630+D633+D640+D643</f>
        <v>0</v>
      </c>
      <c r="E575" s="19">
        <f>E576+E599+E630+E633+E640+E643</f>
        <v>0</v>
      </c>
      <c r="F575" s="120"/>
    </row>
    <row r="576" spans="1:6" s="121" customFormat="1" ht="10.5" customHeight="1" hidden="1">
      <c r="A576" s="48"/>
      <c r="B576" s="14"/>
      <c r="C576" s="15"/>
      <c r="D576" s="19">
        <f>D577+D590+D593</f>
        <v>0</v>
      </c>
      <c r="E576" s="19">
        <f>E577+E590+E593</f>
        <v>0</v>
      </c>
      <c r="F576" s="120"/>
    </row>
    <row r="577" spans="1:6" s="121" customFormat="1" ht="10.5" customHeight="1" hidden="1">
      <c r="A577" s="48"/>
      <c r="B577" s="14"/>
      <c r="C577" s="15"/>
      <c r="D577" s="19">
        <f>SUM(D578:D589)</f>
        <v>0</v>
      </c>
      <c r="E577" s="19">
        <f>SUM(E578:E589)</f>
        <v>0</v>
      </c>
      <c r="F577" s="120"/>
    </row>
    <row r="578" spans="1:6" s="121" customFormat="1" ht="22.5" customHeight="1" hidden="1">
      <c r="A578" s="48"/>
      <c r="B578" s="14"/>
      <c r="C578" s="15"/>
      <c r="D578" s="19"/>
      <c r="E578" s="19"/>
      <c r="F578" s="120"/>
    </row>
    <row r="579" spans="1:6" s="121" customFormat="1" ht="10.5" customHeight="1" hidden="1">
      <c r="A579" s="48"/>
      <c r="B579" s="14"/>
      <c r="C579" s="15"/>
      <c r="D579" s="19"/>
      <c r="E579" s="19"/>
      <c r="F579" s="120"/>
    </row>
    <row r="580" spans="1:6" s="121" customFormat="1" ht="10.5" customHeight="1" hidden="1">
      <c r="A580" s="48"/>
      <c r="B580" s="14"/>
      <c r="C580" s="15"/>
      <c r="D580" s="19"/>
      <c r="E580" s="19"/>
      <c r="F580" s="120"/>
    </row>
    <row r="581" spans="1:6" s="121" customFormat="1" ht="11.25" customHeight="1" hidden="1">
      <c r="A581" s="48"/>
      <c r="B581" s="14"/>
      <c r="C581" s="15"/>
      <c r="D581" s="19"/>
      <c r="E581" s="19"/>
      <c r="F581" s="120"/>
    </row>
    <row r="582" spans="1:6" s="121" customFormat="1" ht="10.5" customHeight="1" hidden="1">
      <c r="A582" s="48"/>
      <c r="B582" s="14"/>
      <c r="C582" s="15"/>
      <c r="D582" s="19"/>
      <c r="E582" s="19"/>
      <c r="F582" s="120"/>
    </row>
    <row r="583" spans="1:6" s="121" customFormat="1" ht="10.5" customHeight="1" hidden="1">
      <c r="A583" s="48"/>
      <c r="B583" s="14"/>
      <c r="C583" s="15"/>
      <c r="D583" s="19"/>
      <c r="E583" s="19"/>
      <c r="F583" s="120"/>
    </row>
    <row r="584" spans="1:6" s="121" customFormat="1" ht="11.25" customHeight="1" hidden="1">
      <c r="A584" s="48"/>
      <c r="B584" s="14"/>
      <c r="C584" s="15"/>
      <c r="D584" s="19"/>
      <c r="E584" s="19"/>
      <c r="F584" s="120"/>
    </row>
    <row r="585" spans="1:6" s="121" customFormat="1" ht="10.5" customHeight="1" hidden="1">
      <c r="A585" s="48"/>
      <c r="B585" s="14"/>
      <c r="C585" s="15"/>
      <c r="D585" s="19"/>
      <c r="E585" s="19"/>
      <c r="F585" s="120"/>
    </row>
    <row r="586" spans="1:6" s="121" customFormat="1" ht="10.5" customHeight="1" hidden="1">
      <c r="A586" s="48"/>
      <c r="B586" s="14"/>
      <c r="C586" s="15"/>
      <c r="D586" s="19"/>
      <c r="E586" s="19"/>
      <c r="F586" s="120"/>
    </row>
    <row r="587" spans="1:6" s="121" customFormat="1" ht="10.5" customHeight="1" hidden="1">
      <c r="A587" s="48"/>
      <c r="B587" s="14"/>
      <c r="C587" s="15"/>
      <c r="D587" s="19"/>
      <c r="E587" s="19"/>
      <c r="F587" s="120"/>
    </row>
    <row r="588" spans="1:6" s="121" customFormat="1" ht="11.25" customHeight="1" hidden="1">
      <c r="A588" s="48"/>
      <c r="B588" s="14"/>
      <c r="C588" s="15"/>
      <c r="D588" s="19"/>
      <c r="E588" s="19"/>
      <c r="F588" s="120"/>
    </row>
    <row r="589" spans="1:6" s="121" customFormat="1" ht="10.5" customHeight="1" hidden="1">
      <c r="A589" s="48"/>
      <c r="B589" s="14"/>
      <c r="C589" s="15"/>
      <c r="D589" s="19"/>
      <c r="E589" s="19"/>
      <c r="F589" s="120"/>
    </row>
    <row r="590" spans="1:6" s="121" customFormat="1" ht="10.5" customHeight="1" hidden="1">
      <c r="A590" s="48"/>
      <c r="B590" s="14"/>
      <c r="C590" s="15"/>
      <c r="D590" s="19">
        <f>D591+D592</f>
        <v>0</v>
      </c>
      <c r="E590" s="19">
        <f>E591+E592</f>
        <v>0</v>
      </c>
      <c r="F590" s="120"/>
    </row>
    <row r="591" spans="1:6" s="121" customFormat="1" ht="10.5" customHeight="1" hidden="1">
      <c r="A591" s="48"/>
      <c r="B591" s="14"/>
      <c r="C591" s="15"/>
      <c r="D591" s="19"/>
      <c r="E591" s="19"/>
      <c r="F591" s="120"/>
    </row>
    <row r="592" spans="1:6" s="121" customFormat="1" ht="10.5" customHeight="1" hidden="1">
      <c r="A592" s="48"/>
      <c r="B592" s="14"/>
      <c r="C592" s="15"/>
      <c r="D592" s="19"/>
      <c r="E592" s="19"/>
      <c r="F592" s="120"/>
    </row>
    <row r="593" spans="1:6" s="121" customFormat="1" ht="11.25" customHeight="1" hidden="1">
      <c r="A593" s="48"/>
      <c r="B593" s="14"/>
      <c r="C593" s="15"/>
      <c r="D593" s="19">
        <f>SUM(D594:D598)</f>
        <v>0</v>
      </c>
      <c r="E593" s="19">
        <f>SUM(E594:E598)</f>
        <v>0</v>
      </c>
      <c r="F593" s="120"/>
    </row>
    <row r="594" spans="1:6" s="121" customFormat="1" ht="10.5" customHeight="1" hidden="1">
      <c r="A594" s="48"/>
      <c r="B594" s="14"/>
      <c r="C594" s="15"/>
      <c r="D594" s="19"/>
      <c r="E594" s="19"/>
      <c r="F594" s="120"/>
    </row>
    <row r="595" spans="1:6" s="121" customFormat="1" ht="10.5" customHeight="1" hidden="1">
      <c r="A595" s="48"/>
      <c r="B595" s="14"/>
      <c r="C595" s="15"/>
      <c r="D595" s="19"/>
      <c r="E595" s="19"/>
      <c r="F595" s="120"/>
    </row>
    <row r="596" spans="1:6" s="121" customFormat="1" ht="10.5" customHeight="1" hidden="1">
      <c r="A596" s="48"/>
      <c r="B596" s="14"/>
      <c r="C596" s="15"/>
      <c r="D596" s="19"/>
      <c r="E596" s="19"/>
      <c r="F596" s="120"/>
    </row>
    <row r="597" spans="1:6" s="121" customFormat="1" ht="10.5" customHeight="1" hidden="1">
      <c r="A597" s="48"/>
      <c r="B597" s="14"/>
      <c r="C597" s="15"/>
      <c r="D597" s="19"/>
      <c r="E597" s="19"/>
      <c r="F597" s="120"/>
    </row>
    <row r="598" spans="1:6" s="107" customFormat="1" ht="10.5" customHeight="1" hidden="1">
      <c r="A598" s="49"/>
      <c r="B598" s="25"/>
      <c r="C598" s="28"/>
      <c r="D598" s="39"/>
      <c r="E598" s="39"/>
      <c r="F598" s="72"/>
    </row>
    <row r="599" spans="1:6" s="121" customFormat="1" ht="10.5" customHeight="1" hidden="1">
      <c r="A599" s="48"/>
      <c r="B599" s="14"/>
      <c r="C599" s="15"/>
      <c r="D599" s="19">
        <f>D600+D611+D612+D614+SUM(D617:D623)</f>
        <v>0</v>
      </c>
      <c r="E599" s="19">
        <f>E600+E611+E612+E614+SUM(E617:E623)</f>
        <v>0</v>
      </c>
      <c r="F599" s="120"/>
    </row>
    <row r="600" spans="1:6" s="121" customFormat="1" ht="10.5" customHeight="1" hidden="1">
      <c r="A600" s="48"/>
      <c r="B600" s="14"/>
      <c r="C600" s="15"/>
      <c r="D600" s="19">
        <f>SUM(D601:D610)</f>
        <v>0</v>
      </c>
      <c r="E600" s="19">
        <f>SUM(E601:E610)</f>
        <v>0</v>
      </c>
      <c r="F600" s="120"/>
    </row>
    <row r="601" spans="1:6" s="121" customFormat="1" ht="10.5" customHeight="1" hidden="1">
      <c r="A601" s="48"/>
      <c r="B601" s="14"/>
      <c r="C601" s="15"/>
      <c r="D601" s="19"/>
      <c r="E601" s="19"/>
      <c r="F601" s="120"/>
    </row>
    <row r="602" spans="1:6" s="121" customFormat="1" ht="10.5" customHeight="1" hidden="1">
      <c r="A602" s="48"/>
      <c r="B602" s="14"/>
      <c r="C602" s="28"/>
      <c r="D602" s="19"/>
      <c r="E602" s="19"/>
      <c r="F602" s="120"/>
    </row>
    <row r="603" spans="1:6" s="121" customFormat="1" ht="10.5" customHeight="1" hidden="1">
      <c r="A603" s="48"/>
      <c r="B603" s="14"/>
      <c r="C603" s="15"/>
      <c r="D603" s="19"/>
      <c r="E603" s="19"/>
      <c r="F603" s="120"/>
    </row>
    <row r="604" spans="1:6" s="121" customFormat="1" ht="10.5" customHeight="1" hidden="1">
      <c r="A604" s="48"/>
      <c r="B604" s="14"/>
      <c r="C604" s="15"/>
      <c r="D604" s="19"/>
      <c r="E604" s="19"/>
      <c r="F604" s="120"/>
    </row>
    <row r="605" spans="1:6" s="121" customFormat="1" ht="10.5" customHeight="1" hidden="1">
      <c r="A605" s="48"/>
      <c r="B605" s="14"/>
      <c r="C605" s="15"/>
      <c r="D605" s="19"/>
      <c r="E605" s="19"/>
      <c r="F605" s="120"/>
    </row>
    <row r="606" spans="1:6" s="121" customFormat="1" ht="10.5" customHeight="1" hidden="1">
      <c r="A606" s="48"/>
      <c r="B606" s="14"/>
      <c r="C606" s="15"/>
      <c r="D606" s="19"/>
      <c r="E606" s="19"/>
      <c r="F606" s="120"/>
    </row>
    <row r="607" spans="1:6" s="121" customFormat="1" ht="10.5" customHeight="1" hidden="1">
      <c r="A607" s="48"/>
      <c r="B607" s="14"/>
      <c r="C607" s="15"/>
      <c r="D607" s="19"/>
      <c r="E607" s="19"/>
      <c r="F607" s="120"/>
    </row>
    <row r="608" spans="1:6" s="121" customFormat="1" ht="10.5" customHeight="1" hidden="1">
      <c r="A608" s="48"/>
      <c r="B608" s="14"/>
      <c r="C608" s="15"/>
      <c r="D608" s="19"/>
      <c r="E608" s="19"/>
      <c r="F608" s="120"/>
    </row>
    <row r="609" spans="1:6" s="121" customFormat="1" ht="10.5" customHeight="1" hidden="1">
      <c r="A609" s="48"/>
      <c r="B609" s="14"/>
      <c r="C609" s="15"/>
      <c r="D609" s="19"/>
      <c r="E609" s="19"/>
      <c r="F609" s="120"/>
    </row>
    <row r="610" spans="1:6" s="121" customFormat="1" ht="10.5" customHeight="1" hidden="1">
      <c r="A610" s="48"/>
      <c r="B610" s="14"/>
      <c r="C610" s="15"/>
      <c r="D610" s="19"/>
      <c r="E610" s="19"/>
      <c r="F610" s="120"/>
    </row>
    <row r="611" spans="1:6" s="121" customFormat="1" ht="10.5" customHeight="1" hidden="1">
      <c r="A611" s="48"/>
      <c r="B611" s="14"/>
      <c r="C611" s="15"/>
      <c r="D611" s="19"/>
      <c r="E611" s="19"/>
      <c r="F611" s="120"/>
    </row>
    <row r="612" spans="1:6" s="121" customFormat="1" ht="10.5" customHeight="1" hidden="1">
      <c r="A612" s="48"/>
      <c r="B612" s="14"/>
      <c r="C612" s="15"/>
      <c r="D612" s="19">
        <f>D613</f>
        <v>0</v>
      </c>
      <c r="E612" s="19">
        <f>E613</f>
        <v>0</v>
      </c>
      <c r="F612" s="120"/>
    </row>
    <row r="613" spans="1:6" s="121" customFormat="1" ht="10.5" customHeight="1" hidden="1">
      <c r="A613" s="48"/>
      <c r="B613" s="14"/>
      <c r="C613" s="15"/>
      <c r="D613" s="19"/>
      <c r="E613" s="19"/>
      <c r="F613" s="120"/>
    </row>
    <row r="614" spans="1:6" s="121" customFormat="1" ht="10.5" customHeight="1" hidden="1">
      <c r="A614" s="48"/>
      <c r="B614" s="14"/>
      <c r="C614" s="15"/>
      <c r="D614" s="19">
        <f>D615+D616</f>
        <v>0</v>
      </c>
      <c r="E614" s="19">
        <f>E615+E616</f>
        <v>0</v>
      </c>
      <c r="F614" s="120"/>
    </row>
    <row r="615" spans="1:6" s="121" customFormat="1" ht="10.5" customHeight="1" hidden="1">
      <c r="A615" s="48"/>
      <c r="B615" s="14"/>
      <c r="C615" s="15"/>
      <c r="D615" s="19"/>
      <c r="E615" s="19"/>
      <c r="F615" s="120"/>
    </row>
    <row r="616" spans="1:6" s="121" customFormat="1" ht="10.5" customHeight="1" hidden="1">
      <c r="A616" s="48"/>
      <c r="B616" s="14"/>
      <c r="C616" s="15"/>
      <c r="D616" s="19"/>
      <c r="E616" s="19"/>
      <c r="F616" s="120"/>
    </row>
    <row r="617" spans="1:6" s="121" customFormat="1" ht="10.5" customHeight="1" hidden="1">
      <c r="A617" s="48"/>
      <c r="B617" s="14"/>
      <c r="C617" s="15"/>
      <c r="D617" s="19"/>
      <c r="E617" s="19"/>
      <c r="F617" s="120"/>
    </row>
    <row r="618" spans="1:6" s="121" customFormat="1" ht="10.5" customHeight="1" hidden="1">
      <c r="A618" s="48"/>
      <c r="B618" s="14"/>
      <c r="C618" s="15"/>
      <c r="D618" s="19"/>
      <c r="E618" s="19"/>
      <c r="F618" s="120"/>
    </row>
    <row r="619" spans="1:6" s="121" customFormat="1" ht="10.5" customHeight="1" hidden="1">
      <c r="A619" s="48"/>
      <c r="B619" s="14"/>
      <c r="C619" s="15"/>
      <c r="D619" s="19"/>
      <c r="E619" s="19"/>
      <c r="F619" s="120"/>
    </row>
    <row r="620" spans="1:6" s="121" customFormat="1" ht="10.5" customHeight="1" hidden="1">
      <c r="A620" s="48"/>
      <c r="B620" s="14"/>
      <c r="C620" s="15"/>
      <c r="D620" s="19"/>
      <c r="E620" s="19"/>
      <c r="F620" s="120"/>
    </row>
    <row r="621" spans="1:6" s="121" customFormat="1" ht="10.5" customHeight="1" hidden="1">
      <c r="A621" s="48"/>
      <c r="B621" s="14"/>
      <c r="C621" s="15"/>
      <c r="D621" s="19"/>
      <c r="E621" s="19"/>
      <c r="F621" s="120"/>
    </row>
    <row r="622" spans="1:6" s="121" customFormat="1" ht="10.5" customHeight="1" hidden="1">
      <c r="A622" s="48"/>
      <c r="B622" s="14"/>
      <c r="C622" s="15"/>
      <c r="D622" s="19"/>
      <c r="E622" s="19"/>
      <c r="F622" s="120"/>
    </row>
    <row r="623" spans="1:6" s="121" customFormat="1" ht="10.5" customHeight="1" hidden="1">
      <c r="A623" s="48"/>
      <c r="B623" s="14"/>
      <c r="C623" s="15"/>
      <c r="D623" s="19">
        <f>SUM(D624:D629)</f>
        <v>0</v>
      </c>
      <c r="E623" s="19">
        <f>SUM(E624:E629)</f>
        <v>0</v>
      </c>
      <c r="F623" s="120"/>
    </row>
    <row r="624" spans="1:6" s="121" customFormat="1" ht="10.5" customHeight="1" hidden="1">
      <c r="A624" s="48"/>
      <c r="B624" s="14"/>
      <c r="C624" s="15"/>
      <c r="D624" s="19"/>
      <c r="E624" s="19"/>
      <c r="F624" s="120"/>
    </row>
    <row r="625" spans="1:6" s="121" customFormat="1" ht="10.5" customHeight="1" hidden="1">
      <c r="A625" s="48"/>
      <c r="B625" s="14"/>
      <c r="C625" s="15"/>
      <c r="D625" s="19"/>
      <c r="E625" s="19"/>
      <c r="F625" s="120"/>
    </row>
    <row r="626" spans="1:6" s="121" customFormat="1" ht="10.5" customHeight="1" hidden="1">
      <c r="A626" s="48"/>
      <c r="B626" s="14"/>
      <c r="C626" s="15"/>
      <c r="D626" s="19"/>
      <c r="E626" s="19"/>
      <c r="F626" s="120"/>
    </row>
    <row r="627" spans="1:6" s="121" customFormat="1" ht="10.5" customHeight="1" hidden="1">
      <c r="A627" s="48"/>
      <c r="B627" s="14"/>
      <c r="C627" s="15"/>
      <c r="D627" s="19"/>
      <c r="E627" s="19"/>
      <c r="F627" s="120"/>
    </row>
    <row r="628" spans="1:6" s="121" customFormat="1" ht="10.5" customHeight="1" hidden="1">
      <c r="A628" s="48"/>
      <c r="B628" s="14"/>
      <c r="C628" s="15"/>
      <c r="D628" s="19"/>
      <c r="E628" s="19"/>
      <c r="F628" s="120"/>
    </row>
    <row r="629" spans="1:6" s="121" customFormat="1" ht="10.5" customHeight="1" hidden="1">
      <c r="A629" s="48"/>
      <c r="B629" s="14"/>
      <c r="C629" s="15"/>
      <c r="D629" s="19"/>
      <c r="E629" s="19"/>
      <c r="F629" s="120"/>
    </row>
    <row r="630" spans="1:6" s="121" customFormat="1" ht="10.5" customHeight="1" hidden="1">
      <c r="A630" s="48"/>
      <c r="B630" s="21"/>
      <c r="C630" s="38"/>
      <c r="D630" s="19">
        <f>D631</f>
        <v>0</v>
      </c>
      <c r="E630" s="19">
        <f>E631</f>
        <v>0</v>
      </c>
      <c r="F630" s="120"/>
    </row>
    <row r="631" spans="1:6" s="121" customFormat="1" ht="10.5" customHeight="1" hidden="1">
      <c r="A631" s="48"/>
      <c r="B631" s="21"/>
      <c r="C631" s="38"/>
      <c r="D631" s="19">
        <f>D632</f>
        <v>0</v>
      </c>
      <c r="E631" s="19">
        <f>E632</f>
        <v>0</v>
      </c>
      <c r="F631" s="120"/>
    </row>
    <row r="632" spans="1:6" s="121" customFormat="1" ht="10.5" customHeight="1" hidden="1">
      <c r="A632" s="48"/>
      <c r="B632" s="21"/>
      <c r="C632" s="38"/>
      <c r="D632" s="19"/>
      <c r="E632" s="19"/>
      <c r="F632" s="120"/>
    </row>
    <row r="633" spans="1:6" s="121" customFormat="1" ht="10.5" customHeight="1" hidden="1">
      <c r="A633" s="48"/>
      <c r="B633" s="21"/>
      <c r="C633" s="38"/>
      <c r="D633" s="19">
        <f>D634+D638</f>
        <v>0</v>
      </c>
      <c r="E633" s="19">
        <f>E634+E638</f>
        <v>0</v>
      </c>
      <c r="F633" s="120"/>
    </row>
    <row r="634" spans="1:6" s="121" customFormat="1" ht="10.5" customHeight="1" hidden="1">
      <c r="A634" s="48"/>
      <c r="B634" s="21"/>
      <c r="C634" s="38"/>
      <c r="D634" s="19">
        <f>SUM(D635:D637)</f>
        <v>0</v>
      </c>
      <c r="E634" s="19">
        <f>SUM(E635:E637)</f>
        <v>0</v>
      </c>
      <c r="F634" s="120"/>
    </row>
    <row r="635" spans="1:6" s="121" customFormat="1" ht="10.5" customHeight="1" hidden="1">
      <c r="A635" s="48"/>
      <c r="B635" s="14"/>
      <c r="C635" s="15"/>
      <c r="D635" s="19"/>
      <c r="E635" s="19"/>
      <c r="F635" s="120"/>
    </row>
    <row r="636" spans="1:6" s="121" customFormat="1" ht="10.5" customHeight="1" hidden="1">
      <c r="A636" s="48"/>
      <c r="B636" s="14"/>
      <c r="C636" s="15"/>
      <c r="D636" s="19"/>
      <c r="E636" s="19"/>
      <c r="F636" s="120"/>
    </row>
    <row r="637" spans="1:6" s="121" customFormat="1" ht="10.5" customHeight="1" hidden="1">
      <c r="A637" s="48"/>
      <c r="B637" s="14"/>
      <c r="C637" s="15"/>
      <c r="D637" s="19"/>
      <c r="E637" s="19"/>
      <c r="F637" s="120"/>
    </row>
    <row r="638" spans="1:6" s="121" customFormat="1" ht="10.5" customHeight="1" hidden="1">
      <c r="A638" s="48"/>
      <c r="B638" s="14"/>
      <c r="C638" s="15"/>
      <c r="D638" s="19">
        <f>D639</f>
        <v>0</v>
      </c>
      <c r="E638" s="19">
        <f>E639</f>
        <v>0</v>
      </c>
      <c r="F638" s="120"/>
    </row>
    <row r="639" spans="1:6" s="121" customFormat="1" ht="10.5" customHeight="1" hidden="1">
      <c r="A639" s="48"/>
      <c r="B639" s="14"/>
      <c r="C639" s="15"/>
      <c r="D639" s="19"/>
      <c r="E639" s="19"/>
      <c r="F639" s="120"/>
    </row>
    <row r="640" spans="1:6" s="121" customFormat="1" ht="10.5" customHeight="1" hidden="1">
      <c r="A640" s="48"/>
      <c r="B640" s="14"/>
      <c r="C640" s="15"/>
      <c r="D640" s="19">
        <f>SUM(D641:D642)</f>
        <v>0</v>
      </c>
      <c r="E640" s="19">
        <f>SUM(E641:E642)</f>
        <v>0</v>
      </c>
      <c r="F640" s="120"/>
    </row>
    <row r="641" spans="1:6" s="121" customFormat="1" ht="10.5" customHeight="1" hidden="1">
      <c r="A641" s="48"/>
      <c r="B641" s="14"/>
      <c r="C641" s="15"/>
      <c r="D641" s="19"/>
      <c r="E641" s="19"/>
      <c r="F641" s="120"/>
    </row>
    <row r="642" spans="1:6" s="121" customFormat="1" ht="10.5" customHeight="1" hidden="1">
      <c r="A642" s="48"/>
      <c r="B642" s="14"/>
      <c r="C642" s="28"/>
      <c r="D642" s="19"/>
      <c r="E642" s="19"/>
      <c r="F642" s="120"/>
    </row>
    <row r="643" spans="1:6" s="121" customFormat="1" ht="24" customHeight="1" hidden="1">
      <c r="A643" s="48"/>
      <c r="B643" s="14"/>
      <c r="C643" s="28"/>
      <c r="D643" s="19">
        <f>D644</f>
        <v>0</v>
      </c>
      <c r="E643" s="19">
        <f>E644</f>
        <v>0</v>
      </c>
      <c r="F643" s="120"/>
    </row>
    <row r="644" spans="1:6" s="121" customFormat="1" ht="10.5" customHeight="1" hidden="1">
      <c r="A644" s="48"/>
      <c r="B644" s="14"/>
      <c r="C644" s="15"/>
      <c r="D644" s="19"/>
      <c r="E644" s="19"/>
      <c r="F644" s="120"/>
    </row>
    <row r="645" spans="1:6" s="121" customFormat="1" ht="10.5" customHeight="1" hidden="1">
      <c r="A645" s="48"/>
      <c r="B645" s="14"/>
      <c r="C645" s="15"/>
      <c r="D645" s="19">
        <f>D646</f>
        <v>0</v>
      </c>
      <c r="E645" s="19">
        <f>E646</f>
        <v>0</v>
      </c>
      <c r="F645" s="120"/>
    </row>
    <row r="646" spans="1:6" s="121" customFormat="1" ht="10.5" customHeight="1" hidden="1">
      <c r="A646" s="48"/>
      <c r="B646" s="14"/>
      <c r="C646" s="15"/>
      <c r="D646" s="19">
        <f>D647+D652</f>
        <v>0</v>
      </c>
      <c r="E646" s="19">
        <f>E647+E652</f>
        <v>0</v>
      </c>
      <c r="F646" s="120"/>
    </row>
    <row r="647" spans="1:6" s="121" customFormat="1" ht="15" customHeight="1" hidden="1">
      <c r="A647" s="48"/>
      <c r="B647" s="14"/>
      <c r="C647" s="15"/>
      <c r="D647" s="19">
        <f>SUM(D648:D651)</f>
        <v>0</v>
      </c>
      <c r="E647" s="19">
        <f>SUM(E648:E651)</f>
        <v>0</v>
      </c>
      <c r="F647" s="120"/>
    </row>
    <row r="648" spans="1:6" s="121" customFormat="1" ht="13.5" customHeight="1" hidden="1">
      <c r="A648" s="48"/>
      <c r="B648" s="14"/>
      <c r="C648" s="15"/>
      <c r="D648" s="19"/>
      <c r="E648" s="19"/>
      <c r="F648" s="120"/>
    </row>
    <row r="649" spans="1:6" s="121" customFormat="1" ht="10.5" customHeight="1" hidden="1">
      <c r="A649" s="48"/>
      <c r="B649" s="14"/>
      <c r="C649" s="15"/>
      <c r="D649" s="19"/>
      <c r="E649" s="19"/>
      <c r="F649" s="120"/>
    </row>
    <row r="650" spans="1:6" s="121" customFormat="1" ht="10.5" customHeight="1" hidden="1">
      <c r="A650" s="48"/>
      <c r="B650" s="14"/>
      <c r="C650" s="15"/>
      <c r="D650" s="19"/>
      <c r="E650" s="19"/>
      <c r="F650" s="120"/>
    </row>
    <row r="651" spans="1:6" s="121" customFormat="1" ht="27" customHeight="1" hidden="1">
      <c r="A651" s="48"/>
      <c r="B651" s="14"/>
      <c r="C651" s="15"/>
      <c r="D651" s="19"/>
      <c r="E651" s="19"/>
      <c r="F651" s="120"/>
    </row>
    <row r="652" spans="1:6" s="121" customFormat="1" ht="10.5" customHeight="1" hidden="1">
      <c r="A652" s="48"/>
      <c r="B652" s="14"/>
      <c r="C652" s="15"/>
      <c r="D652" s="19"/>
      <c r="E652" s="19"/>
      <c r="F652" s="120"/>
    </row>
    <row r="653" spans="1:6" s="121" customFormat="1" ht="10.5" customHeight="1" hidden="1">
      <c r="A653" s="48"/>
      <c r="B653" s="14"/>
      <c r="C653" s="15"/>
      <c r="D653" s="19">
        <f aca="true" t="shared" si="21" ref="D653:E655">D654</f>
        <v>0</v>
      </c>
      <c r="E653" s="19">
        <f t="shared" si="21"/>
        <v>0</v>
      </c>
      <c r="F653" s="120"/>
    </row>
    <row r="654" spans="1:6" s="121" customFormat="1" ht="10.5" customHeight="1" hidden="1">
      <c r="A654" s="48"/>
      <c r="B654" s="14"/>
      <c r="C654" s="15"/>
      <c r="D654" s="19">
        <f t="shared" si="21"/>
        <v>0</v>
      </c>
      <c r="E654" s="19">
        <f t="shared" si="21"/>
        <v>0</v>
      </c>
      <c r="F654" s="120"/>
    </row>
    <row r="655" spans="1:6" s="121" customFormat="1" ht="10.5" customHeight="1" hidden="1">
      <c r="A655" s="48"/>
      <c r="B655" s="14"/>
      <c r="C655" s="15"/>
      <c r="D655" s="19">
        <f t="shared" si="21"/>
        <v>0</v>
      </c>
      <c r="E655" s="19">
        <f t="shared" si="21"/>
        <v>0</v>
      </c>
      <c r="F655" s="120"/>
    </row>
    <row r="656" spans="1:6" s="121" customFormat="1" ht="10.5" customHeight="1" hidden="1">
      <c r="A656" s="48"/>
      <c r="B656" s="14"/>
      <c r="C656" s="15"/>
      <c r="D656" s="19"/>
      <c r="E656" s="19"/>
      <c r="F656" s="120"/>
    </row>
    <row r="657" spans="1:6" s="121" customFormat="1" ht="10.5" customHeight="1" hidden="1">
      <c r="A657" s="48"/>
      <c r="B657" s="14"/>
      <c r="C657" s="15"/>
      <c r="D657" s="19">
        <f>D574</f>
        <v>0</v>
      </c>
      <c r="E657" s="19">
        <f>E574</f>
        <v>0</v>
      </c>
      <c r="F657" s="120"/>
    </row>
    <row r="658" spans="1:6" s="121" customFormat="1" ht="10.5" customHeight="1" hidden="1">
      <c r="A658" s="48"/>
      <c r="B658" s="14"/>
      <c r="C658" s="15"/>
      <c r="D658" s="19"/>
      <c r="E658" s="19"/>
      <c r="F658" s="120"/>
    </row>
    <row r="659" spans="1:6" s="121" customFormat="1" ht="10.5" customHeight="1" hidden="1">
      <c r="A659" s="48"/>
      <c r="B659" s="14"/>
      <c r="C659" s="15"/>
      <c r="D659" s="19"/>
      <c r="E659" s="19"/>
      <c r="F659" s="120"/>
    </row>
    <row r="660" spans="1:6" s="121" customFormat="1" ht="10.5" customHeight="1" hidden="1">
      <c r="A660" s="48"/>
      <c r="B660" s="14"/>
      <c r="C660" s="15"/>
      <c r="D660" s="19"/>
      <c r="E660" s="19"/>
      <c r="F660" s="120"/>
    </row>
    <row r="661" spans="1:6" s="121" customFormat="1" ht="10.5" customHeight="1" hidden="1">
      <c r="A661" s="48"/>
      <c r="B661" s="14"/>
      <c r="C661" s="15"/>
      <c r="D661" s="19"/>
      <c r="E661" s="19"/>
      <c r="F661" s="120"/>
    </row>
    <row r="662" spans="1:6" s="121" customFormat="1" ht="10.5" customHeight="1" hidden="1">
      <c r="A662" s="48"/>
      <c r="B662" s="14"/>
      <c r="C662" s="15"/>
      <c r="D662" s="19"/>
      <c r="E662" s="19"/>
      <c r="F662" s="120"/>
    </row>
    <row r="663" spans="1:6" s="121" customFormat="1" ht="10.5" customHeight="1" hidden="1">
      <c r="A663" s="48"/>
      <c r="B663" s="14"/>
      <c r="C663" s="15"/>
      <c r="D663" s="19"/>
      <c r="E663" s="19"/>
      <c r="F663" s="120"/>
    </row>
    <row r="664" spans="1:6" s="121" customFormat="1" ht="10.5" customHeight="1" hidden="1">
      <c r="A664" s="48"/>
      <c r="B664" s="14"/>
      <c r="C664" s="15"/>
      <c r="D664" s="19"/>
      <c r="E664" s="19"/>
      <c r="F664" s="120"/>
    </row>
    <row r="665" spans="1:6" s="121" customFormat="1" ht="10.5" customHeight="1" hidden="1">
      <c r="A665" s="48"/>
      <c r="B665" s="14"/>
      <c r="C665" s="15"/>
      <c r="D665" s="19"/>
      <c r="E665" s="19"/>
      <c r="F665" s="120"/>
    </row>
    <row r="666" spans="1:6" s="121" customFormat="1" ht="10.5" customHeight="1" hidden="1">
      <c r="A666" s="48"/>
      <c r="B666" s="14"/>
      <c r="C666" s="15"/>
      <c r="D666" s="19"/>
      <c r="E666" s="19"/>
      <c r="F666" s="120"/>
    </row>
    <row r="667" spans="1:6" s="121" customFormat="1" ht="10.5" customHeight="1" hidden="1">
      <c r="A667" s="48"/>
      <c r="B667" s="14" t="s">
        <v>340</v>
      </c>
      <c r="C667" s="12" t="s">
        <v>341</v>
      </c>
      <c r="D667" s="19"/>
      <c r="E667" s="19"/>
      <c r="F667" s="120"/>
    </row>
    <row r="668" spans="1:6" s="121" customFormat="1" ht="10.5" customHeight="1" hidden="1">
      <c r="A668" s="48"/>
      <c r="B668" s="25" t="s">
        <v>342</v>
      </c>
      <c r="C668" s="26" t="s">
        <v>343</v>
      </c>
      <c r="D668" s="19"/>
      <c r="E668" s="19"/>
      <c r="F668" s="120"/>
    </row>
    <row r="669" spans="1:6" s="121" customFormat="1" ht="10.5" customHeight="1" hidden="1">
      <c r="A669" s="48"/>
      <c r="B669" s="21"/>
      <c r="C669" s="38"/>
      <c r="D669" s="19"/>
      <c r="E669" s="19"/>
      <c r="F669" s="120"/>
    </row>
    <row r="670" spans="1:6" s="121" customFormat="1" ht="10.5" customHeight="1" hidden="1">
      <c r="A670" s="48"/>
      <c r="B670" s="14"/>
      <c r="C670" s="15"/>
      <c r="D670" s="19"/>
      <c r="E670" s="19"/>
      <c r="F670" s="120"/>
    </row>
    <row r="671" spans="1:6" s="121" customFormat="1" ht="10.5" customHeight="1" hidden="1">
      <c r="A671" s="48"/>
      <c r="B671" s="25" t="s">
        <v>344</v>
      </c>
      <c r="C671" s="26" t="s">
        <v>345</v>
      </c>
      <c r="D671" s="19"/>
      <c r="E671" s="19"/>
      <c r="F671" s="120"/>
    </row>
    <row r="672" spans="1:6" s="121" customFormat="1" ht="10.5" customHeight="1" hidden="1">
      <c r="A672" s="48"/>
      <c r="B672" s="25" t="s">
        <v>165</v>
      </c>
      <c r="C672" s="26" t="s">
        <v>166</v>
      </c>
      <c r="D672" s="19"/>
      <c r="E672" s="19"/>
      <c r="F672" s="120"/>
    </row>
    <row r="673" spans="1:6" s="121" customFormat="1" ht="10.5" customHeight="1" hidden="1">
      <c r="A673" s="48"/>
      <c r="B673" s="25" t="s">
        <v>167</v>
      </c>
      <c r="C673" s="26" t="s">
        <v>168</v>
      </c>
      <c r="D673" s="19"/>
      <c r="E673" s="19"/>
      <c r="F673" s="120"/>
    </row>
    <row r="674" spans="1:6" s="121" customFormat="1" ht="10.5" customHeight="1" hidden="1">
      <c r="A674" s="48"/>
      <c r="B674" s="25" t="s">
        <v>169</v>
      </c>
      <c r="C674" s="26" t="s">
        <v>170</v>
      </c>
      <c r="D674" s="19"/>
      <c r="E674" s="19"/>
      <c r="F674" s="120"/>
    </row>
    <row r="675" spans="1:6" s="121" customFormat="1" ht="10.5" customHeight="1" hidden="1">
      <c r="A675" s="48"/>
      <c r="B675" s="25" t="s">
        <v>346</v>
      </c>
      <c r="C675" s="26" t="s">
        <v>347</v>
      </c>
      <c r="D675" s="19"/>
      <c r="E675" s="19"/>
      <c r="F675" s="120"/>
    </row>
    <row r="676" spans="1:6" s="121" customFormat="1" ht="10.5" customHeight="1" hidden="1">
      <c r="A676" s="48"/>
      <c r="B676" s="14"/>
      <c r="C676" s="15"/>
      <c r="D676" s="19"/>
      <c r="E676" s="19"/>
      <c r="F676" s="120"/>
    </row>
    <row r="677" spans="1:6" s="121" customFormat="1" ht="10.5" customHeight="1" hidden="1">
      <c r="A677" s="48"/>
      <c r="B677" s="14"/>
      <c r="C677" s="15"/>
      <c r="D677" s="19"/>
      <c r="E677" s="19"/>
      <c r="F677" s="120"/>
    </row>
    <row r="678" spans="1:6" s="121" customFormat="1" ht="10.5" customHeight="1" hidden="1">
      <c r="A678" s="48"/>
      <c r="B678" s="14" t="s">
        <v>348</v>
      </c>
      <c r="C678" s="26" t="s">
        <v>327</v>
      </c>
      <c r="D678" s="19"/>
      <c r="E678" s="19"/>
      <c r="F678" s="120"/>
    </row>
    <row r="679" spans="1:6" s="121" customFormat="1" ht="10.5" customHeight="1" hidden="1">
      <c r="A679" s="48"/>
      <c r="B679" s="14" t="s">
        <v>349</v>
      </c>
      <c r="C679" s="26" t="s">
        <v>325</v>
      </c>
      <c r="D679" s="19"/>
      <c r="E679" s="19"/>
      <c r="F679" s="120"/>
    </row>
    <row r="680" spans="1:6" s="121" customFormat="1" ht="10.5" customHeight="1" hidden="1">
      <c r="A680" s="48"/>
      <c r="B680" s="14" t="s">
        <v>350</v>
      </c>
      <c r="C680" s="26" t="s">
        <v>351</v>
      </c>
      <c r="D680" s="19"/>
      <c r="E680" s="19"/>
      <c r="F680" s="120"/>
    </row>
    <row r="681" spans="1:6" s="121" customFormat="1" ht="15" customHeight="1" hidden="1">
      <c r="A681" s="48"/>
      <c r="B681" s="25" t="s">
        <v>355</v>
      </c>
      <c r="C681" s="26" t="s">
        <v>356</v>
      </c>
      <c r="D681" s="19"/>
      <c r="E681" s="19"/>
      <c r="F681" s="120"/>
    </row>
    <row r="682" spans="1:6" s="121" customFormat="1" ht="10.5" customHeight="1" hidden="1">
      <c r="A682" s="48"/>
      <c r="B682" s="25" t="s">
        <v>357</v>
      </c>
      <c r="C682" s="26" t="s">
        <v>327</v>
      </c>
      <c r="D682" s="19"/>
      <c r="E682" s="19"/>
      <c r="F682" s="120"/>
    </row>
    <row r="683" spans="1:6" s="121" customFormat="1" ht="10.5" customHeight="1" hidden="1">
      <c r="A683" s="48"/>
      <c r="B683" s="25" t="s">
        <v>358</v>
      </c>
      <c r="C683" s="26" t="s">
        <v>325</v>
      </c>
      <c r="D683" s="19"/>
      <c r="E683" s="19"/>
      <c r="F683" s="120"/>
    </row>
    <row r="684" spans="1:6" s="121" customFormat="1" ht="10.5" customHeight="1" hidden="1">
      <c r="A684" s="48"/>
      <c r="B684" s="25" t="s">
        <v>359</v>
      </c>
      <c r="C684" s="26" t="s">
        <v>351</v>
      </c>
      <c r="D684" s="19"/>
      <c r="E684" s="19"/>
      <c r="F684" s="120"/>
    </row>
    <row r="685" spans="1:6" s="121" customFormat="1" ht="10.5" customHeight="1" hidden="1">
      <c r="A685" s="48"/>
      <c r="B685" s="25" t="s">
        <v>182</v>
      </c>
      <c r="C685" s="35" t="s">
        <v>183</v>
      </c>
      <c r="D685" s="19"/>
      <c r="E685" s="19"/>
      <c r="F685" s="120"/>
    </row>
    <row r="686" spans="1:6" s="121" customFormat="1" ht="10.5" customHeight="1" hidden="1">
      <c r="A686" s="48"/>
      <c r="B686" s="25" t="s">
        <v>360</v>
      </c>
      <c r="C686" s="26" t="s">
        <v>327</v>
      </c>
      <c r="D686" s="19"/>
      <c r="E686" s="19"/>
      <c r="F686" s="120"/>
    </row>
    <row r="687" spans="1:6" s="121" customFormat="1" ht="10.5" customHeight="1" hidden="1">
      <c r="A687" s="48"/>
      <c r="B687" s="25" t="s">
        <v>361</v>
      </c>
      <c r="C687" s="26" t="s">
        <v>325</v>
      </c>
      <c r="D687" s="19"/>
      <c r="E687" s="19"/>
      <c r="F687" s="120"/>
    </row>
    <row r="688" spans="1:6" s="121" customFormat="1" ht="10.5" customHeight="1" hidden="1">
      <c r="A688" s="48"/>
      <c r="B688" s="25" t="s">
        <v>362</v>
      </c>
      <c r="C688" s="26" t="s">
        <v>351</v>
      </c>
      <c r="D688" s="19"/>
      <c r="E688" s="19"/>
      <c r="F688" s="120"/>
    </row>
    <row r="689" spans="1:6" s="121" customFormat="1" ht="10.5" customHeight="1" hidden="1">
      <c r="A689" s="48"/>
      <c r="B689" s="14"/>
      <c r="C689" s="15"/>
      <c r="D689" s="19"/>
      <c r="E689" s="19"/>
      <c r="F689" s="120"/>
    </row>
    <row r="690" spans="1:6" s="121" customFormat="1" ht="10.5" customHeight="1" hidden="1">
      <c r="A690" s="48"/>
      <c r="B690" s="14"/>
      <c r="C690" s="15"/>
      <c r="D690" s="19"/>
      <c r="E690" s="19"/>
      <c r="F690" s="120"/>
    </row>
    <row r="691" spans="1:6" s="121" customFormat="1" ht="10.5" customHeight="1" hidden="1">
      <c r="A691" s="48"/>
      <c r="B691" s="14"/>
      <c r="C691" s="15"/>
      <c r="D691" s="19"/>
      <c r="E691" s="19"/>
      <c r="F691" s="120"/>
    </row>
    <row r="692" spans="1:6" s="121" customFormat="1" ht="10.5" customHeight="1" hidden="1">
      <c r="A692" s="48"/>
      <c r="B692" s="14"/>
      <c r="C692" s="15"/>
      <c r="D692" s="19"/>
      <c r="E692" s="19"/>
      <c r="F692" s="120"/>
    </row>
    <row r="693" spans="1:6" s="121" customFormat="1" ht="10.5" customHeight="1" hidden="1">
      <c r="A693" s="48"/>
      <c r="B693" s="14"/>
      <c r="C693" s="15"/>
      <c r="D693" s="19"/>
      <c r="E693" s="19"/>
      <c r="F693" s="120"/>
    </row>
    <row r="694" spans="1:6" s="121" customFormat="1" ht="10.5" customHeight="1" hidden="1">
      <c r="A694" s="48"/>
      <c r="B694" s="14"/>
      <c r="C694" s="15"/>
      <c r="D694" s="19"/>
      <c r="E694" s="19"/>
      <c r="F694" s="120"/>
    </row>
    <row r="695" spans="1:6" s="121" customFormat="1" ht="10.5" customHeight="1" hidden="1">
      <c r="A695" s="48"/>
      <c r="B695" s="14" t="s">
        <v>381</v>
      </c>
      <c r="C695" s="15" t="s">
        <v>382</v>
      </c>
      <c r="D695" s="19"/>
      <c r="E695" s="19"/>
      <c r="F695" s="120"/>
    </row>
    <row r="696" spans="1:6" s="121" customFormat="1" ht="10.5" customHeight="1" hidden="1">
      <c r="A696" s="48"/>
      <c r="B696" s="14" t="s">
        <v>383</v>
      </c>
      <c r="C696" s="15" t="s">
        <v>384</v>
      </c>
      <c r="D696" s="19"/>
      <c r="E696" s="19"/>
      <c r="F696" s="120"/>
    </row>
    <row r="697" spans="1:6" s="121" customFormat="1" ht="10.5" customHeight="1" hidden="1">
      <c r="A697" s="48"/>
      <c r="B697" s="14"/>
      <c r="C697" s="15"/>
      <c r="D697" s="19"/>
      <c r="E697" s="19"/>
      <c r="F697" s="120"/>
    </row>
    <row r="698" spans="1:6" s="121" customFormat="1" ht="10.5" customHeight="1" hidden="1">
      <c r="A698" s="48"/>
      <c r="B698" s="14"/>
      <c r="C698" s="15"/>
      <c r="D698" s="19"/>
      <c r="E698" s="19"/>
      <c r="F698" s="120"/>
    </row>
    <row r="699" spans="1:6" s="121" customFormat="1" ht="10.5" customHeight="1" hidden="1">
      <c r="A699" s="48"/>
      <c r="B699" s="14"/>
      <c r="C699" s="15"/>
      <c r="D699" s="19"/>
      <c r="E699" s="19"/>
      <c r="F699" s="120"/>
    </row>
    <row r="700" spans="1:6" s="64" customFormat="1" ht="16.5" customHeight="1" hidden="1">
      <c r="A700" s="18" t="str">
        <f>CONCATENATE("5008",B700)</f>
        <v>50085008</v>
      </c>
      <c r="B700" s="14" t="s">
        <v>262</v>
      </c>
      <c r="C700" s="15" t="s">
        <v>263</v>
      </c>
      <c r="D700" s="19">
        <f>D701+D707</f>
        <v>0</v>
      </c>
      <c r="E700" s="19">
        <f>E701+E707</f>
        <v>0</v>
      </c>
      <c r="F700" s="114"/>
    </row>
    <row r="701" spans="1:6" s="64" customFormat="1" ht="15" customHeight="1" hidden="1">
      <c r="A701" s="18" t="str">
        <f>CONCATENATE("5008",B701)</f>
        <v>500801</v>
      </c>
      <c r="B701" s="14" t="s">
        <v>0</v>
      </c>
      <c r="C701" s="15" t="s">
        <v>53</v>
      </c>
      <c r="D701" s="19">
        <f>D702+D703+D704+D706</f>
        <v>0</v>
      </c>
      <c r="E701" s="19">
        <f>E702+E703+E704+E706</f>
        <v>0</v>
      </c>
      <c r="F701" s="114"/>
    </row>
    <row r="702" spans="1:6" s="64" customFormat="1" ht="15" customHeight="1" hidden="1">
      <c r="A702" s="18" t="str">
        <f>CONCATENATE("5008",B702)</f>
        <v>500810</v>
      </c>
      <c r="B702" s="14" t="s">
        <v>54</v>
      </c>
      <c r="C702" s="15" t="s">
        <v>55</v>
      </c>
      <c r="D702" s="19">
        <f>D711</f>
        <v>0</v>
      </c>
      <c r="E702" s="19">
        <f>E711</f>
        <v>0</v>
      </c>
      <c r="F702" s="114"/>
    </row>
    <row r="703" spans="1:6" s="64" customFormat="1" ht="10.5" customHeight="1" hidden="1">
      <c r="A703" s="18" t="str">
        <f>CONCATENATE("5008",B703)</f>
        <v>500820</v>
      </c>
      <c r="B703" s="14" t="s">
        <v>15</v>
      </c>
      <c r="C703" s="15" t="s">
        <v>56</v>
      </c>
      <c r="D703" s="19">
        <f>D726</f>
        <v>0</v>
      </c>
      <c r="E703" s="19">
        <f>E726</f>
        <v>0</v>
      </c>
      <c r="F703" s="114"/>
    </row>
    <row r="704" spans="1:6" s="64" customFormat="1" ht="18" customHeight="1" hidden="1">
      <c r="A704" s="18" t="str">
        <f>CONCATENATE("5008",B704)</f>
        <v>500855</v>
      </c>
      <c r="B704" s="14" t="s">
        <v>61</v>
      </c>
      <c r="C704" s="12" t="s">
        <v>62</v>
      </c>
      <c r="D704" s="19">
        <f>D738+D756+D762</f>
        <v>0</v>
      </c>
      <c r="E704" s="19">
        <f>E738+E756+E762</f>
        <v>0</v>
      </c>
      <c r="F704" s="114"/>
    </row>
    <row r="705" spans="1:6" s="64" customFormat="1" ht="15.75" customHeight="1" hidden="1">
      <c r="A705" s="18"/>
      <c r="B705" s="14"/>
      <c r="C705" s="12"/>
      <c r="D705" s="19"/>
      <c r="E705" s="19"/>
      <c r="F705" s="114"/>
    </row>
    <row r="706" spans="1:5" ht="28.5" customHeight="1" hidden="1">
      <c r="A706" s="18" t="str">
        <f>CONCATENATE("5008",B706)</f>
        <v>500856</v>
      </c>
      <c r="B706" s="14" t="s">
        <v>63</v>
      </c>
      <c r="C706" s="16" t="s">
        <v>255</v>
      </c>
      <c r="D706" s="39">
        <f>D742</f>
        <v>0</v>
      </c>
      <c r="E706" s="39">
        <f>E742</f>
        <v>0</v>
      </c>
    </row>
    <row r="707" spans="1:6" s="64" customFormat="1" ht="10.5" customHeight="1" hidden="1">
      <c r="A707" s="18" t="str">
        <f>CONCATENATE("5008",B707)</f>
        <v>500870</v>
      </c>
      <c r="B707" s="14" t="s">
        <v>33</v>
      </c>
      <c r="C707" s="15" t="s">
        <v>69</v>
      </c>
      <c r="D707" s="19">
        <f>D708</f>
        <v>0</v>
      </c>
      <c r="E707" s="19">
        <f>E708</f>
        <v>0</v>
      </c>
      <c r="F707" s="114"/>
    </row>
    <row r="708" spans="1:6" s="64" customFormat="1" ht="10.5" customHeight="1" hidden="1">
      <c r="A708" s="18" t="str">
        <f>CONCATENATE("5008",B708)</f>
        <v>500871</v>
      </c>
      <c r="B708" s="14" t="s">
        <v>34</v>
      </c>
      <c r="C708" s="15" t="s">
        <v>70</v>
      </c>
      <c r="D708" s="19">
        <f>D748</f>
        <v>0</v>
      </c>
      <c r="E708" s="19">
        <f>E748</f>
        <v>0</v>
      </c>
      <c r="F708" s="114"/>
    </row>
    <row r="709" spans="1:6" s="64" customFormat="1" ht="25.5" customHeight="1" hidden="1">
      <c r="A709" s="18" t="str">
        <f aca="true" t="shared" si="22" ref="A709:A740">CONCATENATE("5108",B709)</f>
        <v>51085108</v>
      </c>
      <c r="B709" s="14">
        <v>5108</v>
      </c>
      <c r="C709" s="15" t="s">
        <v>230</v>
      </c>
      <c r="D709" s="19">
        <f>D710+D748</f>
        <v>0</v>
      </c>
      <c r="E709" s="19">
        <f>E710+E748</f>
        <v>0</v>
      </c>
      <c r="F709" s="114"/>
    </row>
    <row r="710" spans="1:6" s="64" customFormat="1" ht="10.5" customHeight="1" hidden="1">
      <c r="A710" s="18" t="str">
        <f t="shared" si="22"/>
        <v>510801</v>
      </c>
      <c r="B710" s="14" t="s">
        <v>0</v>
      </c>
      <c r="C710" s="15" t="s">
        <v>53</v>
      </c>
      <c r="D710" s="19">
        <f>D711+D726+D738+D742</f>
        <v>0</v>
      </c>
      <c r="E710" s="19">
        <f>E711+E726+E738+E742</f>
        <v>0</v>
      </c>
      <c r="F710" s="114"/>
    </row>
    <row r="711" spans="1:6" s="64" customFormat="1" ht="10.5" customHeight="1" hidden="1">
      <c r="A711" s="18" t="str">
        <f t="shared" si="22"/>
        <v>510810</v>
      </c>
      <c r="B711" s="14" t="s">
        <v>54</v>
      </c>
      <c r="C711" s="15" t="s">
        <v>55</v>
      </c>
      <c r="D711" s="19">
        <f>D712+D720</f>
        <v>0</v>
      </c>
      <c r="E711" s="19">
        <f>E712+E720</f>
        <v>0</v>
      </c>
      <c r="F711" s="114"/>
    </row>
    <row r="712" spans="1:6" s="64" customFormat="1" ht="10.5" customHeight="1" hidden="1">
      <c r="A712" s="18" t="str">
        <f t="shared" si="22"/>
        <v>51081001</v>
      </c>
      <c r="B712" s="14">
        <v>1001</v>
      </c>
      <c r="C712" s="12" t="s">
        <v>264</v>
      </c>
      <c r="D712" s="19">
        <f>SUM(D713:D719)</f>
        <v>0</v>
      </c>
      <c r="E712" s="19">
        <f>SUM(E713:E719)</f>
        <v>0</v>
      </c>
      <c r="F712" s="114"/>
    </row>
    <row r="713" spans="1:5" ht="10.5" customHeight="1" hidden="1">
      <c r="A713" s="18" t="str">
        <f t="shared" si="22"/>
        <v>5108100101</v>
      </c>
      <c r="B713" s="25">
        <v>100101</v>
      </c>
      <c r="C713" s="26" t="s">
        <v>1</v>
      </c>
      <c r="D713" s="19"/>
      <c r="E713" s="19"/>
    </row>
    <row r="714" spans="1:5" ht="10.5" customHeight="1" hidden="1">
      <c r="A714" s="18" t="str">
        <f t="shared" si="22"/>
        <v>5108100104</v>
      </c>
      <c r="B714" s="25">
        <v>100104</v>
      </c>
      <c r="C714" s="26" t="s">
        <v>4</v>
      </c>
      <c r="D714" s="19"/>
      <c r="E714" s="19"/>
    </row>
    <row r="715" spans="1:5" ht="10.5" customHeight="1" hidden="1">
      <c r="A715" s="18" t="str">
        <f t="shared" si="22"/>
        <v>5108100106</v>
      </c>
      <c r="B715" s="25" t="s">
        <v>81</v>
      </c>
      <c r="C715" s="26" t="s">
        <v>5</v>
      </c>
      <c r="D715" s="19"/>
      <c r="E715" s="19"/>
    </row>
    <row r="716" spans="1:5" ht="10.5" customHeight="1" hidden="1">
      <c r="A716" s="18" t="str">
        <f t="shared" si="22"/>
        <v>5108100107</v>
      </c>
      <c r="B716" s="25">
        <v>100107</v>
      </c>
      <c r="C716" s="26" t="s">
        <v>6</v>
      </c>
      <c r="D716" s="19"/>
      <c r="E716" s="19"/>
    </row>
    <row r="717" spans="1:5" ht="12" customHeight="1" hidden="1">
      <c r="A717" s="18" t="str">
        <f t="shared" si="22"/>
        <v>5108100112</v>
      </c>
      <c r="B717" s="25">
        <v>100112</v>
      </c>
      <c r="C717" s="26" t="s">
        <v>265</v>
      </c>
      <c r="D717" s="19"/>
      <c r="E717" s="19"/>
    </row>
    <row r="718" spans="1:5" ht="10.5" customHeight="1" hidden="1">
      <c r="A718" s="18" t="str">
        <f t="shared" si="22"/>
        <v>5108100113</v>
      </c>
      <c r="B718" s="25">
        <v>100113</v>
      </c>
      <c r="C718" s="26" t="s">
        <v>89</v>
      </c>
      <c r="D718" s="19"/>
      <c r="E718" s="19"/>
    </row>
    <row r="719" spans="1:5" ht="10.5" customHeight="1" hidden="1">
      <c r="A719" s="18" t="str">
        <f t="shared" si="22"/>
        <v>5108100130</v>
      </c>
      <c r="B719" s="25">
        <v>100130</v>
      </c>
      <c r="C719" s="26" t="s">
        <v>10</v>
      </c>
      <c r="D719" s="19"/>
      <c r="E719" s="19"/>
    </row>
    <row r="720" spans="1:6" s="64" customFormat="1" ht="10.5" customHeight="1" hidden="1">
      <c r="A720" s="18" t="str">
        <f t="shared" si="22"/>
        <v>51081003</v>
      </c>
      <c r="B720" s="14">
        <v>1003</v>
      </c>
      <c r="C720" s="12" t="s">
        <v>266</v>
      </c>
      <c r="D720" s="19">
        <f>SUM(D721:D725)</f>
        <v>0</v>
      </c>
      <c r="E720" s="19">
        <f>SUM(E721:E725)</f>
        <v>0</v>
      </c>
      <c r="F720" s="114"/>
    </row>
    <row r="721" spans="1:5" ht="12.75" customHeight="1" hidden="1">
      <c r="A721" s="18" t="str">
        <f t="shared" si="22"/>
        <v>5108100301</v>
      </c>
      <c r="B721" s="25">
        <v>100301</v>
      </c>
      <c r="C721" s="26" t="s">
        <v>12</v>
      </c>
      <c r="D721" s="19"/>
      <c r="E721" s="19"/>
    </row>
    <row r="722" spans="1:5" ht="10.5" customHeight="1" hidden="1">
      <c r="A722" s="18" t="str">
        <f t="shared" si="22"/>
        <v>5108100302</v>
      </c>
      <c r="B722" s="25">
        <v>100302</v>
      </c>
      <c r="C722" s="26" t="s">
        <v>267</v>
      </c>
      <c r="D722" s="19"/>
      <c r="E722" s="19"/>
    </row>
    <row r="723" spans="1:5" ht="12.75" customHeight="1" hidden="1">
      <c r="A723" s="18" t="str">
        <f t="shared" si="22"/>
        <v>5108100303</v>
      </c>
      <c r="B723" s="25">
        <v>100303</v>
      </c>
      <c r="C723" s="26" t="s">
        <v>107</v>
      </c>
      <c r="D723" s="19"/>
      <c r="E723" s="19"/>
    </row>
    <row r="724" spans="1:5" ht="12" customHeight="1" hidden="1">
      <c r="A724" s="18" t="str">
        <f t="shared" si="22"/>
        <v>5108100304</v>
      </c>
      <c r="B724" s="25">
        <v>100304</v>
      </c>
      <c r="C724" s="26" t="s">
        <v>268</v>
      </c>
      <c r="D724" s="19"/>
      <c r="E724" s="19"/>
    </row>
    <row r="725" spans="1:5" ht="12" customHeight="1" hidden="1">
      <c r="A725" s="18" t="str">
        <f t="shared" si="22"/>
        <v>5108100306</v>
      </c>
      <c r="B725" s="25" t="s">
        <v>109</v>
      </c>
      <c r="C725" s="26" t="s">
        <v>14</v>
      </c>
      <c r="D725" s="19"/>
      <c r="E725" s="19"/>
    </row>
    <row r="726" spans="1:6" s="64" customFormat="1" ht="10.5" customHeight="1" hidden="1">
      <c r="A726" s="18" t="str">
        <f t="shared" si="22"/>
        <v>510820</v>
      </c>
      <c r="B726" s="14" t="s">
        <v>15</v>
      </c>
      <c r="C726" s="15" t="s">
        <v>56</v>
      </c>
      <c r="D726" s="19">
        <f>D727+D731+D733+D736</f>
        <v>0</v>
      </c>
      <c r="E726" s="19">
        <f>E727+E731+E733+E736</f>
        <v>0</v>
      </c>
      <c r="F726" s="114"/>
    </row>
    <row r="727" spans="1:6" s="64" customFormat="1" ht="10.5" customHeight="1" hidden="1">
      <c r="A727" s="18" t="str">
        <f t="shared" si="22"/>
        <v>51082001</v>
      </c>
      <c r="B727" s="14">
        <v>2001</v>
      </c>
      <c r="C727" s="12" t="s">
        <v>110</v>
      </c>
      <c r="D727" s="19">
        <f>SUM(D728:D730)</f>
        <v>0</v>
      </c>
      <c r="E727" s="19">
        <f>SUM(E728:E730)</f>
        <v>0</v>
      </c>
      <c r="F727" s="114"/>
    </row>
    <row r="728" spans="1:6" s="125" customFormat="1" ht="10.5" customHeight="1" hidden="1">
      <c r="A728" s="18" t="str">
        <f t="shared" si="22"/>
        <v>5108200101</v>
      </c>
      <c r="B728" s="53" t="s">
        <v>111</v>
      </c>
      <c r="C728" s="29" t="s">
        <v>16</v>
      </c>
      <c r="D728" s="19"/>
      <c r="E728" s="19"/>
      <c r="F728" s="124"/>
    </row>
    <row r="729" spans="1:6" s="125" customFormat="1" ht="10.5" customHeight="1" hidden="1">
      <c r="A729" s="18" t="str">
        <f t="shared" si="22"/>
        <v>5108200108</v>
      </c>
      <c r="B729" s="53" t="s">
        <v>119</v>
      </c>
      <c r="C729" s="29" t="s">
        <v>120</v>
      </c>
      <c r="D729" s="19"/>
      <c r="E729" s="19"/>
      <c r="F729" s="124"/>
    </row>
    <row r="730" spans="1:6" s="107" customFormat="1" ht="12" customHeight="1" hidden="1">
      <c r="A730" s="18" t="str">
        <f t="shared" si="22"/>
        <v>5108200109</v>
      </c>
      <c r="B730" s="25" t="s">
        <v>121</v>
      </c>
      <c r="C730" s="26" t="s">
        <v>122</v>
      </c>
      <c r="D730" s="19"/>
      <c r="E730" s="19"/>
      <c r="F730" s="72"/>
    </row>
    <row r="731" spans="1:6" s="123" customFormat="1" ht="18.75" customHeight="1" hidden="1">
      <c r="A731" s="18" t="str">
        <f t="shared" si="22"/>
        <v>51082005</v>
      </c>
      <c r="B731" s="21" t="s">
        <v>269</v>
      </c>
      <c r="C731" s="54" t="s">
        <v>130</v>
      </c>
      <c r="D731" s="55">
        <f>D732</f>
        <v>0</v>
      </c>
      <c r="E731" s="55">
        <f>E732</f>
        <v>0</v>
      </c>
      <c r="F731" s="122"/>
    </row>
    <row r="732" spans="1:6" s="107" customFormat="1" ht="15.75" customHeight="1" hidden="1">
      <c r="A732" s="18" t="str">
        <f t="shared" si="22"/>
        <v>5108200530</v>
      </c>
      <c r="B732" s="25" t="s">
        <v>133</v>
      </c>
      <c r="C732" s="29" t="s">
        <v>23</v>
      </c>
      <c r="D732" s="19"/>
      <c r="E732" s="19"/>
      <c r="F732" s="72"/>
    </row>
    <row r="733" spans="1:6" s="64" customFormat="1" ht="9.75" customHeight="1" hidden="1">
      <c r="A733" s="18" t="str">
        <f t="shared" si="22"/>
        <v>51082006</v>
      </c>
      <c r="B733" s="14">
        <v>2006</v>
      </c>
      <c r="C733" s="12" t="s">
        <v>134</v>
      </c>
      <c r="D733" s="19">
        <f>D734+D735</f>
        <v>0</v>
      </c>
      <c r="E733" s="19">
        <f>E734+E735</f>
        <v>0</v>
      </c>
      <c r="F733" s="114"/>
    </row>
    <row r="734" spans="1:6" s="107" customFormat="1" ht="10.5" customHeight="1" hidden="1">
      <c r="A734" s="18" t="str">
        <f t="shared" si="22"/>
        <v>5108200601</v>
      </c>
      <c r="B734" s="25" t="s">
        <v>135</v>
      </c>
      <c r="C734" s="28" t="s">
        <v>136</v>
      </c>
      <c r="D734" s="19"/>
      <c r="E734" s="19"/>
      <c r="F734" s="72"/>
    </row>
    <row r="735" spans="1:6" s="107" customFormat="1" ht="10.5" customHeight="1" hidden="1">
      <c r="A735" s="18" t="str">
        <f t="shared" si="22"/>
        <v>5108200602</v>
      </c>
      <c r="B735" s="25" t="s">
        <v>137</v>
      </c>
      <c r="C735" s="28" t="s">
        <v>138</v>
      </c>
      <c r="D735" s="19"/>
      <c r="E735" s="19"/>
      <c r="F735" s="72"/>
    </row>
    <row r="736" spans="1:6" s="121" customFormat="1" ht="11.25" customHeight="1" hidden="1">
      <c r="A736" s="18" t="str">
        <f t="shared" si="22"/>
        <v>51082030</v>
      </c>
      <c r="B736" s="14" t="s">
        <v>270</v>
      </c>
      <c r="C736" s="15" t="s">
        <v>145</v>
      </c>
      <c r="D736" s="56">
        <f>D737</f>
        <v>0</v>
      </c>
      <c r="E736" s="56">
        <f>E737</f>
        <v>0</v>
      </c>
      <c r="F736" s="120"/>
    </row>
    <row r="737" spans="1:6" s="107" customFormat="1" ht="10.5" customHeight="1" hidden="1">
      <c r="A737" s="18" t="str">
        <f t="shared" si="22"/>
        <v>5108203030</v>
      </c>
      <c r="B737" s="25" t="s">
        <v>154</v>
      </c>
      <c r="C737" s="28" t="s">
        <v>32</v>
      </c>
      <c r="D737" s="19"/>
      <c r="E737" s="19"/>
      <c r="F737" s="72"/>
    </row>
    <row r="738" spans="1:6" s="121" customFormat="1" ht="11.25" hidden="1">
      <c r="A738" s="18" t="str">
        <f t="shared" si="22"/>
        <v>510855</v>
      </c>
      <c r="B738" s="14" t="s">
        <v>61</v>
      </c>
      <c r="C738" s="12" t="s">
        <v>62</v>
      </c>
      <c r="D738" s="23">
        <f>D739</f>
        <v>0</v>
      </c>
      <c r="E738" s="23">
        <f>E739</f>
        <v>0</v>
      </c>
      <c r="F738" s="120"/>
    </row>
    <row r="739" spans="1:6" s="121" customFormat="1" ht="11.25" hidden="1">
      <c r="A739" s="18" t="str">
        <f t="shared" si="22"/>
        <v>51085501</v>
      </c>
      <c r="B739" s="14" t="s">
        <v>271</v>
      </c>
      <c r="C739" s="12" t="s">
        <v>164</v>
      </c>
      <c r="D739" s="23">
        <f>D740+D741</f>
        <v>0</v>
      </c>
      <c r="E739" s="23">
        <f>E740+E741</f>
        <v>0</v>
      </c>
      <c r="F739" s="120"/>
    </row>
    <row r="740" spans="1:6" s="107" customFormat="1" ht="22.5" hidden="1">
      <c r="A740" s="18" t="str">
        <f t="shared" si="22"/>
        <v>5108550108</v>
      </c>
      <c r="B740" s="25" t="s">
        <v>165</v>
      </c>
      <c r="C740" s="28" t="s">
        <v>272</v>
      </c>
      <c r="D740" s="39"/>
      <c r="E740" s="39"/>
      <c r="F740" s="72"/>
    </row>
    <row r="741" spans="1:6" s="107" customFormat="1" ht="11.25" hidden="1">
      <c r="A741" s="18"/>
      <c r="B741" s="25" t="s">
        <v>169</v>
      </c>
      <c r="C741" s="28" t="s">
        <v>170</v>
      </c>
      <c r="D741" s="19"/>
      <c r="E741" s="19"/>
      <c r="F741" s="72"/>
    </row>
    <row r="742" spans="1:6" s="121" customFormat="1" ht="31.5" customHeight="1" hidden="1">
      <c r="A742" s="18" t="str">
        <f aca="true" t="shared" si="23" ref="A742:A753">CONCATENATE("5108",B742)</f>
        <v>510856</v>
      </c>
      <c r="B742" s="14" t="s">
        <v>63</v>
      </c>
      <c r="C742" s="16" t="s">
        <v>255</v>
      </c>
      <c r="D742" s="23">
        <f>SUM(D743:D745)</f>
        <v>0</v>
      </c>
      <c r="E742" s="23">
        <f>SUM(E743:E745)</f>
        <v>0</v>
      </c>
      <c r="F742" s="120"/>
    </row>
    <row r="743" spans="1:6" s="107" customFormat="1" ht="11.25" hidden="1">
      <c r="A743" s="20" t="str">
        <f t="shared" si="23"/>
        <v>51085613</v>
      </c>
      <c r="B743" s="25" t="s">
        <v>180</v>
      </c>
      <c r="C743" s="35" t="s">
        <v>181</v>
      </c>
      <c r="D743" s="39"/>
      <c r="E743" s="39"/>
      <c r="F743" s="72"/>
    </row>
    <row r="744" spans="1:6" s="107" customFormat="1" ht="18.75" customHeight="1" hidden="1">
      <c r="A744" s="20" t="str">
        <f t="shared" si="23"/>
        <v>51085615</v>
      </c>
      <c r="B744" s="25" t="s">
        <v>256</v>
      </c>
      <c r="C744" s="35" t="s">
        <v>324</v>
      </c>
      <c r="D744" s="39">
        <v>0</v>
      </c>
      <c r="E744" s="39">
        <v>0</v>
      </c>
      <c r="F744" s="72"/>
    </row>
    <row r="745" spans="1:6" s="107" customFormat="1" ht="11.25" hidden="1">
      <c r="A745" s="20" t="str">
        <f t="shared" si="23"/>
        <v>51085616</v>
      </c>
      <c r="B745" s="25" t="s">
        <v>182</v>
      </c>
      <c r="C745" s="28" t="s">
        <v>183</v>
      </c>
      <c r="D745" s="39"/>
      <c r="E745" s="39"/>
      <c r="F745" s="72"/>
    </row>
    <row r="746" spans="1:6" s="107" customFormat="1" ht="11.25" hidden="1">
      <c r="A746" s="20" t="str">
        <f t="shared" si="23"/>
        <v>5108561601</v>
      </c>
      <c r="B746" s="25" t="s">
        <v>360</v>
      </c>
      <c r="C746" s="26" t="s">
        <v>327</v>
      </c>
      <c r="D746" s="39"/>
      <c r="E746" s="39"/>
      <c r="F746" s="72"/>
    </row>
    <row r="747" spans="1:6" s="107" customFormat="1" ht="11.25" hidden="1">
      <c r="A747" s="20" t="str">
        <f t="shared" si="23"/>
        <v>5108561602</v>
      </c>
      <c r="B747" s="25" t="s">
        <v>361</v>
      </c>
      <c r="C747" s="26" t="s">
        <v>325</v>
      </c>
      <c r="D747" s="39">
        <v>0</v>
      </c>
      <c r="E747" s="39">
        <v>0</v>
      </c>
      <c r="F747" s="72"/>
    </row>
    <row r="748" spans="1:6" s="64" customFormat="1" ht="10.5" customHeight="1" hidden="1">
      <c r="A748" s="18" t="str">
        <f t="shared" si="23"/>
        <v>510870</v>
      </c>
      <c r="B748" s="14" t="s">
        <v>33</v>
      </c>
      <c r="C748" s="15" t="s">
        <v>69</v>
      </c>
      <c r="D748" s="19">
        <f aca="true" t="shared" si="24" ref="D748:E750">D749</f>
        <v>0</v>
      </c>
      <c r="E748" s="19">
        <f t="shared" si="24"/>
        <v>0</v>
      </c>
      <c r="F748" s="114"/>
    </row>
    <row r="749" spans="1:6" s="64" customFormat="1" ht="10.5" customHeight="1" hidden="1">
      <c r="A749" s="18" t="str">
        <f t="shared" si="23"/>
        <v>510871</v>
      </c>
      <c r="B749" s="14" t="s">
        <v>34</v>
      </c>
      <c r="C749" s="15" t="s">
        <v>70</v>
      </c>
      <c r="D749" s="19">
        <f t="shared" si="24"/>
        <v>0</v>
      </c>
      <c r="E749" s="19">
        <f t="shared" si="24"/>
        <v>0</v>
      </c>
      <c r="F749" s="114"/>
    </row>
    <row r="750" spans="1:6" s="64" customFormat="1" ht="13.5" customHeight="1" hidden="1">
      <c r="A750" s="18" t="str">
        <f t="shared" si="23"/>
        <v>51087101</v>
      </c>
      <c r="B750" s="14">
        <v>7101</v>
      </c>
      <c r="C750" s="15" t="s">
        <v>215</v>
      </c>
      <c r="D750" s="19">
        <f t="shared" si="24"/>
        <v>0</v>
      </c>
      <c r="E750" s="19">
        <f t="shared" si="24"/>
        <v>0</v>
      </c>
      <c r="F750" s="114"/>
    </row>
    <row r="751" spans="1:6" s="107" customFormat="1" ht="21.75" customHeight="1" hidden="1">
      <c r="A751" s="18" t="str">
        <f t="shared" si="23"/>
        <v>5108710103</v>
      </c>
      <c r="B751" s="25" t="s">
        <v>219</v>
      </c>
      <c r="C751" s="28" t="s">
        <v>36</v>
      </c>
      <c r="D751" s="19"/>
      <c r="E751" s="19"/>
      <c r="F751" s="72"/>
    </row>
    <row r="752" spans="1:6" s="121" customFormat="1" ht="15" customHeight="1" hidden="1">
      <c r="A752" s="18" t="str">
        <f t="shared" si="23"/>
        <v>5108510801</v>
      </c>
      <c r="B752" s="14" t="s">
        <v>273</v>
      </c>
      <c r="C752" s="15" t="s">
        <v>231</v>
      </c>
      <c r="D752" s="56">
        <f>D709</f>
        <v>0</v>
      </c>
      <c r="E752" s="56">
        <f>E709</f>
        <v>0</v>
      </c>
      <c r="F752" s="120"/>
    </row>
    <row r="753" spans="1:6" s="121" customFormat="1" ht="18" customHeight="1" hidden="1">
      <c r="A753" s="18" t="str">
        <f t="shared" si="23"/>
        <v>5108510803</v>
      </c>
      <c r="B753" s="14" t="s">
        <v>274</v>
      </c>
      <c r="C753" s="15" t="s">
        <v>233</v>
      </c>
      <c r="D753" s="56">
        <f>D752</f>
        <v>0</v>
      </c>
      <c r="E753" s="56">
        <f>E752</f>
        <v>0</v>
      </c>
      <c r="F753" s="120"/>
    </row>
    <row r="754" spans="1:6" s="64" customFormat="1" ht="18" customHeight="1" hidden="1">
      <c r="A754" s="18" t="str">
        <f>CONCATENATE("6708",B754)</f>
        <v>67086708</v>
      </c>
      <c r="B754" s="14" t="s">
        <v>275</v>
      </c>
      <c r="C754" s="12" t="s">
        <v>276</v>
      </c>
      <c r="D754" s="19">
        <f aca="true" t="shared" si="25" ref="D754:E757">D755</f>
        <v>0</v>
      </c>
      <c r="E754" s="19">
        <f t="shared" si="25"/>
        <v>0</v>
      </c>
      <c r="F754" s="114"/>
    </row>
    <row r="755" spans="1:6" s="64" customFormat="1" ht="11.25" hidden="1">
      <c r="A755" s="18" t="str">
        <f>CONCATENATE("6708",B755)</f>
        <v>670801</v>
      </c>
      <c r="B755" s="14" t="s">
        <v>0</v>
      </c>
      <c r="C755" s="15" t="s">
        <v>53</v>
      </c>
      <c r="D755" s="19">
        <f t="shared" si="25"/>
        <v>0</v>
      </c>
      <c r="E755" s="19">
        <f t="shared" si="25"/>
        <v>0</v>
      </c>
      <c r="F755" s="114"/>
    </row>
    <row r="756" spans="1:6" s="64" customFormat="1" ht="11.25" hidden="1">
      <c r="A756" s="18" t="str">
        <f>CONCATENATE("6708",B756)</f>
        <v>670855</v>
      </c>
      <c r="B756" s="14" t="s">
        <v>61</v>
      </c>
      <c r="C756" s="12" t="s">
        <v>62</v>
      </c>
      <c r="D756" s="19">
        <f t="shared" si="25"/>
        <v>0</v>
      </c>
      <c r="E756" s="19">
        <f t="shared" si="25"/>
        <v>0</v>
      </c>
      <c r="F756" s="114"/>
    </row>
    <row r="757" spans="1:6" s="64" customFormat="1" ht="11.25" hidden="1">
      <c r="A757" s="18" t="str">
        <f>CONCATENATE("6708",B757)</f>
        <v>67085501</v>
      </c>
      <c r="B757" s="14">
        <v>5501</v>
      </c>
      <c r="C757" s="12" t="s">
        <v>164</v>
      </c>
      <c r="D757" s="19">
        <f t="shared" si="25"/>
        <v>0</v>
      </c>
      <c r="E757" s="19">
        <f t="shared" si="25"/>
        <v>0</v>
      </c>
      <c r="F757" s="114"/>
    </row>
    <row r="758" spans="1:6" s="107" customFormat="1" ht="22.5" hidden="1">
      <c r="A758" s="57">
        <v>6708550108</v>
      </c>
      <c r="B758" s="25" t="s">
        <v>165</v>
      </c>
      <c r="C758" s="28" t="s">
        <v>272</v>
      </c>
      <c r="D758" s="19"/>
      <c r="E758" s="19"/>
      <c r="F758" s="72"/>
    </row>
    <row r="759" spans="1:6" s="121" customFormat="1" ht="11.25" hidden="1">
      <c r="A759" s="18" t="str">
        <f>CONCATENATE("6708",B759)</f>
        <v>6708670801</v>
      </c>
      <c r="B759" s="14" t="s">
        <v>277</v>
      </c>
      <c r="C759" s="15" t="s">
        <v>278</v>
      </c>
      <c r="D759" s="19">
        <f>D754</f>
        <v>0</v>
      </c>
      <c r="E759" s="19">
        <f>E754</f>
        <v>0</v>
      </c>
      <c r="F759" s="120"/>
    </row>
    <row r="760" spans="1:6" s="64" customFormat="1" ht="22.5" hidden="1">
      <c r="A760" s="18" t="str">
        <f>CONCATENATE("8208",B760)</f>
        <v>82088208</v>
      </c>
      <c r="B760" s="14" t="s">
        <v>279</v>
      </c>
      <c r="C760" s="15" t="s">
        <v>280</v>
      </c>
      <c r="D760" s="19">
        <f aca="true" t="shared" si="26" ref="D760:E763">D761</f>
        <v>0</v>
      </c>
      <c r="E760" s="19">
        <f t="shared" si="26"/>
        <v>0</v>
      </c>
      <c r="F760" s="114"/>
    </row>
    <row r="761" spans="1:6" s="64" customFormat="1" ht="11.25" hidden="1">
      <c r="A761" s="18" t="str">
        <f>CONCATENATE("8208",B761)</f>
        <v>820801</v>
      </c>
      <c r="B761" s="14" t="s">
        <v>0</v>
      </c>
      <c r="C761" s="15"/>
      <c r="D761" s="19">
        <f t="shared" si="26"/>
        <v>0</v>
      </c>
      <c r="E761" s="19">
        <f t="shared" si="26"/>
        <v>0</v>
      </c>
      <c r="F761" s="114"/>
    </row>
    <row r="762" spans="1:6" s="64" customFormat="1" ht="11.25" hidden="1">
      <c r="A762" s="18" t="str">
        <f>CONCATENATE("8208",B762)</f>
        <v>820855</v>
      </c>
      <c r="B762" s="14" t="s">
        <v>61</v>
      </c>
      <c r="C762" s="15"/>
      <c r="D762" s="19">
        <f t="shared" si="26"/>
        <v>0</v>
      </c>
      <c r="E762" s="19">
        <f t="shared" si="26"/>
        <v>0</v>
      </c>
      <c r="F762" s="114"/>
    </row>
    <row r="763" spans="1:6" s="64" customFormat="1" ht="11.25" hidden="1">
      <c r="A763" s="18" t="str">
        <f>CONCATENATE("8208",B763)</f>
        <v>82085501</v>
      </c>
      <c r="B763" s="14" t="s">
        <v>271</v>
      </c>
      <c r="C763" s="15"/>
      <c r="D763" s="19">
        <f t="shared" si="26"/>
        <v>0</v>
      </c>
      <c r="E763" s="19">
        <f t="shared" si="26"/>
        <v>0</v>
      </c>
      <c r="F763" s="114"/>
    </row>
    <row r="764" spans="1:5" ht="11.25" hidden="1">
      <c r="A764" s="18" t="str">
        <f>CONCATENATE("8208",B764)</f>
        <v>8208550108</v>
      </c>
      <c r="B764" s="25" t="s">
        <v>165</v>
      </c>
      <c r="C764" s="15"/>
      <c r="D764" s="39"/>
      <c r="E764" s="39"/>
    </row>
    <row r="765" spans="1:6" s="64" customFormat="1" ht="17.25" customHeight="1" hidden="1">
      <c r="A765" s="18"/>
      <c r="B765" s="14" t="s">
        <v>281</v>
      </c>
      <c r="C765" s="12" t="s">
        <v>282</v>
      </c>
      <c r="D765" s="19">
        <f>D766</f>
        <v>0</v>
      </c>
      <c r="E765" s="19">
        <f>E766</f>
        <v>0</v>
      </c>
      <c r="F765" s="114"/>
    </row>
    <row r="766" spans="1:6" s="64" customFormat="1" ht="11.25" customHeight="1" hidden="1">
      <c r="A766" s="18"/>
      <c r="B766" s="14" t="s">
        <v>283</v>
      </c>
      <c r="C766" s="15" t="s">
        <v>284</v>
      </c>
      <c r="D766" s="19">
        <f>D767</f>
        <v>0</v>
      </c>
      <c r="E766" s="19">
        <f>E767</f>
        <v>0</v>
      </c>
      <c r="F766" s="114"/>
    </row>
    <row r="767" spans="1:6" s="64" customFormat="1" ht="11.25" customHeight="1" hidden="1">
      <c r="A767" s="18"/>
      <c r="B767" s="14" t="s">
        <v>285</v>
      </c>
      <c r="C767" s="15" t="s">
        <v>286</v>
      </c>
      <c r="D767" s="19">
        <f>D768+D771</f>
        <v>0</v>
      </c>
      <c r="E767" s="19">
        <f>E768+E771</f>
        <v>0</v>
      </c>
      <c r="F767" s="114"/>
    </row>
    <row r="768" spans="1:6" s="121" customFormat="1" ht="11.25" customHeight="1" hidden="1">
      <c r="A768" s="48"/>
      <c r="B768" s="14" t="s">
        <v>287</v>
      </c>
      <c r="C768" s="15" t="s">
        <v>288</v>
      </c>
      <c r="D768" s="19">
        <f>D769</f>
        <v>0</v>
      </c>
      <c r="E768" s="19">
        <f>E769</f>
        <v>0</v>
      </c>
      <c r="F768" s="120"/>
    </row>
    <row r="769" spans="1:6" s="121" customFormat="1" ht="11.25" customHeight="1" hidden="1">
      <c r="A769" s="18" t="str">
        <f aca="true" t="shared" si="27" ref="A769:A774">CONCATENATE("5110",B769)</f>
        <v>51103110</v>
      </c>
      <c r="B769" s="14">
        <v>3110</v>
      </c>
      <c r="C769" s="12" t="s">
        <v>289</v>
      </c>
      <c r="D769" s="19">
        <f>D770</f>
        <v>0</v>
      </c>
      <c r="E769" s="19">
        <f>E770</f>
        <v>0</v>
      </c>
      <c r="F769" s="120"/>
    </row>
    <row r="770" spans="1:6" s="107" customFormat="1" ht="11.25" customHeight="1" hidden="1">
      <c r="A770" s="20" t="str">
        <f t="shared" si="27"/>
        <v>5110311003</v>
      </c>
      <c r="B770" s="53">
        <v>311003</v>
      </c>
      <c r="C770" s="58" t="s">
        <v>290</v>
      </c>
      <c r="D770" s="39"/>
      <c r="E770" s="39"/>
      <c r="F770" s="72"/>
    </row>
    <row r="771" spans="1:6" s="64" customFormat="1" ht="15" customHeight="1" hidden="1">
      <c r="A771" s="18" t="str">
        <f t="shared" si="27"/>
        <v>5110330010</v>
      </c>
      <c r="B771" s="14" t="s">
        <v>291</v>
      </c>
      <c r="C771" s="15" t="s">
        <v>292</v>
      </c>
      <c r="D771" s="19">
        <f>D772</f>
        <v>0</v>
      </c>
      <c r="E771" s="19">
        <f>E772</f>
        <v>0</v>
      </c>
      <c r="F771" s="114"/>
    </row>
    <row r="772" spans="1:6" s="64" customFormat="1" ht="15.75" customHeight="1" hidden="1">
      <c r="A772" s="18" t="str">
        <f t="shared" si="27"/>
        <v>51103310</v>
      </c>
      <c r="B772" s="14">
        <v>3310</v>
      </c>
      <c r="C772" s="12" t="s">
        <v>293</v>
      </c>
      <c r="D772" s="19">
        <f>SUM(D773:D776)</f>
        <v>0</v>
      </c>
      <c r="E772" s="19">
        <f>SUM(E773:E776)</f>
        <v>0</v>
      </c>
      <c r="F772" s="114"/>
    </row>
    <row r="773" spans="1:5" ht="13.5" customHeight="1" hidden="1">
      <c r="A773" s="20" t="str">
        <f t="shared" si="27"/>
        <v>5110331008</v>
      </c>
      <c r="B773" s="25">
        <v>331008</v>
      </c>
      <c r="C773" s="28" t="s">
        <v>294</v>
      </c>
      <c r="D773" s="19"/>
      <c r="E773" s="19"/>
    </row>
    <row r="774" spans="1:6" s="107" customFormat="1" ht="22.5" customHeight="1" hidden="1">
      <c r="A774" s="20" t="str">
        <f t="shared" si="27"/>
        <v>5110331016</v>
      </c>
      <c r="B774" s="53" t="s">
        <v>295</v>
      </c>
      <c r="C774" s="58" t="s">
        <v>296</v>
      </c>
      <c r="D774" s="19"/>
      <c r="E774" s="19"/>
      <c r="F774" s="72"/>
    </row>
    <row r="775" spans="1:6" s="107" customFormat="1" ht="12.75" customHeight="1" hidden="1">
      <c r="A775" s="20"/>
      <c r="B775" s="53"/>
      <c r="C775" s="58"/>
      <c r="D775" s="19"/>
      <c r="E775" s="19"/>
      <c r="F775" s="72"/>
    </row>
    <row r="776" spans="1:6" s="121" customFormat="1" ht="11.25" customHeight="1" hidden="1">
      <c r="A776" s="20" t="str">
        <f aca="true" t="shared" si="28" ref="A776:A783">CONCATENATE("5110",B776)</f>
        <v>511043</v>
      </c>
      <c r="B776" s="14" t="s">
        <v>297</v>
      </c>
      <c r="C776" s="15" t="s">
        <v>298</v>
      </c>
      <c r="D776" s="19">
        <f>D777</f>
        <v>0</v>
      </c>
      <c r="E776" s="19">
        <f>E777</f>
        <v>0</v>
      </c>
      <c r="F776" s="120"/>
    </row>
    <row r="777" spans="1:6" s="121" customFormat="1" ht="11.25" customHeight="1" hidden="1">
      <c r="A777" s="20" t="str">
        <f t="shared" si="28"/>
        <v>51104310</v>
      </c>
      <c r="B777" s="14" t="s">
        <v>299</v>
      </c>
      <c r="C777" s="15" t="s">
        <v>300</v>
      </c>
      <c r="D777" s="19">
        <f>D778</f>
        <v>0</v>
      </c>
      <c r="E777" s="19">
        <f>E778</f>
        <v>0</v>
      </c>
      <c r="F777" s="120"/>
    </row>
    <row r="778" spans="1:6" s="107" customFormat="1" ht="11.25" customHeight="1" hidden="1">
      <c r="A778" s="20" t="str">
        <f t="shared" si="28"/>
        <v>5110431009</v>
      </c>
      <c r="B778" s="53" t="s">
        <v>301</v>
      </c>
      <c r="C778" s="28" t="s">
        <v>302</v>
      </c>
      <c r="D778" s="19"/>
      <c r="E778" s="19"/>
      <c r="F778" s="72"/>
    </row>
    <row r="779" spans="1:6" s="64" customFormat="1" ht="11.25" customHeight="1" hidden="1">
      <c r="A779" s="18" t="str">
        <f t="shared" si="28"/>
        <v>51105010</v>
      </c>
      <c r="B779" s="14" t="s">
        <v>303</v>
      </c>
      <c r="C779" s="15" t="s">
        <v>304</v>
      </c>
      <c r="D779" s="23">
        <f>D780+D783</f>
        <v>0</v>
      </c>
      <c r="E779" s="23">
        <f>E780+E783</f>
        <v>0</v>
      </c>
      <c r="F779" s="114"/>
    </row>
    <row r="780" spans="1:6" s="64" customFormat="1" ht="11.25" customHeight="1" hidden="1">
      <c r="A780" s="18" t="str">
        <f t="shared" si="28"/>
        <v>511001</v>
      </c>
      <c r="B780" s="14" t="s">
        <v>0</v>
      </c>
      <c r="C780" s="15" t="s">
        <v>53</v>
      </c>
      <c r="D780" s="23">
        <f>D781+D782</f>
        <v>0</v>
      </c>
      <c r="E780" s="23">
        <f>E781+E782</f>
        <v>0</v>
      </c>
      <c r="F780" s="114"/>
    </row>
    <row r="781" spans="1:6" s="64" customFormat="1" ht="11.25" customHeight="1" hidden="1">
      <c r="A781" s="18" t="str">
        <f t="shared" si="28"/>
        <v>511010</v>
      </c>
      <c r="B781" s="14" t="s">
        <v>54</v>
      </c>
      <c r="C781" s="15" t="s">
        <v>55</v>
      </c>
      <c r="D781" s="23">
        <f>D787+D847</f>
        <v>0</v>
      </c>
      <c r="E781" s="23">
        <f>E787+E847</f>
        <v>0</v>
      </c>
      <c r="F781" s="114"/>
    </row>
    <row r="782" spans="1:6" s="64" customFormat="1" ht="11.25" customHeight="1" hidden="1">
      <c r="A782" s="18" t="str">
        <f t="shared" si="28"/>
        <v>511020</v>
      </c>
      <c r="B782" s="14" t="s">
        <v>15</v>
      </c>
      <c r="C782" s="15" t="s">
        <v>56</v>
      </c>
      <c r="D782" s="23">
        <f>D811+D856</f>
        <v>0</v>
      </c>
      <c r="E782" s="23">
        <f>E811+E856</f>
        <v>0</v>
      </c>
      <c r="F782" s="114"/>
    </row>
    <row r="783" spans="1:6" s="64" customFormat="1" ht="11.25" customHeight="1" hidden="1">
      <c r="A783" s="18" t="str">
        <f t="shared" si="28"/>
        <v>511070</v>
      </c>
      <c r="B783" s="14" t="s">
        <v>33</v>
      </c>
      <c r="C783" s="15" t="s">
        <v>69</v>
      </c>
      <c r="D783" s="23">
        <f>D784</f>
        <v>0</v>
      </c>
      <c r="E783" s="23">
        <f>E784</f>
        <v>0</v>
      </c>
      <c r="F783" s="114"/>
    </row>
    <row r="784" spans="1:6" s="121" customFormat="1" ht="11.25" customHeight="1" hidden="1">
      <c r="A784" s="48"/>
      <c r="B784" s="14" t="s">
        <v>34</v>
      </c>
      <c r="C784" s="15" t="s">
        <v>70</v>
      </c>
      <c r="D784" s="23">
        <f>D836</f>
        <v>0</v>
      </c>
      <c r="E784" s="23">
        <f>E836</f>
        <v>0</v>
      </c>
      <c r="F784" s="120"/>
    </row>
    <row r="785" spans="1:6" s="64" customFormat="1" ht="15" customHeight="1" hidden="1">
      <c r="A785" s="18" t="str">
        <f aca="true" t="shared" si="29" ref="A785:A841">CONCATENATE("5110",B785)</f>
        <v>51105110</v>
      </c>
      <c r="B785" s="14" t="s">
        <v>305</v>
      </c>
      <c r="C785" s="15" t="s">
        <v>230</v>
      </c>
      <c r="D785" s="23">
        <f>D786+D810</f>
        <v>0</v>
      </c>
      <c r="E785" s="23">
        <f>E786+E810</f>
        <v>0</v>
      </c>
      <c r="F785" s="114"/>
    </row>
    <row r="786" spans="1:6" s="64" customFormat="1" ht="11.25" customHeight="1" hidden="1">
      <c r="A786" s="18" t="str">
        <f t="shared" si="29"/>
        <v>511001</v>
      </c>
      <c r="B786" s="14" t="s">
        <v>0</v>
      </c>
      <c r="C786" s="15" t="s">
        <v>53</v>
      </c>
      <c r="D786" s="23">
        <f>D787+D802+D804</f>
        <v>0</v>
      </c>
      <c r="E786" s="23">
        <f>E787+E802+E804</f>
        <v>0</v>
      </c>
      <c r="F786" s="114"/>
    </row>
    <row r="787" spans="1:6" s="64" customFormat="1" ht="11.25" customHeight="1" hidden="1">
      <c r="A787" s="18" t="str">
        <f t="shared" si="29"/>
        <v>511010</v>
      </c>
      <c r="B787" s="14" t="s">
        <v>54</v>
      </c>
      <c r="C787" s="15" t="s">
        <v>55</v>
      </c>
      <c r="D787" s="23">
        <f>D788+D803+D805</f>
        <v>0</v>
      </c>
      <c r="E787" s="23">
        <f>E788+E803+E805</f>
        <v>0</v>
      </c>
      <c r="F787" s="114"/>
    </row>
    <row r="788" spans="1:6" s="64" customFormat="1" ht="11.25" customHeight="1" hidden="1">
      <c r="A788" s="18" t="str">
        <f t="shared" si="29"/>
        <v>51101001</v>
      </c>
      <c r="B788" s="14">
        <v>1001</v>
      </c>
      <c r="C788" s="12" t="s">
        <v>264</v>
      </c>
      <c r="D788" s="23">
        <f>SUM(D789:D802)</f>
        <v>0</v>
      </c>
      <c r="E788" s="23">
        <f>SUM(E789:E802)</f>
        <v>0</v>
      </c>
      <c r="F788" s="114"/>
    </row>
    <row r="789" spans="1:5" ht="11.25" customHeight="1" hidden="1">
      <c r="A789" s="20" t="str">
        <f t="shared" si="29"/>
        <v>5110100101</v>
      </c>
      <c r="B789" s="25">
        <v>100101</v>
      </c>
      <c r="C789" s="26" t="s">
        <v>1</v>
      </c>
      <c r="D789" s="19"/>
      <c r="E789" s="19"/>
    </row>
    <row r="790" spans="1:5" ht="11.25" customHeight="1" hidden="1">
      <c r="A790" s="20" t="str">
        <f t="shared" si="29"/>
        <v>5110100102</v>
      </c>
      <c r="B790" s="25">
        <v>100102</v>
      </c>
      <c r="C790" s="26" t="s">
        <v>2</v>
      </c>
      <c r="D790" s="19"/>
      <c r="E790" s="19"/>
    </row>
    <row r="791" spans="1:5" ht="11.25" customHeight="1" hidden="1">
      <c r="A791" s="20" t="str">
        <f t="shared" si="29"/>
        <v>5110100103</v>
      </c>
      <c r="B791" s="25">
        <v>100103</v>
      </c>
      <c r="C791" s="26" t="s">
        <v>3</v>
      </c>
      <c r="D791" s="19"/>
      <c r="E791" s="19"/>
    </row>
    <row r="792" spans="1:5" ht="11.25" customHeight="1" hidden="1">
      <c r="A792" s="20" t="str">
        <f t="shared" si="29"/>
        <v>5110100104</v>
      </c>
      <c r="B792" s="25">
        <v>100104</v>
      </c>
      <c r="C792" s="26" t="s">
        <v>4</v>
      </c>
      <c r="D792" s="19"/>
      <c r="E792" s="19"/>
    </row>
    <row r="793" spans="1:5" ht="11.25" customHeight="1" hidden="1">
      <c r="A793" s="20" t="str">
        <f t="shared" si="29"/>
        <v>5110100105</v>
      </c>
      <c r="B793" s="25" t="s">
        <v>79</v>
      </c>
      <c r="C793" s="26" t="s">
        <v>80</v>
      </c>
      <c r="D793" s="19"/>
      <c r="E793" s="19"/>
    </row>
    <row r="794" spans="1:5" ht="11.25" customHeight="1" hidden="1">
      <c r="A794" s="20" t="str">
        <f t="shared" si="29"/>
        <v>5110100106</v>
      </c>
      <c r="B794" s="25" t="s">
        <v>81</v>
      </c>
      <c r="C794" s="26" t="s">
        <v>5</v>
      </c>
      <c r="D794" s="19"/>
      <c r="E794" s="19"/>
    </row>
    <row r="795" spans="1:5" ht="11.25" customHeight="1" hidden="1">
      <c r="A795" s="20" t="str">
        <f t="shared" si="29"/>
        <v>5110100107</v>
      </c>
      <c r="B795" s="25">
        <v>100107</v>
      </c>
      <c r="C795" s="26" t="s">
        <v>6</v>
      </c>
      <c r="D795" s="19"/>
      <c r="E795" s="19"/>
    </row>
    <row r="796" spans="1:5" ht="11.25" customHeight="1" hidden="1">
      <c r="A796" s="20" t="str">
        <f t="shared" si="29"/>
        <v>5110100108</v>
      </c>
      <c r="B796" s="25">
        <v>100108</v>
      </c>
      <c r="C796" s="26" t="s">
        <v>306</v>
      </c>
      <c r="D796" s="19"/>
      <c r="E796" s="19"/>
    </row>
    <row r="797" spans="1:5" ht="11.25" customHeight="1" hidden="1">
      <c r="A797" s="20" t="str">
        <f t="shared" si="29"/>
        <v>5110100109</v>
      </c>
      <c r="B797" s="25" t="s">
        <v>84</v>
      </c>
      <c r="C797" s="26" t="s">
        <v>8</v>
      </c>
      <c r="D797" s="19"/>
      <c r="E797" s="19"/>
    </row>
    <row r="798" spans="1:5" ht="11.25" customHeight="1" hidden="1">
      <c r="A798" s="20" t="str">
        <f t="shared" si="29"/>
        <v>5110100112</v>
      </c>
      <c r="B798" s="25" t="s">
        <v>87</v>
      </c>
      <c r="C798" s="26" t="s">
        <v>265</v>
      </c>
      <c r="D798" s="19"/>
      <c r="E798" s="19"/>
    </row>
    <row r="799" spans="1:5" ht="11.25" customHeight="1" hidden="1">
      <c r="A799" s="20" t="str">
        <f t="shared" si="29"/>
        <v>5110100113</v>
      </c>
      <c r="B799" s="25">
        <v>100113</v>
      </c>
      <c r="C799" s="26" t="s">
        <v>89</v>
      </c>
      <c r="D799" s="19"/>
      <c r="E799" s="19"/>
    </row>
    <row r="800" spans="1:5" ht="11.25" customHeight="1" hidden="1">
      <c r="A800" s="20" t="str">
        <f t="shared" si="29"/>
        <v>5110100115</v>
      </c>
      <c r="B800" s="25" t="s">
        <v>92</v>
      </c>
      <c r="C800" s="26" t="s">
        <v>307</v>
      </c>
      <c r="D800" s="19"/>
      <c r="E800" s="19"/>
    </row>
    <row r="801" spans="1:5" ht="11.25" customHeight="1" hidden="1">
      <c r="A801" s="20" t="str">
        <f t="shared" si="29"/>
        <v>5110100116</v>
      </c>
      <c r="B801" s="25" t="s">
        <v>94</v>
      </c>
      <c r="C801" s="26" t="s">
        <v>95</v>
      </c>
      <c r="D801" s="19"/>
      <c r="E801" s="19"/>
    </row>
    <row r="802" spans="1:5" ht="11.25" customHeight="1" hidden="1">
      <c r="A802" s="20" t="str">
        <f t="shared" si="29"/>
        <v>5110100130</v>
      </c>
      <c r="B802" s="25">
        <v>100130</v>
      </c>
      <c r="C802" s="26" t="s">
        <v>10</v>
      </c>
      <c r="D802" s="19"/>
      <c r="E802" s="19"/>
    </row>
    <row r="803" spans="1:6" s="64" customFormat="1" ht="11.25" customHeight="1" hidden="1">
      <c r="A803" s="18" t="str">
        <f t="shared" si="29"/>
        <v>51101002</v>
      </c>
      <c r="B803" s="14" t="s">
        <v>97</v>
      </c>
      <c r="C803" s="12" t="s">
        <v>98</v>
      </c>
      <c r="D803" s="19">
        <f>D804</f>
        <v>0</v>
      </c>
      <c r="E803" s="19">
        <f>E804</f>
        <v>0</v>
      </c>
      <c r="F803" s="114"/>
    </row>
    <row r="804" spans="1:5" ht="22.5" customHeight="1" hidden="1">
      <c r="A804" s="20" t="str">
        <f t="shared" si="29"/>
        <v>5110100204</v>
      </c>
      <c r="B804" s="25" t="s">
        <v>99</v>
      </c>
      <c r="C804" s="26" t="s">
        <v>11</v>
      </c>
      <c r="D804" s="19"/>
      <c r="E804" s="19"/>
    </row>
    <row r="805" spans="1:6" s="64" customFormat="1" ht="11.25" customHeight="1" hidden="1">
      <c r="A805" s="18" t="str">
        <f t="shared" si="29"/>
        <v>51101003</v>
      </c>
      <c r="B805" s="14">
        <v>1003</v>
      </c>
      <c r="C805" s="12" t="s">
        <v>266</v>
      </c>
      <c r="D805" s="19">
        <f>SUM(D806:D810)</f>
        <v>0</v>
      </c>
      <c r="E805" s="19">
        <f>SUM(E806:E810)</f>
        <v>0</v>
      </c>
      <c r="F805" s="114"/>
    </row>
    <row r="806" spans="1:5" ht="12" customHeight="1" hidden="1">
      <c r="A806" s="20" t="str">
        <f t="shared" si="29"/>
        <v>5110100301</v>
      </c>
      <c r="B806" s="25">
        <v>100301</v>
      </c>
      <c r="C806" s="26" t="s">
        <v>12</v>
      </c>
      <c r="D806" s="19"/>
      <c r="E806" s="19"/>
    </row>
    <row r="807" spans="1:5" ht="12.75" customHeight="1" hidden="1">
      <c r="A807" s="20" t="str">
        <f t="shared" si="29"/>
        <v>5110100302</v>
      </c>
      <c r="B807" s="25">
        <v>100302</v>
      </c>
      <c r="C807" s="26" t="s">
        <v>267</v>
      </c>
      <c r="D807" s="19"/>
      <c r="E807" s="19"/>
    </row>
    <row r="808" spans="1:5" ht="12" customHeight="1" hidden="1">
      <c r="A808" s="20" t="str">
        <f t="shared" si="29"/>
        <v>5110100303</v>
      </c>
      <c r="B808" s="25">
        <v>100303</v>
      </c>
      <c r="C808" s="26" t="s">
        <v>107</v>
      </c>
      <c r="D808" s="19"/>
      <c r="E808" s="19"/>
    </row>
    <row r="809" spans="1:5" ht="12" customHeight="1" hidden="1">
      <c r="A809" s="20" t="str">
        <f t="shared" si="29"/>
        <v>5110100304</v>
      </c>
      <c r="B809" s="25">
        <v>100304</v>
      </c>
      <c r="C809" s="26" t="s">
        <v>268</v>
      </c>
      <c r="D809" s="19"/>
      <c r="E809" s="19"/>
    </row>
    <row r="810" spans="1:5" ht="12" customHeight="1" hidden="1">
      <c r="A810" s="20" t="str">
        <f t="shared" si="29"/>
        <v>5110100306</v>
      </c>
      <c r="B810" s="25" t="s">
        <v>109</v>
      </c>
      <c r="C810" s="26" t="s">
        <v>14</v>
      </c>
      <c r="D810" s="19"/>
      <c r="E810" s="19"/>
    </row>
    <row r="811" spans="1:5" ht="12" customHeight="1" hidden="1">
      <c r="A811" s="20" t="str">
        <f t="shared" si="29"/>
        <v>511020</v>
      </c>
      <c r="B811" s="14" t="s">
        <v>15</v>
      </c>
      <c r="C811" s="17" t="s">
        <v>56</v>
      </c>
      <c r="D811" s="23">
        <f>D812+D822+D823+D825+SUM(D828:D832)</f>
        <v>0</v>
      </c>
      <c r="E811" s="23">
        <f>E812+E822+E823+E825+SUM(E828:E832)</f>
        <v>0</v>
      </c>
    </row>
    <row r="812" spans="1:6" s="64" customFormat="1" ht="11.25" customHeight="1" hidden="1">
      <c r="A812" s="18" t="str">
        <f t="shared" si="29"/>
        <v>51102001</v>
      </c>
      <c r="B812" s="14">
        <v>2001</v>
      </c>
      <c r="C812" s="16" t="s">
        <v>110</v>
      </c>
      <c r="D812" s="23">
        <f>SUM(D813:D821)</f>
        <v>0</v>
      </c>
      <c r="E812" s="23">
        <f>SUM(E813:E821)</f>
        <v>0</v>
      </c>
      <c r="F812" s="114"/>
    </row>
    <row r="813" spans="1:6" s="64" customFormat="1" ht="11.25" customHeight="1" hidden="1">
      <c r="A813" s="20" t="str">
        <f t="shared" si="29"/>
        <v>5110200101</v>
      </c>
      <c r="B813" s="25" t="s">
        <v>111</v>
      </c>
      <c r="C813" s="26" t="s">
        <v>16</v>
      </c>
      <c r="D813" s="19"/>
      <c r="E813" s="19"/>
      <c r="F813" s="114"/>
    </row>
    <row r="814" spans="1:6" s="64" customFormat="1" ht="11.25" customHeight="1" hidden="1">
      <c r="A814" s="20" t="str">
        <f t="shared" si="29"/>
        <v>5110200102</v>
      </c>
      <c r="B814" s="25" t="s">
        <v>112</v>
      </c>
      <c r="C814" s="26" t="s">
        <v>17</v>
      </c>
      <c r="D814" s="19"/>
      <c r="E814" s="19"/>
      <c r="F814" s="114"/>
    </row>
    <row r="815" spans="1:6" s="64" customFormat="1" ht="11.25" customHeight="1" hidden="1">
      <c r="A815" s="20" t="str">
        <f t="shared" si="29"/>
        <v>5110200103</v>
      </c>
      <c r="B815" s="25" t="s">
        <v>113</v>
      </c>
      <c r="C815" s="26" t="s">
        <v>114</v>
      </c>
      <c r="D815" s="19"/>
      <c r="E815" s="19"/>
      <c r="F815" s="114"/>
    </row>
    <row r="816" spans="1:6" s="64" customFormat="1" ht="11.25" customHeight="1" hidden="1">
      <c r="A816" s="20" t="str">
        <f t="shared" si="29"/>
        <v>5110200104</v>
      </c>
      <c r="B816" s="25" t="s">
        <v>115</v>
      </c>
      <c r="C816" s="26" t="s">
        <v>18</v>
      </c>
      <c r="D816" s="19"/>
      <c r="E816" s="19"/>
      <c r="F816" s="114"/>
    </row>
    <row r="817" spans="1:6" s="64" customFormat="1" ht="11.25" customHeight="1" hidden="1">
      <c r="A817" s="20" t="str">
        <f t="shared" si="29"/>
        <v>5110200105</v>
      </c>
      <c r="B817" s="25" t="s">
        <v>116</v>
      </c>
      <c r="C817" s="26" t="s">
        <v>19</v>
      </c>
      <c r="D817" s="19"/>
      <c r="E817" s="19"/>
      <c r="F817" s="114"/>
    </row>
    <row r="818" spans="1:6" s="64" customFormat="1" ht="11.25" customHeight="1" hidden="1">
      <c r="A818" s="20" t="str">
        <f t="shared" si="29"/>
        <v>5110200106</v>
      </c>
      <c r="B818" s="25" t="s">
        <v>117</v>
      </c>
      <c r="C818" s="26" t="s">
        <v>20</v>
      </c>
      <c r="D818" s="19"/>
      <c r="E818" s="19"/>
      <c r="F818" s="114"/>
    </row>
    <row r="819" spans="1:6" s="64" customFormat="1" ht="11.25" customHeight="1" hidden="1">
      <c r="A819" s="20" t="str">
        <f t="shared" si="29"/>
        <v>5110200108</v>
      </c>
      <c r="B819" s="25" t="s">
        <v>119</v>
      </c>
      <c r="C819" s="26" t="s">
        <v>120</v>
      </c>
      <c r="D819" s="19"/>
      <c r="E819" s="19"/>
      <c r="F819" s="114"/>
    </row>
    <row r="820" spans="1:6" s="64" customFormat="1" ht="22.5" customHeight="1" hidden="1">
      <c r="A820" s="20" t="str">
        <f t="shared" si="29"/>
        <v>5110200109</v>
      </c>
      <c r="B820" s="25" t="s">
        <v>121</v>
      </c>
      <c r="C820" s="26" t="s">
        <v>122</v>
      </c>
      <c r="D820" s="19"/>
      <c r="E820" s="19"/>
      <c r="F820" s="114"/>
    </row>
    <row r="821" spans="1:5" ht="22.5" customHeight="1" hidden="1">
      <c r="A821" s="20" t="str">
        <f t="shared" si="29"/>
        <v>5110200130</v>
      </c>
      <c r="B821" s="25" t="s">
        <v>123</v>
      </c>
      <c r="C821" s="26" t="s">
        <v>124</v>
      </c>
      <c r="D821" s="19"/>
      <c r="E821" s="19"/>
    </row>
    <row r="822" spans="1:6" s="64" customFormat="1" ht="11.25" customHeight="1" hidden="1">
      <c r="A822" s="18" t="str">
        <f t="shared" si="29"/>
        <v>51102002</v>
      </c>
      <c r="B822" s="14">
        <v>2002</v>
      </c>
      <c r="C822" s="12" t="s">
        <v>22</v>
      </c>
      <c r="D822" s="19"/>
      <c r="E822" s="19"/>
      <c r="F822" s="114"/>
    </row>
    <row r="823" spans="1:6" s="64" customFormat="1" ht="11.25" customHeight="1" hidden="1">
      <c r="A823" s="18" t="str">
        <f t="shared" si="29"/>
        <v>51102005</v>
      </c>
      <c r="B823" s="14">
        <v>2005</v>
      </c>
      <c r="C823" s="12" t="s">
        <v>130</v>
      </c>
      <c r="D823" s="19">
        <f>D824</f>
        <v>0</v>
      </c>
      <c r="E823" s="19">
        <f>E824</f>
        <v>0</v>
      </c>
      <c r="F823" s="114"/>
    </row>
    <row r="824" spans="1:5" ht="11.25" customHeight="1" hidden="1">
      <c r="A824" s="20" t="str">
        <f t="shared" si="29"/>
        <v>5110200530</v>
      </c>
      <c r="B824" s="25" t="s">
        <v>133</v>
      </c>
      <c r="C824" s="26" t="s">
        <v>23</v>
      </c>
      <c r="D824" s="19"/>
      <c r="E824" s="19"/>
    </row>
    <row r="825" spans="1:6" s="64" customFormat="1" ht="11.25" customHeight="1" hidden="1">
      <c r="A825" s="18" t="str">
        <f t="shared" si="29"/>
        <v>51102006</v>
      </c>
      <c r="B825" s="14">
        <v>2006</v>
      </c>
      <c r="C825" s="12" t="s">
        <v>134</v>
      </c>
      <c r="D825" s="19">
        <f>D826+D827</f>
        <v>0</v>
      </c>
      <c r="E825" s="19">
        <f>E826+E827</f>
        <v>0</v>
      </c>
      <c r="F825" s="114"/>
    </row>
    <row r="826" spans="1:6" s="107" customFormat="1" ht="11.25" customHeight="1" hidden="1">
      <c r="A826" s="20" t="str">
        <f t="shared" si="29"/>
        <v>5110200601</v>
      </c>
      <c r="B826" s="25" t="s">
        <v>135</v>
      </c>
      <c r="C826" s="26" t="s">
        <v>136</v>
      </c>
      <c r="D826" s="19"/>
      <c r="E826" s="19"/>
      <c r="F826" s="72"/>
    </row>
    <row r="827" spans="1:6" s="107" customFormat="1" ht="11.25" customHeight="1" hidden="1">
      <c r="A827" s="20" t="str">
        <f t="shared" si="29"/>
        <v>5110200602</v>
      </c>
      <c r="B827" s="25" t="s">
        <v>137</v>
      </c>
      <c r="C827" s="26" t="s">
        <v>138</v>
      </c>
      <c r="D827" s="19"/>
      <c r="E827" s="19"/>
      <c r="F827" s="72"/>
    </row>
    <row r="828" spans="1:6" s="64" customFormat="1" ht="11.25" customHeight="1" hidden="1">
      <c r="A828" s="18" t="str">
        <f t="shared" si="29"/>
        <v>51102011</v>
      </c>
      <c r="B828" s="14">
        <v>2011</v>
      </c>
      <c r="C828" s="12" t="s">
        <v>24</v>
      </c>
      <c r="D828" s="19"/>
      <c r="E828" s="19"/>
      <c r="F828" s="114"/>
    </row>
    <row r="829" spans="1:6" s="64" customFormat="1" ht="11.25" customHeight="1" hidden="1">
      <c r="A829" s="18" t="str">
        <f t="shared" si="29"/>
        <v>51102012</v>
      </c>
      <c r="B829" s="14" t="s">
        <v>141</v>
      </c>
      <c r="C829" s="12" t="s">
        <v>25</v>
      </c>
      <c r="D829" s="19"/>
      <c r="E829" s="19"/>
      <c r="F829" s="114"/>
    </row>
    <row r="830" spans="1:6" s="64" customFormat="1" ht="11.25" customHeight="1" hidden="1">
      <c r="A830" s="18" t="str">
        <f t="shared" si="29"/>
        <v>51102013</v>
      </c>
      <c r="B830" s="14" t="s">
        <v>308</v>
      </c>
      <c r="C830" s="12" t="s">
        <v>142</v>
      </c>
      <c r="D830" s="19"/>
      <c r="E830" s="19"/>
      <c r="F830" s="114"/>
    </row>
    <row r="831" spans="1:6" s="64" customFormat="1" ht="11.25" customHeight="1" hidden="1">
      <c r="A831" s="18" t="str">
        <f t="shared" si="29"/>
        <v>51102014</v>
      </c>
      <c r="B831" s="14">
        <v>2014</v>
      </c>
      <c r="C831" s="12" t="s">
        <v>26</v>
      </c>
      <c r="D831" s="19"/>
      <c r="E831" s="19"/>
      <c r="F831" s="114"/>
    </row>
    <row r="832" spans="1:6" s="121" customFormat="1" ht="11.25" customHeight="1" hidden="1">
      <c r="A832" s="18" t="str">
        <f t="shared" si="29"/>
        <v>51102030</v>
      </c>
      <c r="B832" s="14">
        <v>2030</v>
      </c>
      <c r="C832" s="12" t="s">
        <v>145</v>
      </c>
      <c r="D832" s="19">
        <f>SUM(D833:D835)</f>
        <v>0</v>
      </c>
      <c r="E832" s="19">
        <f>SUM(E833:E835)</f>
        <v>0</v>
      </c>
      <c r="F832" s="120"/>
    </row>
    <row r="833" spans="1:6" s="107" customFormat="1" ht="11.25" customHeight="1" hidden="1">
      <c r="A833" s="20" t="str">
        <f t="shared" si="29"/>
        <v>5110203001</v>
      </c>
      <c r="B833" s="25" t="s">
        <v>146</v>
      </c>
      <c r="C833" s="29" t="s">
        <v>28</v>
      </c>
      <c r="D833" s="19"/>
      <c r="E833" s="19"/>
      <c r="F833" s="72"/>
    </row>
    <row r="834" spans="1:6" s="107" customFormat="1" ht="11.25" customHeight="1" hidden="1">
      <c r="A834" s="20" t="str">
        <f t="shared" si="29"/>
        <v>5110203002</v>
      </c>
      <c r="B834" s="25" t="s">
        <v>147</v>
      </c>
      <c r="C834" s="26" t="s">
        <v>29</v>
      </c>
      <c r="D834" s="19"/>
      <c r="E834" s="19"/>
      <c r="F834" s="72"/>
    </row>
    <row r="835" spans="1:6" s="107" customFormat="1" ht="11.25" customHeight="1" hidden="1">
      <c r="A835" s="20" t="str">
        <f t="shared" si="29"/>
        <v>5110203030</v>
      </c>
      <c r="B835" s="25" t="s">
        <v>154</v>
      </c>
      <c r="C835" s="26" t="s">
        <v>32</v>
      </c>
      <c r="D835" s="19"/>
      <c r="E835" s="19"/>
      <c r="F835" s="72"/>
    </row>
    <row r="836" spans="1:6" s="64" customFormat="1" ht="11.25" customHeight="1" hidden="1">
      <c r="A836" s="18" t="str">
        <f t="shared" si="29"/>
        <v>511070</v>
      </c>
      <c r="B836" s="14" t="s">
        <v>33</v>
      </c>
      <c r="C836" s="15" t="s">
        <v>69</v>
      </c>
      <c r="D836" s="19">
        <f>D837</f>
        <v>0</v>
      </c>
      <c r="E836" s="19">
        <f>E837</f>
        <v>0</v>
      </c>
      <c r="F836" s="114"/>
    </row>
    <row r="837" spans="1:6" s="64" customFormat="1" ht="11.25" customHeight="1" hidden="1">
      <c r="A837" s="18" t="str">
        <f t="shared" si="29"/>
        <v>511071</v>
      </c>
      <c r="B837" s="14" t="s">
        <v>34</v>
      </c>
      <c r="C837" s="15" t="s">
        <v>70</v>
      </c>
      <c r="D837" s="19">
        <f>D838</f>
        <v>0</v>
      </c>
      <c r="E837" s="19">
        <f>E838</f>
        <v>0</v>
      </c>
      <c r="F837" s="114"/>
    </row>
    <row r="838" spans="1:6" s="64" customFormat="1" ht="13.5" customHeight="1" hidden="1">
      <c r="A838" s="18" t="str">
        <f t="shared" si="29"/>
        <v>51107101</v>
      </c>
      <c r="B838" s="14">
        <v>7101</v>
      </c>
      <c r="C838" s="15" t="s">
        <v>215</v>
      </c>
      <c r="D838" s="19">
        <f>SUM(D839:D841)</f>
        <v>0</v>
      </c>
      <c r="E838" s="19">
        <f>SUM(E839:E841)</f>
        <v>0</v>
      </c>
      <c r="F838" s="114"/>
    </row>
    <row r="839" spans="1:5" ht="13.5" customHeight="1" hidden="1">
      <c r="A839" s="20" t="str">
        <f t="shared" si="29"/>
        <v>5110710102</v>
      </c>
      <c r="B839" s="25" t="s">
        <v>217</v>
      </c>
      <c r="C839" s="28" t="s">
        <v>218</v>
      </c>
      <c r="D839" s="19"/>
      <c r="E839" s="19"/>
    </row>
    <row r="840" spans="1:6" s="107" customFormat="1" ht="22.5" customHeight="1" hidden="1">
      <c r="A840" s="20" t="str">
        <f t="shared" si="29"/>
        <v>5110710103</v>
      </c>
      <c r="B840" s="25" t="s">
        <v>219</v>
      </c>
      <c r="C840" s="28" t="s">
        <v>36</v>
      </c>
      <c r="D840" s="19"/>
      <c r="E840" s="19"/>
      <c r="F840" s="72"/>
    </row>
    <row r="841" spans="1:6" s="107" customFormat="1" ht="11.25" customHeight="1" hidden="1">
      <c r="A841" s="20" t="str">
        <f t="shared" si="29"/>
        <v>5110710130</v>
      </c>
      <c r="B841" s="25" t="s">
        <v>220</v>
      </c>
      <c r="C841" s="28" t="s">
        <v>221</v>
      </c>
      <c r="D841" s="19"/>
      <c r="E841" s="19"/>
      <c r="F841" s="72"/>
    </row>
    <row r="842" spans="1:6" s="64" customFormat="1" ht="13.5" customHeight="1" hidden="1">
      <c r="A842" s="18"/>
      <c r="B842" s="14" t="s">
        <v>309</v>
      </c>
      <c r="C842" s="15" t="s">
        <v>231</v>
      </c>
      <c r="D842" s="19">
        <f>D785</f>
        <v>0</v>
      </c>
      <c r="E842" s="19">
        <f>E785</f>
        <v>0</v>
      </c>
      <c r="F842" s="114"/>
    </row>
    <row r="843" spans="1:6" s="64" customFormat="1" ht="12.75" customHeight="1" hidden="1">
      <c r="A843" s="18"/>
      <c r="B843" s="14" t="s">
        <v>310</v>
      </c>
      <c r="C843" s="15" t="s">
        <v>233</v>
      </c>
      <c r="D843" s="19">
        <f>D842</f>
        <v>0</v>
      </c>
      <c r="E843" s="19">
        <f>E842</f>
        <v>0</v>
      </c>
      <c r="F843" s="114"/>
    </row>
    <row r="844" spans="1:6" s="64" customFormat="1" ht="12.75" customHeight="1">
      <c r="A844" s="59"/>
      <c r="B844" s="60"/>
      <c r="C844" s="61"/>
      <c r="D844" s="61"/>
      <c r="E844" s="62"/>
      <c r="F844" s="114"/>
    </row>
    <row r="845" spans="2:4" ht="11.25" customHeight="1">
      <c r="B845" s="8"/>
      <c r="C845" s="63"/>
      <c r="D845" s="63"/>
    </row>
    <row r="846" spans="2:6" s="64" customFormat="1" ht="25.5" customHeight="1">
      <c r="B846" s="65"/>
      <c r="C846" s="65"/>
      <c r="D846" s="65"/>
      <c r="E846" s="65"/>
      <c r="F846" s="114"/>
    </row>
    <row r="847" spans="2:6" s="64" customFormat="1" ht="12.75" customHeight="1">
      <c r="B847" s="66"/>
      <c r="C847" s="66"/>
      <c r="D847" s="66"/>
      <c r="E847" s="67"/>
      <c r="F847" s="114"/>
    </row>
    <row r="848" spans="1:6" s="107" customFormat="1" ht="21.75" customHeight="1">
      <c r="A848" s="68"/>
      <c r="B848" s="69"/>
      <c r="C848" s="69"/>
      <c r="D848" s="69"/>
      <c r="E848" s="70"/>
      <c r="F848" s="72"/>
    </row>
    <row r="849" spans="3:4" ht="11.25" customHeight="1">
      <c r="C849" s="63"/>
      <c r="D849" s="63"/>
    </row>
    <row r="850" spans="3:4" ht="11.25" customHeight="1">
      <c r="C850" s="63"/>
      <c r="D850" s="63"/>
    </row>
    <row r="851" spans="3:4" ht="11.25" customHeight="1">
      <c r="C851" s="63"/>
      <c r="D851" s="63"/>
    </row>
    <row r="852" spans="3:4" ht="11.25" customHeight="1">
      <c r="C852" s="63"/>
      <c r="D852" s="63"/>
    </row>
    <row r="853" spans="3:4" ht="11.25" customHeight="1">
      <c r="C853" s="63"/>
      <c r="D853" s="63"/>
    </row>
    <row r="854" spans="3:4" ht="11.25" customHeight="1">
      <c r="C854" s="63"/>
      <c r="D854" s="63"/>
    </row>
    <row r="855" spans="3:4" ht="23.25" customHeight="1">
      <c r="C855" s="63"/>
      <c r="D855" s="63"/>
    </row>
    <row r="856" spans="3:109" ht="11.25" customHeight="1">
      <c r="C856" s="63"/>
      <c r="D856" s="6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</row>
    <row r="857" spans="3:4" ht="11.25" customHeight="1">
      <c r="C857" s="63"/>
      <c r="D857" s="63"/>
    </row>
    <row r="858" spans="3:4" ht="11.25" customHeight="1">
      <c r="C858" s="63"/>
      <c r="D858" s="63"/>
    </row>
    <row r="859" spans="3:4" ht="11.25" customHeight="1">
      <c r="C859" s="63"/>
      <c r="D859" s="63"/>
    </row>
    <row r="860" spans="3:4" ht="11.25" customHeight="1">
      <c r="C860" s="63"/>
      <c r="D860" s="63"/>
    </row>
    <row r="861" spans="1:6" s="107" customFormat="1" ht="11.25" customHeight="1">
      <c r="A861" s="68"/>
      <c r="B861" s="71"/>
      <c r="C861" s="69"/>
      <c r="D861" s="69"/>
      <c r="E861" s="70"/>
      <c r="F861" s="72"/>
    </row>
    <row r="862" spans="1:6" s="107" customFormat="1" ht="62.25" customHeight="1">
      <c r="A862" s="68"/>
      <c r="B862" s="224"/>
      <c r="C862" s="224"/>
      <c r="D862" s="224"/>
      <c r="E862" s="224"/>
      <c r="F862" s="72"/>
    </row>
    <row r="863" spans="2:5" ht="12">
      <c r="B863" s="73"/>
      <c r="C863" s="73"/>
      <c r="D863" s="73"/>
      <c r="E863" s="73"/>
    </row>
    <row r="864" spans="2:5" ht="12">
      <c r="B864" s="73"/>
      <c r="C864" s="73"/>
      <c r="D864" s="73"/>
      <c r="E864" s="73"/>
    </row>
    <row r="865" spans="2:5" ht="7.5" customHeight="1">
      <c r="B865" s="73"/>
      <c r="C865" s="73"/>
      <c r="D865" s="73"/>
      <c r="E865" s="73"/>
    </row>
    <row r="866" spans="2:5" ht="12">
      <c r="B866" s="73"/>
      <c r="C866" s="73"/>
      <c r="D866" s="73"/>
      <c r="E866" s="73"/>
    </row>
    <row r="867" spans="1:6" s="107" customFormat="1" ht="17.25" customHeight="1">
      <c r="A867" s="68"/>
      <c r="B867" s="69"/>
      <c r="C867" s="69"/>
      <c r="D867" s="69"/>
      <c r="E867" s="70"/>
      <c r="F867" s="72"/>
    </row>
    <row r="868" spans="2:4" ht="11.25">
      <c r="B868" s="71"/>
      <c r="C868" s="63"/>
      <c r="D868" s="63"/>
    </row>
    <row r="869" spans="2:4" ht="12.75" customHeight="1">
      <c r="B869" s="71"/>
      <c r="C869" s="63"/>
      <c r="D869" s="63"/>
    </row>
    <row r="870" spans="2:4" ht="11.25">
      <c r="B870" s="71"/>
      <c r="C870" s="63"/>
      <c r="D870" s="63"/>
    </row>
    <row r="871" spans="3:4" ht="11.25">
      <c r="C871" s="63"/>
      <c r="D871" s="63"/>
    </row>
    <row r="872" spans="2:4" ht="11.25">
      <c r="B872" s="71"/>
      <c r="C872" s="63"/>
      <c r="D872" s="63"/>
    </row>
    <row r="873" spans="2:4" ht="11.25">
      <c r="B873" s="71"/>
      <c r="C873" s="63"/>
      <c r="D873" s="63"/>
    </row>
    <row r="874" spans="2:4" ht="11.25">
      <c r="B874" s="71"/>
      <c r="C874" s="63"/>
      <c r="D874" s="63"/>
    </row>
    <row r="875" spans="2:4" ht="11.25">
      <c r="B875" s="71"/>
      <c r="C875" s="63"/>
      <c r="D875" s="63"/>
    </row>
    <row r="876" spans="2:4" ht="11.25">
      <c r="B876" s="71"/>
      <c r="C876" s="63"/>
      <c r="D876" s="63"/>
    </row>
    <row r="877" spans="3:4" ht="11.25">
      <c r="C877" s="63"/>
      <c r="D877" s="63"/>
    </row>
    <row r="878" spans="3:4" ht="11.25">
      <c r="C878" s="63"/>
      <c r="D878" s="63"/>
    </row>
    <row r="879" spans="3:4" ht="11.25">
      <c r="C879" s="63"/>
      <c r="D879" s="63"/>
    </row>
    <row r="880" spans="3:4" ht="11.25">
      <c r="C880" s="63"/>
      <c r="D880" s="63"/>
    </row>
    <row r="881" spans="3:4" ht="11.25">
      <c r="C881" s="63"/>
      <c r="D881" s="63"/>
    </row>
    <row r="882" spans="3:4" ht="11.25">
      <c r="C882" s="63"/>
      <c r="D882" s="63"/>
    </row>
    <row r="883" spans="3:4" ht="11.25">
      <c r="C883" s="63"/>
      <c r="D883" s="63"/>
    </row>
    <row r="884" spans="3:4" ht="11.25">
      <c r="C884" s="63"/>
      <c r="D884" s="63"/>
    </row>
    <row r="885" spans="3:4" ht="11.25">
      <c r="C885" s="63"/>
      <c r="D885" s="63"/>
    </row>
    <row r="886" spans="3:4" ht="11.25">
      <c r="C886" s="63"/>
      <c r="D886" s="63"/>
    </row>
    <row r="887" spans="3:4" ht="11.25">
      <c r="C887" s="63"/>
      <c r="D887" s="63"/>
    </row>
    <row r="888" spans="3:4" ht="11.25">
      <c r="C888" s="63"/>
      <c r="D888" s="63"/>
    </row>
    <row r="889" spans="3:4" ht="11.25">
      <c r="C889" s="63"/>
      <c r="D889" s="63"/>
    </row>
    <row r="890" spans="3:4" ht="11.25">
      <c r="C890" s="63"/>
      <c r="D890" s="63"/>
    </row>
    <row r="891" spans="3:4" ht="11.25">
      <c r="C891" s="63"/>
      <c r="D891" s="63"/>
    </row>
    <row r="892" spans="3:4" ht="11.25">
      <c r="C892" s="63"/>
      <c r="D892" s="63"/>
    </row>
    <row r="893" spans="3:4" ht="11.25">
      <c r="C893" s="63"/>
      <c r="D893" s="63"/>
    </row>
    <row r="894" spans="3:4" ht="11.25">
      <c r="C894" s="63"/>
      <c r="D894" s="63"/>
    </row>
    <row r="895" spans="3:4" ht="11.25">
      <c r="C895" s="63"/>
      <c r="D895" s="63"/>
    </row>
    <row r="896" spans="3:4" ht="11.25">
      <c r="C896" s="63"/>
      <c r="D896" s="63"/>
    </row>
    <row r="897" spans="3:4" ht="11.25">
      <c r="C897" s="63"/>
      <c r="D897" s="63"/>
    </row>
    <row r="898" spans="3:4" ht="11.25">
      <c r="C898" s="63"/>
      <c r="D898" s="63"/>
    </row>
    <row r="899" spans="3:4" ht="11.25">
      <c r="C899" s="63"/>
      <c r="D899" s="63"/>
    </row>
    <row r="900" spans="3:4" ht="11.25">
      <c r="C900" s="63"/>
      <c r="D900" s="63"/>
    </row>
  </sheetData>
  <sheetProtection/>
  <mergeCells count="7">
    <mergeCell ref="B862:E862"/>
    <mergeCell ref="C2:E2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30">
      <selection activeCell="A2" sqref="A2:AC59"/>
    </sheetView>
  </sheetViews>
  <sheetFormatPr defaultColWidth="9.140625" defaultRowHeight="12.75"/>
  <cols>
    <col min="1" max="1" width="6.7109375" style="0" customWidth="1"/>
    <col min="2" max="2" width="19.28125" style="0" customWidth="1"/>
    <col min="3" max="3" width="12.140625" style="0" customWidth="1"/>
    <col min="4" max="16" width="9.140625" style="0" hidden="1" customWidth="1"/>
    <col min="17" max="17" width="14.8515625" style="0" customWidth="1"/>
    <col min="18" max="18" width="12.421875" style="0" hidden="1" customWidth="1"/>
    <col min="19" max="20" width="11.00390625" style="0" hidden="1" customWidth="1"/>
    <col min="21" max="23" width="11.140625" style="0" hidden="1" customWidth="1"/>
    <col min="24" max="24" width="10.00390625" style="0" hidden="1" customWidth="1"/>
    <col min="25" max="25" width="12.28125" style="0" hidden="1" customWidth="1"/>
    <col min="26" max="26" width="10.140625" style="0" hidden="1" customWidth="1"/>
    <col min="27" max="27" width="11.28125" style="0" hidden="1" customWidth="1"/>
    <col min="28" max="28" width="6.00390625" style="0" hidden="1" customWidth="1"/>
    <col min="29" max="29" width="14.7109375" style="0" customWidth="1"/>
    <col min="30" max="30" width="6.8515625" style="0" customWidth="1"/>
    <col min="31" max="31" width="14.421875" style="0" bestFit="1" customWidth="1"/>
  </cols>
  <sheetData>
    <row r="1" spans="1:29" ht="12.75">
      <c r="A1" s="2" t="s">
        <v>38</v>
      </c>
      <c r="B1" s="1"/>
      <c r="C1" s="135"/>
      <c r="D1" s="135"/>
      <c r="E1" s="135"/>
      <c r="F1" s="135"/>
      <c r="G1" s="135"/>
      <c r="H1" s="135"/>
      <c r="I1" s="3"/>
      <c r="J1" s="3"/>
      <c r="K1" s="3"/>
      <c r="L1" s="3"/>
      <c r="M1" s="4"/>
      <c r="N1" s="3"/>
      <c r="O1" s="4"/>
      <c r="P1" s="3"/>
      <c r="R1" s="105"/>
      <c r="V1" s="91"/>
      <c r="W1" s="101"/>
      <c r="X1" s="91"/>
      <c r="Y1" s="101"/>
      <c r="AC1" s="132"/>
    </row>
    <row r="2" spans="1:29" ht="12.75">
      <c r="A2" s="2"/>
      <c r="B2" s="85"/>
      <c r="C2" s="136"/>
      <c r="D2" s="136"/>
      <c r="E2" s="136"/>
      <c r="F2" s="136"/>
      <c r="G2" s="136"/>
      <c r="H2" s="136"/>
      <c r="I2" s="85"/>
      <c r="J2" s="3"/>
      <c r="K2" s="3"/>
      <c r="L2" s="233"/>
      <c r="M2" s="233"/>
      <c r="N2" s="233"/>
      <c r="O2" s="6"/>
      <c r="P2" s="5"/>
      <c r="R2" s="105"/>
      <c r="V2" s="91"/>
      <c r="W2" s="101"/>
      <c r="X2" s="91"/>
      <c r="Y2" s="101"/>
      <c r="AC2" s="132"/>
    </row>
    <row r="3" spans="1:29" ht="12.75">
      <c r="A3" s="8"/>
      <c r="B3" s="75"/>
      <c r="C3" s="137"/>
      <c r="D3" s="137"/>
      <c r="E3" s="137"/>
      <c r="F3" s="137"/>
      <c r="G3" s="137"/>
      <c r="H3" s="137"/>
      <c r="I3" s="76"/>
      <c r="J3" s="77"/>
      <c r="K3" s="77"/>
      <c r="L3" s="77"/>
      <c r="M3" s="78" t="s">
        <v>39</v>
      </c>
      <c r="N3" s="79"/>
      <c r="O3" s="78"/>
      <c r="P3" s="80"/>
      <c r="R3" s="105"/>
      <c r="V3" s="91"/>
      <c r="W3" s="101"/>
      <c r="X3" s="91"/>
      <c r="Y3" s="101"/>
      <c r="AC3" s="133"/>
    </row>
    <row r="4" spans="1:29" ht="12.75" customHeight="1">
      <c r="A4" s="104" t="s">
        <v>40</v>
      </c>
      <c r="B4" s="15" t="s">
        <v>41</v>
      </c>
      <c r="C4" s="138"/>
      <c r="D4" s="138"/>
      <c r="E4" s="138"/>
      <c r="F4" s="138"/>
      <c r="G4" s="138"/>
      <c r="H4" s="138"/>
      <c r="I4" s="234" t="s">
        <v>328</v>
      </c>
      <c r="J4" s="235" t="s">
        <v>42</v>
      </c>
      <c r="K4" s="235"/>
      <c r="L4" s="235"/>
      <c r="M4" s="235"/>
      <c r="N4" s="235" t="s">
        <v>43</v>
      </c>
      <c r="O4" s="235"/>
      <c r="P4" s="235"/>
      <c r="Q4" s="82" t="s">
        <v>311</v>
      </c>
      <c r="R4" s="96" t="s">
        <v>311</v>
      </c>
      <c r="S4" s="82" t="s">
        <v>311</v>
      </c>
      <c r="T4" s="82" t="s">
        <v>311</v>
      </c>
      <c r="U4" s="92" t="s">
        <v>311</v>
      </c>
      <c r="V4" s="92" t="s">
        <v>311</v>
      </c>
      <c r="W4" s="102" t="s">
        <v>311</v>
      </c>
      <c r="X4" s="92" t="s">
        <v>311</v>
      </c>
      <c r="Y4" s="102" t="s">
        <v>311</v>
      </c>
      <c r="Z4" s="82" t="s">
        <v>311</v>
      </c>
      <c r="AA4" s="82" t="s">
        <v>311</v>
      </c>
      <c r="AB4" s="82" t="s">
        <v>311</v>
      </c>
      <c r="AC4" s="149" t="s">
        <v>329</v>
      </c>
    </row>
    <row r="5" spans="1:29" ht="36">
      <c r="A5" s="126" t="s">
        <v>40</v>
      </c>
      <c r="B5" s="127" t="s">
        <v>41</v>
      </c>
      <c r="C5" s="139" t="s">
        <v>393</v>
      </c>
      <c r="D5" s="139"/>
      <c r="E5" s="139"/>
      <c r="F5" s="139"/>
      <c r="G5" s="139"/>
      <c r="H5" s="139"/>
      <c r="I5" s="234"/>
      <c r="J5" s="10" t="s">
        <v>44</v>
      </c>
      <c r="K5" s="10" t="s">
        <v>45</v>
      </c>
      <c r="L5" s="10" t="s">
        <v>46</v>
      </c>
      <c r="M5" s="74" t="s">
        <v>47</v>
      </c>
      <c r="N5" s="10" t="s">
        <v>48</v>
      </c>
      <c r="O5" s="10" t="s">
        <v>49</v>
      </c>
      <c r="P5" s="10" t="s">
        <v>50</v>
      </c>
      <c r="Q5" s="128" t="s">
        <v>312</v>
      </c>
      <c r="R5" s="134" t="s">
        <v>313</v>
      </c>
      <c r="S5" s="128" t="s">
        <v>314</v>
      </c>
      <c r="T5" s="128" t="s">
        <v>315</v>
      </c>
      <c r="U5" s="129" t="s">
        <v>316</v>
      </c>
      <c r="V5" s="129" t="s">
        <v>317</v>
      </c>
      <c r="W5" s="130" t="s">
        <v>318</v>
      </c>
      <c r="X5" s="129" t="s">
        <v>319</v>
      </c>
      <c r="Y5" s="130" t="s">
        <v>320</v>
      </c>
      <c r="Z5" s="128" t="s">
        <v>321</v>
      </c>
      <c r="AA5" s="128" t="s">
        <v>322</v>
      </c>
      <c r="AB5" s="131" t="s">
        <v>323</v>
      </c>
      <c r="AC5" s="150" t="s">
        <v>329</v>
      </c>
    </row>
    <row r="6" spans="1:31" ht="22.5">
      <c r="A6" s="14" t="s">
        <v>75</v>
      </c>
      <c r="B6" s="15" t="s">
        <v>76</v>
      </c>
      <c r="C6" s="138">
        <f>C7+C54</f>
        <v>17418000</v>
      </c>
      <c r="D6" s="138"/>
      <c r="E6" s="138"/>
      <c r="F6" s="138"/>
      <c r="G6" s="138"/>
      <c r="H6" s="138"/>
      <c r="I6" s="83">
        <f>I7+I54</f>
        <v>0</v>
      </c>
      <c r="J6" s="23" t="e">
        <f aca="true" t="shared" si="0" ref="J6:P6">J7+J54+J61</f>
        <v>#REF!</v>
      </c>
      <c r="K6" s="23" t="e">
        <f t="shared" si="0"/>
        <v>#REF!</v>
      </c>
      <c r="L6" s="23" t="e">
        <f t="shared" si="0"/>
        <v>#REF!</v>
      </c>
      <c r="M6" s="23" t="e">
        <f t="shared" si="0"/>
        <v>#REF!</v>
      </c>
      <c r="N6" s="23" t="e">
        <f t="shared" si="0"/>
        <v>#REF!</v>
      </c>
      <c r="O6" s="23" t="e">
        <f t="shared" si="0"/>
        <v>#REF!</v>
      </c>
      <c r="P6" s="23" t="e">
        <f t="shared" si="0"/>
        <v>#REF!</v>
      </c>
      <c r="Q6" s="86">
        <f aca="true" t="shared" si="1" ref="Q6:AB6">Q7+Q54</f>
        <v>1332867.7699999998</v>
      </c>
      <c r="R6" s="86">
        <f t="shared" si="1"/>
        <v>0</v>
      </c>
      <c r="S6" s="86">
        <f t="shared" si="1"/>
        <v>0</v>
      </c>
      <c r="T6" s="86">
        <f t="shared" si="1"/>
        <v>0</v>
      </c>
      <c r="U6" s="86">
        <f t="shared" si="1"/>
        <v>0</v>
      </c>
      <c r="V6" s="86">
        <f t="shared" si="1"/>
        <v>0</v>
      </c>
      <c r="W6" s="103">
        <f t="shared" si="1"/>
        <v>0</v>
      </c>
      <c r="X6" s="86">
        <f t="shared" si="1"/>
        <v>0</v>
      </c>
      <c r="Y6" s="86">
        <f t="shared" si="1"/>
        <v>0</v>
      </c>
      <c r="Z6" s="86">
        <f t="shared" si="1"/>
        <v>0</v>
      </c>
      <c r="AA6" s="86">
        <f t="shared" si="1"/>
        <v>0</v>
      </c>
      <c r="AB6" s="86">
        <f t="shared" si="1"/>
        <v>0</v>
      </c>
      <c r="AC6" s="151">
        <f>AC7+AC54+AC60</f>
        <v>1336504.7699999998</v>
      </c>
      <c r="AE6" s="148"/>
    </row>
    <row r="7" spans="1:31" ht="12.75">
      <c r="A7" s="14" t="s">
        <v>0</v>
      </c>
      <c r="B7" s="12" t="s">
        <v>53</v>
      </c>
      <c r="C7" s="138">
        <f>C8+C28+C51</f>
        <v>17254000</v>
      </c>
      <c r="D7" s="138"/>
      <c r="E7" s="138"/>
      <c r="F7" s="138"/>
      <c r="G7" s="138"/>
      <c r="H7" s="138"/>
      <c r="I7" s="83">
        <f>I8+I28</f>
        <v>0</v>
      </c>
      <c r="J7" s="23" t="e">
        <f>J8+J28+#REF!+#REF!+#REF!+#REF!+J51+#REF!</f>
        <v>#REF!</v>
      </c>
      <c r="K7" s="23" t="e">
        <f>K8+K28+#REF!+#REF!+#REF!+#REF!+K51+#REF!</f>
        <v>#REF!</v>
      </c>
      <c r="L7" s="23" t="e">
        <f>L8+L28+#REF!+#REF!+#REF!+#REF!+L51+#REF!</f>
        <v>#REF!</v>
      </c>
      <c r="M7" s="23" t="e">
        <f>M8+M28+#REF!+#REF!+#REF!+#REF!+M51+#REF!</f>
        <v>#REF!</v>
      </c>
      <c r="N7" s="23" t="e">
        <f>N8+N28+#REF!+#REF!+#REF!+#REF!+N51+#REF!</f>
        <v>#REF!</v>
      </c>
      <c r="O7" s="23" t="e">
        <f>O8+O28+#REF!+#REF!+#REF!+#REF!+O51+#REF!</f>
        <v>#REF!</v>
      </c>
      <c r="P7" s="23" t="e">
        <f>P8+P28+#REF!+#REF!+#REF!+#REF!+P51+#REF!</f>
        <v>#REF!</v>
      </c>
      <c r="Q7" s="86">
        <f aca="true" t="shared" si="2" ref="Q7:AC7">Q8+Q28+Q51</f>
        <v>1332867.7699999998</v>
      </c>
      <c r="R7" s="86">
        <f t="shared" si="2"/>
        <v>0</v>
      </c>
      <c r="S7" s="86">
        <f t="shared" si="2"/>
        <v>0</v>
      </c>
      <c r="T7" s="86">
        <f t="shared" si="2"/>
        <v>0</v>
      </c>
      <c r="U7" s="86">
        <f t="shared" si="2"/>
        <v>0</v>
      </c>
      <c r="V7" s="86">
        <f t="shared" si="2"/>
        <v>0</v>
      </c>
      <c r="W7" s="103">
        <f t="shared" si="2"/>
        <v>0</v>
      </c>
      <c r="X7" s="86">
        <f t="shared" si="2"/>
        <v>0</v>
      </c>
      <c r="Y7" s="86">
        <f t="shared" si="2"/>
        <v>0</v>
      </c>
      <c r="Z7" s="86">
        <f t="shared" si="2"/>
        <v>0</v>
      </c>
      <c r="AA7" s="86">
        <f t="shared" si="2"/>
        <v>0</v>
      </c>
      <c r="AB7" s="86">
        <f t="shared" si="2"/>
        <v>0</v>
      </c>
      <c r="AC7" s="151">
        <f t="shared" si="2"/>
        <v>1336504.7699999998</v>
      </c>
      <c r="AE7" s="148"/>
    </row>
    <row r="8" spans="1:31" ht="22.5">
      <c r="A8" s="14" t="s">
        <v>54</v>
      </c>
      <c r="B8" s="15" t="s">
        <v>55</v>
      </c>
      <c r="C8" s="138">
        <f>C9+C17+C21</f>
        <v>15308000</v>
      </c>
      <c r="D8" s="138"/>
      <c r="E8" s="138"/>
      <c r="F8" s="138"/>
      <c r="G8" s="138"/>
      <c r="H8" s="138"/>
      <c r="I8" s="83" t="e">
        <f>I9+I21</f>
        <v>#VALUE!</v>
      </c>
      <c r="J8" s="23">
        <f aca="true" t="shared" si="3" ref="J8:S8">J9+J17+J21</f>
        <v>0</v>
      </c>
      <c r="K8" s="23">
        <f t="shared" si="3"/>
        <v>0</v>
      </c>
      <c r="L8" s="23">
        <f t="shared" si="3"/>
        <v>0</v>
      </c>
      <c r="M8" s="23">
        <f t="shared" si="3"/>
        <v>0</v>
      </c>
      <c r="N8" s="23">
        <f t="shared" si="3"/>
        <v>0</v>
      </c>
      <c r="O8" s="23">
        <f t="shared" si="3"/>
        <v>0</v>
      </c>
      <c r="P8" s="23">
        <f t="shared" si="3"/>
        <v>0</v>
      </c>
      <c r="Q8" s="86">
        <f t="shared" si="3"/>
        <v>1194853.38</v>
      </c>
      <c r="R8" s="97">
        <f t="shared" si="3"/>
        <v>0</v>
      </c>
      <c r="S8" s="86">
        <f t="shared" si="3"/>
        <v>0</v>
      </c>
      <c r="T8" s="86">
        <f>T9+T21+T17</f>
        <v>0</v>
      </c>
      <c r="U8" s="86">
        <f aca="true" t="shared" si="4" ref="U8:AC8">U9+U17+U21</f>
        <v>0</v>
      </c>
      <c r="V8" s="86">
        <f t="shared" si="4"/>
        <v>0</v>
      </c>
      <c r="W8" s="103">
        <f t="shared" si="4"/>
        <v>0</v>
      </c>
      <c r="X8" s="86">
        <f t="shared" si="4"/>
        <v>0</v>
      </c>
      <c r="Y8" s="103">
        <f t="shared" si="4"/>
        <v>0</v>
      </c>
      <c r="Z8" s="23">
        <f t="shared" si="4"/>
        <v>0</v>
      </c>
      <c r="AA8" s="23">
        <f t="shared" si="4"/>
        <v>0</v>
      </c>
      <c r="AB8" s="86">
        <f t="shared" si="4"/>
        <v>0</v>
      </c>
      <c r="AC8" s="152">
        <f t="shared" si="4"/>
        <v>1198490.38</v>
      </c>
      <c r="AE8" s="148"/>
    </row>
    <row r="9" spans="1:31" ht="22.5">
      <c r="A9" s="14">
        <v>1001</v>
      </c>
      <c r="B9" s="12" t="s">
        <v>77</v>
      </c>
      <c r="C9" s="138">
        <f>C10+C11+C12+C13+C14+C15+C16</f>
        <v>14732000</v>
      </c>
      <c r="D9" s="138"/>
      <c r="E9" s="138"/>
      <c r="F9" s="138"/>
      <c r="G9" s="138"/>
      <c r="H9" s="138"/>
      <c r="I9" s="83" t="e">
        <f>I10+I11+I12+I13+I16</f>
        <v>#VALUE!</v>
      </c>
      <c r="J9" s="23">
        <f aca="true" t="shared" si="5" ref="J9:AB9">SUM(J10:J16)</f>
        <v>0</v>
      </c>
      <c r="K9" s="23">
        <f t="shared" si="5"/>
        <v>0</v>
      </c>
      <c r="L9" s="23">
        <f t="shared" si="5"/>
        <v>0</v>
      </c>
      <c r="M9" s="23">
        <f t="shared" si="5"/>
        <v>0</v>
      </c>
      <c r="N9" s="23">
        <f t="shared" si="5"/>
        <v>0</v>
      </c>
      <c r="O9" s="23">
        <f t="shared" si="5"/>
        <v>0</v>
      </c>
      <c r="P9" s="23">
        <f t="shared" si="5"/>
        <v>0</v>
      </c>
      <c r="Q9" s="86">
        <f t="shared" si="5"/>
        <v>1168625.38</v>
      </c>
      <c r="R9" s="97">
        <f t="shared" si="5"/>
        <v>0</v>
      </c>
      <c r="S9" s="86">
        <f t="shared" si="5"/>
        <v>0</v>
      </c>
      <c r="T9" s="86">
        <f t="shared" si="5"/>
        <v>0</v>
      </c>
      <c r="U9" s="86">
        <f t="shared" si="5"/>
        <v>0</v>
      </c>
      <c r="V9" s="86">
        <f t="shared" si="5"/>
        <v>0</v>
      </c>
      <c r="W9" s="103">
        <f t="shared" si="5"/>
        <v>0</v>
      </c>
      <c r="X9" s="86">
        <f t="shared" si="5"/>
        <v>0</v>
      </c>
      <c r="Y9" s="103">
        <f t="shared" si="5"/>
        <v>0</v>
      </c>
      <c r="Z9" s="23">
        <f t="shared" si="5"/>
        <v>0</v>
      </c>
      <c r="AA9" s="23">
        <f t="shared" si="5"/>
        <v>0</v>
      </c>
      <c r="AB9" s="86">
        <f t="shared" si="5"/>
        <v>0</v>
      </c>
      <c r="AC9" s="152">
        <f>Q9+R9+S9+T9+U9+V9+W9+X9+Y9+Z9+AA9+AB9</f>
        <v>1168625.38</v>
      </c>
      <c r="AE9" s="148"/>
    </row>
    <row r="10" spans="1:31" ht="12.75">
      <c r="A10" s="25" t="s">
        <v>78</v>
      </c>
      <c r="B10" s="26" t="s">
        <v>1</v>
      </c>
      <c r="C10" s="140">
        <v>12841000</v>
      </c>
      <c r="D10" s="140"/>
      <c r="E10" s="140"/>
      <c r="F10" s="140"/>
      <c r="G10" s="140"/>
      <c r="H10" s="140"/>
      <c r="I10" s="84" t="str">
        <f>Buget!C205</f>
        <v>Salarii de baza</v>
      </c>
      <c r="J10" s="27">
        <f aca="true" t="shared" si="6" ref="J10:P16">SUMIF($C$80:$C$498,$C10,J$80:J$498)</f>
        <v>0</v>
      </c>
      <c r="K10" s="27">
        <f t="shared" si="6"/>
        <v>0</v>
      </c>
      <c r="L10" s="27">
        <f t="shared" si="6"/>
        <v>0</v>
      </c>
      <c r="M10" s="27">
        <f t="shared" si="6"/>
        <v>0</v>
      </c>
      <c r="N10" s="27">
        <f t="shared" si="6"/>
        <v>0</v>
      </c>
      <c r="O10" s="27">
        <f t="shared" si="6"/>
        <v>0</v>
      </c>
      <c r="P10" s="27">
        <f t="shared" si="6"/>
        <v>0</v>
      </c>
      <c r="Q10" s="95">
        <v>1061843</v>
      </c>
      <c r="R10" s="94"/>
      <c r="S10" s="88"/>
      <c r="T10" s="88"/>
      <c r="U10" s="88"/>
      <c r="V10" s="88"/>
      <c r="W10" s="100"/>
      <c r="X10" s="145"/>
      <c r="Y10" s="100"/>
      <c r="Z10" s="81"/>
      <c r="AA10" s="81"/>
      <c r="AB10" s="88"/>
      <c r="AC10" s="153">
        <f>SUM(Q10:AB10)</f>
        <v>1061843</v>
      </c>
      <c r="AE10" s="148"/>
    </row>
    <row r="11" spans="1:31" ht="12.75">
      <c r="A11" s="25" t="s">
        <v>81</v>
      </c>
      <c r="B11" s="26" t="s">
        <v>5</v>
      </c>
      <c r="C11" s="140">
        <v>1380000</v>
      </c>
      <c r="D11" s="140"/>
      <c r="E11" s="140"/>
      <c r="F11" s="140"/>
      <c r="G11" s="140"/>
      <c r="H11" s="140"/>
      <c r="I11" s="84" t="str">
        <f>Buget!C207</f>
        <v>Alte sporuri</v>
      </c>
      <c r="J11" s="27">
        <f t="shared" si="6"/>
        <v>0</v>
      </c>
      <c r="K11" s="27">
        <f t="shared" si="6"/>
        <v>0</v>
      </c>
      <c r="L11" s="27">
        <f t="shared" si="6"/>
        <v>0</v>
      </c>
      <c r="M11" s="27">
        <f t="shared" si="6"/>
        <v>0</v>
      </c>
      <c r="N11" s="27">
        <f t="shared" si="6"/>
        <v>0</v>
      </c>
      <c r="O11" s="27">
        <f t="shared" si="6"/>
        <v>0</v>
      </c>
      <c r="P11" s="27">
        <f t="shared" si="6"/>
        <v>0</v>
      </c>
      <c r="Q11" s="87">
        <v>67615</v>
      </c>
      <c r="R11" s="94"/>
      <c r="S11" s="88"/>
      <c r="T11" s="88"/>
      <c r="U11" s="88"/>
      <c r="V11" s="93"/>
      <c r="W11" s="100"/>
      <c r="X11" s="145"/>
      <c r="Y11" s="100"/>
      <c r="Z11" s="81"/>
      <c r="AA11" s="81"/>
      <c r="AB11" s="88"/>
      <c r="AC11" s="153">
        <f>SUM(Q11:AB11)</f>
        <v>67615</v>
      </c>
      <c r="AE11" s="148"/>
    </row>
    <row r="12" spans="1:31" ht="33.75">
      <c r="A12" s="25" t="s">
        <v>87</v>
      </c>
      <c r="B12" s="26" t="s">
        <v>9</v>
      </c>
      <c r="C12" s="140">
        <v>4000</v>
      </c>
      <c r="D12" s="140"/>
      <c r="E12" s="140"/>
      <c r="F12" s="140"/>
      <c r="G12" s="140"/>
      <c r="H12" s="140"/>
      <c r="I12" s="84" t="str">
        <f>Buget!C212</f>
        <v>Indemnizatii platite unor persoane din afara unitatii</v>
      </c>
      <c r="J12" s="27">
        <f t="shared" si="6"/>
        <v>0</v>
      </c>
      <c r="K12" s="27">
        <f t="shared" si="6"/>
        <v>0</v>
      </c>
      <c r="L12" s="27">
        <f t="shared" si="6"/>
        <v>0</v>
      </c>
      <c r="M12" s="27">
        <f t="shared" si="6"/>
        <v>0</v>
      </c>
      <c r="N12" s="27">
        <f t="shared" si="6"/>
        <v>0</v>
      </c>
      <c r="O12" s="27">
        <f t="shared" si="6"/>
        <v>0</v>
      </c>
      <c r="P12" s="27">
        <f t="shared" si="6"/>
        <v>0</v>
      </c>
      <c r="Q12" s="87"/>
      <c r="R12" s="94"/>
      <c r="S12" s="88"/>
      <c r="T12" s="88"/>
      <c r="U12" s="88"/>
      <c r="V12" s="88"/>
      <c r="W12" s="100"/>
      <c r="X12" s="145"/>
      <c r="Y12" s="100"/>
      <c r="Z12" s="81"/>
      <c r="AA12" s="81"/>
      <c r="AB12" s="88"/>
      <c r="AC12" s="153">
        <f aca="true" t="shared" si="7" ref="AC12:AC52">Q12+R12+S12+T12+U12+V12+W12+X12+Y12+Z12+AA12+AB12</f>
        <v>0</v>
      </c>
      <c r="AE12" s="148"/>
    </row>
    <row r="13" spans="1:31" ht="22.5">
      <c r="A13" s="25" t="s">
        <v>88</v>
      </c>
      <c r="B13" s="26" t="s">
        <v>89</v>
      </c>
      <c r="C13" s="140">
        <v>60000</v>
      </c>
      <c r="D13" s="140"/>
      <c r="E13" s="140"/>
      <c r="F13" s="140"/>
      <c r="G13" s="140"/>
      <c r="H13" s="140"/>
      <c r="I13" s="84" t="str">
        <f>Buget!C213</f>
        <v>Indemnizatii de delegare</v>
      </c>
      <c r="J13" s="27">
        <f t="shared" si="6"/>
        <v>0</v>
      </c>
      <c r="K13" s="27">
        <f t="shared" si="6"/>
        <v>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143"/>
      <c r="R13" s="94"/>
      <c r="S13" s="88"/>
      <c r="T13" s="94"/>
      <c r="U13" s="94"/>
      <c r="V13" s="88"/>
      <c r="W13" s="100"/>
      <c r="X13" s="145"/>
      <c r="Y13" s="145"/>
      <c r="Z13" s="81"/>
      <c r="AA13" s="98"/>
      <c r="AB13" s="88"/>
      <c r="AC13" s="153">
        <f t="shared" si="7"/>
        <v>0</v>
      </c>
      <c r="AE13" s="148"/>
    </row>
    <row r="14" spans="1:31" ht="33.75">
      <c r="A14" s="25" t="s">
        <v>92</v>
      </c>
      <c r="B14" s="26" t="s">
        <v>93</v>
      </c>
      <c r="C14" s="140">
        <v>2000</v>
      </c>
      <c r="D14" s="140"/>
      <c r="E14" s="140"/>
      <c r="F14" s="140"/>
      <c r="G14" s="140"/>
      <c r="H14" s="140"/>
      <c r="I14" s="84"/>
      <c r="J14" s="27">
        <f t="shared" si="6"/>
        <v>0</v>
      </c>
      <c r="K14" s="27">
        <f t="shared" si="6"/>
        <v>0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 t="shared" si="6"/>
        <v>0</v>
      </c>
      <c r="Q14" s="143">
        <v>126.38</v>
      </c>
      <c r="R14" s="94"/>
      <c r="S14" s="88"/>
      <c r="T14" s="94"/>
      <c r="U14" s="94"/>
      <c r="V14" s="88"/>
      <c r="W14" s="100"/>
      <c r="X14" s="145"/>
      <c r="Y14" s="100"/>
      <c r="Z14" s="88"/>
      <c r="AA14" s="98"/>
      <c r="AB14" s="88"/>
      <c r="AC14" s="153">
        <f>Q14+R14+S14+T14+U14+V14+W14+X14+Y14+Z14+AA14+AB14</f>
        <v>126.38</v>
      </c>
      <c r="AE14" s="148"/>
    </row>
    <row r="15" spans="1:31" ht="12.75">
      <c r="A15" s="25" t="s">
        <v>390</v>
      </c>
      <c r="B15" s="29" t="s">
        <v>391</v>
      </c>
      <c r="C15" s="140">
        <v>310000</v>
      </c>
      <c r="D15" s="140"/>
      <c r="E15" s="140"/>
      <c r="F15" s="140"/>
      <c r="G15" s="140"/>
      <c r="H15" s="140"/>
      <c r="I15" s="84">
        <f>SUMIF($C$80:$C$498,$C15,I$80:I$498)</f>
        <v>0</v>
      </c>
      <c r="J15" s="27">
        <f t="shared" si="6"/>
        <v>0</v>
      </c>
      <c r="K15" s="27">
        <f t="shared" si="6"/>
        <v>0</v>
      </c>
      <c r="L15" s="27">
        <f t="shared" si="6"/>
        <v>0</v>
      </c>
      <c r="M15" s="27">
        <f t="shared" si="6"/>
        <v>0</v>
      </c>
      <c r="N15" s="27">
        <f t="shared" si="6"/>
        <v>0</v>
      </c>
      <c r="O15" s="27">
        <f t="shared" si="6"/>
        <v>0</v>
      </c>
      <c r="P15" s="27">
        <f t="shared" si="6"/>
        <v>0</v>
      </c>
      <c r="Q15" s="87">
        <v>25950</v>
      </c>
      <c r="R15" s="94"/>
      <c r="S15" s="88"/>
      <c r="T15" s="88"/>
      <c r="U15" s="88"/>
      <c r="V15" s="88"/>
      <c r="W15" s="100"/>
      <c r="X15" s="145"/>
      <c r="Y15" s="100"/>
      <c r="Z15" s="81"/>
      <c r="AA15" s="81"/>
      <c r="AB15" s="88"/>
      <c r="AC15" s="153">
        <f t="shared" si="7"/>
        <v>25950</v>
      </c>
      <c r="AE15" s="148"/>
    </row>
    <row r="16" spans="1:31" ht="22.5">
      <c r="A16" s="25" t="s">
        <v>96</v>
      </c>
      <c r="B16" s="26" t="s">
        <v>10</v>
      </c>
      <c r="C16" s="140">
        <v>135000</v>
      </c>
      <c r="D16" s="140"/>
      <c r="E16" s="140"/>
      <c r="F16" s="140"/>
      <c r="G16" s="140"/>
      <c r="H16" s="140"/>
      <c r="I16" s="84" t="str">
        <f>Buget!C217</f>
        <v>Alte drepturi salariale in bani</v>
      </c>
      <c r="J16" s="27">
        <f t="shared" si="6"/>
        <v>0</v>
      </c>
      <c r="K16" s="27">
        <f t="shared" si="6"/>
        <v>0</v>
      </c>
      <c r="L16" s="27">
        <f t="shared" si="6"/>
        <v>0</v>
      </c>
      <c r="M16" s="27">
        <f t="shared" si="6"/>
        <v>0</v>
      </c>
      <c r="N16" s="27">
        <f t="shared" si="6"/>
        <v>0</v>
      </c>
      <c r="O16" s="27">
        <f t="shared" si="6"/>
        <v>0</v>
      </c>
      <c r="P16" s="27">
        <f t="shared" si="6"/>
        <v>0</v>
      </c>
      <c r="Q16" s="87">
        <v>13091</v>
      </c>
      <c r="R16" s="94"/>
      <c r="S16" s="88"/>
      <c r="T16" s="88"/>
      <c r="U16" s="88"/>
      <c r="V16" s="88"/>
      <c r="W16" s="100"/>
      <c r="X16" s="88"/>
      <c r="Y16" s="100"/>
      <c r="Z16" s="81"/>
      <c r="AA16" s="81"/>
      <c r="AB16" s="88"/>
      <c r="AC16" s="153">
        <f t="shared" si="7"/>
        <v>13091</v>
      </c>
      <c r="AE16" s="148"/>
    </row>
    <row r="17" spans="1:31" ht="22.5">
      <c r="A17" s="14" t="s">
        <v>97</v>
      </c>
      <c r="B17" s="12" t="s">
        <v>98</v>
      </c>
      <c r="C17" s="138">
        <f>C20+C18</f>
        <v>173000</v>
      </c>
      <c r="D17" s="138"/>
      <c r="E17" s="138"/>
      <c r="F17" s="138"/>
      <c r="G17" s="138"/>
      <c r="H17" s="138"/>
      <c r="I17" s="83">
        <f aca="true" t="shared" si="8" ref="I17:P17">SUM(I18:I19)</f>
        <v>0</v>
      </c>
      <c r="J17" s="23">
        <f t="shared" si="8"/>
        <v>0</v>
      </c>
      <c r="K17" s="23">
        <f t="shared" si="8"/>
        <v>0</v>
      </c>
      <c r="L17" s="23">
        <f t="shared" si="8"/>
        <v>0</v>
      </c>
      <c r="M17" s="23">
        <f t="shared" si="8"/>
        <v>0</v>
      </c>
      <c r="N17" s="23">
        <f t="shared" si="8"/>
        <v>0</v>
      </c>
      <c r="O17" s="23">
        <f t="shared" si="8"/>
        <v>0</v>
      </c>
      <c r="P17" s="23">
        <f t="shared" si="8"/>
        <v>0</v>
      </c>
      <c r="Q17" s="90">
        <f>Q20</f>
        <v>0</v>
      </c>
      <c r="R17" s="90">
        <f aca="true" t="shared" si="9" ref="R17:AB17">R20</f>
        <v>0</v>
      </c>
      <c r="S17" s="90">
        <f t="shared" si="9"/>
        <v>0</v>
      </c>
      <c r="T17" s="90">
        <f>T18+T19+T20</f>
        <v>0</v>
      </c>
      <c r="U17" s="90">
        <f>U18+U19+U20</f>
        <v>0</v>
      </c>
      <c r="V17" s="90">
        <f>V20+V18</f>
        <v>0</v>
      </c>
      <c r="W17" s="90">
        <f t="shared" si="9"/>
        <v>0</v>
      </c>
      <c r="X17" s="90">
        <f t="shared" si="9"/>
        <v>0</v>
      </c>
      <c r="Y17" s="90">
        <f t="shared" si="9"/>
        <v>0</v>
      </c>
      <c r="Z17" s="90">
        <f t="shared" si="9"/>
        <v>0</v>
      </c>
      <c r="AA17" s="90">
        <f t="shared" si="9"/>
        <v>0</v>
      </c>
      <c r="AB17" s="90">
        <f t="shared" si="9"/>
        <v>0</v>
      </c>
      <c r="AC17" s="152">
        <f>AC18+AC19+AC20</f>
        <v>3637</v>
      </c>
      <c r="AE17" s="148"/>
    </row>
    <row r="18" spans="1:31" ht="33.75">
      <c r="A18" s="25" t="s">
        <v>99</v>
      </c>
      <c r="B18" s="26" t="s">
        <v>11</v>
      </c>
      <c r="C18" s="140">
        <v>28000</v>
      </c>
      <c r="D18" s="138"/>
      <c r="E18" s="138"/>
      <c r="F18" s="138"/>
      <c r="G18" s="138"/>
      <c r="H18" s="138"/>
      <c r="I18" s="84">
        <f aca="true" t="shared" si="10" ref="I18:P19">SUMIF($C$80:$C$498,$C18,I$80:I$498)</f>
        <v>0</v>
      </c>
      <c r="J18" s="27">
        <f t="shared" si="10"/>
        <v>0</v>
      </c>
      <c r="K18" s="27">
        <f t="shared" si="10"/>
        <v>0</v>
      </c>
      <c r="L18" s="27">
        <f t="shared" si="10"/>
        <v>0</v>
      </c>
      <c r="M18" s="27">
        <f t="shared" si="10"/>
        <v>0</v>
      </c>
      <c r="N18" s="27">
        <f t="shared" si="10"/>
        <v>0</v>
      </c>
      <c r="O18" s="27">
        <f t="shared" si="10"/>
        <v>0</v>
      </c>
      <c r="P18" s="27">
        <f t="shared" si="10"/>
        <v>0</v>
      </c>
      <c r="Q18" s="87">
        <f>1200+2437</f>
        <v>3637</v>
      </c>
      <c r="R18" s="94"/>
      <c r="S18" s="88"/>
      <c r="T18" s="88"/>
      <c r="U18" s="88"/>
      <c r="V18" s="88"/>
      <c r="W18" s="100"/>
      <c r="X18" s="88"/>
      <c r="Y18" s="100"/>
      <c r="Z18" s="81"/>
      <c r="AA18" s="81"/>
      <c r="AB18" s="88"/>
      <c r="AC18" s="153">
        <f t="shared" si="7"/>
        <v>3637</v>
      </c>
      <c r="AE18" s="148"/>
    </row>
    <row r="19" spans="1:31" ht="22.5" hidden="1">
      <c r="A19" s="25" t="s">
        <v>100</v>
      </c>
      <c r="B19" s="26" t="s">
        <v>101</v>
      </c>
      <c r="C19" s="138">
        <v>0</v>
      </c>
      <c r="D19" s="138"/>
      <c r="E19" s="138"/>
      <c r="F19" s="138"/>
      <c r="G19" s="138"/>
      <c r="H19" s="138"/>
      <c r="I19" s="84">
        <f t="shared" si="10"/>
        <v>0</v>
      </c>
      <c r="J19" s="27">
        <f t="shared" si="10"/>
        <v>0</v>
      </c>
      <c r="K19" s="27">
        <f t="shared" si="10"/>
        <v>0</v>
      </c>
      <c r="L19" s="27">
        <f t="shared" si="10"/>
        <v>0</v>
      </c>
      <c r="M19" s="27">
        <f t="shared" si="10"/>
        <v>0</v>
      </c>
      <c r="N19" s="27">
        <f t="shared" si="10"/>
        <v>0</v>
      </c>
      <c r="O19" s="27">
        <f t="shared" si="10"/>
        <v>0</v>
      </c>
      <c r="P19" s="27">
        <f t="shared" si="10"/>
        <v>0</v>
      </c>
      <c r="Q19" s="87"/>
      <c r="R19" s="94"/>
      <c r="S19" s="88"/>
      <c r="T19" s="88"/>
      <c r="U19" s="88"/>
      <c r="V19" s="88"/>
      <c r="W19" s="100"/>
      <c r="X19" s="88"/>
      <c r="Y19" s="100"/>
      <c r="Z19" s="81"/>
      <c r="AA19" s="81"/>
      <c r="AB19" s="88"/>
      <c r="AC19" s="153">
        <f t="shared" si="7"/>
        <v>0</v>
      </c>
      <c r="AE19" s="148"/>
    </row>
    <row r="20" spans="1:31" ht="12.75">
      <c r="A20" s="25" t="s">
        <v>385</v>
      </c>
      <c r="B20" s="26" t="s">
        <v>386</v>
      </c>
      <c r="C20" s="140">
        <v>145000</v>
      </c>
      <c r="D20" s="140"/>
      <c r="E20" s="140"/>
      <c r="F20" s="140"/>
      <c r="G20" s="140"/>
      <c r="H20" s="140"/>
      <c r="I20" s="84"/>
      <c r="J20" s="27">
        <f aca="true" t="shared" si="11" ref="J20:P20">SUMIF($C$80:$C$498,$C20,J$80:J$498)</f>
        <v>0</v>
      </c>
      <c r="K20" s="27">
        <f t="shared" si="11"/>
        <v>0</v>
      </c>
      <c r="L20" s="27">
        <f t="shared" si="11"/>
        <v>0</v>
      </c>
      <c r="M20" s="27">
        <f t="shared" si="11"/>
        <v>0</v>
      </c>
      <c r="N20" s="27">
        <f t="shared" si="11"/>
        <v>0</v>
      </c>
      <c r="O20" s="27">
        <f t="shared" si="11"/>
        <v>0</v>
      </c>
      <c r="P20" s="27">
        <f t="shared" si="11"/>
        <v>0</v>
      </c>
      <c r="Q20" s="87"/>
      <c r="R20" s="94"/>
      <c r="S20" s="88"/>
      <c r="T20" s="88"/>
      <c r="U20" s="88"/>
      <c r="V20" s="88"/>
      <c r="W20" s="100"/>
      <c r="X20" s="88"/>
      <c r="Y20" s="100"/>
      <c r="Z20" s="81"/>
      <c r="AA20" s="81"/>
      <c r="AB20" s="88"/>
      <c r="AC20" s="153">
        <f t="shared" si="7"/>
        <v>0</v>
      </c>
      <c r="AE20" s="148"/>
    </row>
    <row r="21" spans="1:31" ht="12.75">
      <c r="A21" s="14">
        <v>1003</v>
      </c>
      <c r="B21" s="12" t="s">
        <v>102</v>
      </c>
      <c r="C21" s="138">
        <f>C27+C22+C23+C24+C25+C26</f>
        <v>403000</v>
      </c>
      <c r="D21" s="138"/>
      <c r="E21" s="138"/>
      <c r="F21" s="138"/>
      <c r="G21" s="138"/>
      <c r="H21" s="138"/>
      <c r="I21" s="83" t="e">
        <f>I22+I23+I24+I25+I26</f>
        <v>#VALUE!</v>
      </c>
      <c r="J21" s="23">
        <f aca="true" t="shared" si="12" ref="J21:P21">SUM(J22:J26)</f>
        <v>0</v>
      </c>
      <c r="K21" s="23">
        <f t="shared" si="12"/>
        <v>0</v>
      </c>
      <c r="L21" s="23">
        <f t="shared" si="12"/>
        <v>0</v>
      </c>
      <c r="M21" s="23">
        <f t="shared" si="12"/>
        <v>0</v>
      </c>
      <c r="N21" s="23">
        <f t="shared" si="12"/>
        <v>0</v>
      </c>
      <c r="O21" s="23">
        <f t="shared" si="12"/>
        <v>0</v>
      </c>
      <c r="P21" s="23">
        <f t="shared" si="12"/>
        <v>0</v>
      </c>
      <c r="Q21" s="90">
        <f>SUM(Q22:Q27)</f>
        <v>26228</v>
      </c>
      <c r="R21" s="97">
        <f>SUM(R22:R27)</f>
        <v>0</v>
      </c>
      <c r="S21" s="86">
        <f aca="true" t="shared" si="13" ref="S21:AC21">SUM(S22:S27)</f>
        <v>0</v>
      </c>
      <c r="T21" s="86">
        <f t="shared" si="13"/>
        <v>0</v>
      </c>
      <c r="U21" s="86">
        <f t="shared" si="13"/>
        <v>0</v>
      </c>
      <c r="V21" s="86">
        <f t="shared" si="13"/>
        <v>0</v>
      </c>
      <c r="W21" s="103">
        <f t="shared" si="13"/>
        <v>0</v>
      </c>
      <c r="X21" s="86">
        <f t="shared" si="13"/>
        <v>0</v>
      </c>
      <c r="Y21" s="86">
        <f t="shared" si="13"/>
        <v>0</v>
      </c>
      <c r="Z21" s="86">
        <f t="shared" si="13"/>
        <v>0</v>
      </c>
      <c r="AA21" s="86">
        <f t="shared" si="13"/>
        <v>0</v>
      </c>
      <c r="AB21" s="86">
        <f t="shared" si="13"/>
        <v>0</v>
      </c>
      <c r="AC21" s="151">
        <f t="shared" si="13"/>
        <v>26228</v>
      </c>
      <c r="AE21" s="148"/>
    </row>
    <row r="22" spans="1:31" ht="22.5">
      <c r="A22" s="25" t="s">
        <v>103</v>
      </c>
      <c r="B22" s="26" t="s">
        <v>12</v>
      </c>
      <c r="C22" s="140">
        <v>43000</v>
      </c>
      <c r="D22" s="140"/>
      <c r="E22" s="140"/>
      <c r="F22" s="140"/>
      <c r="G22" s="140"/>
      <c r="H22" s="140"/>
      <c r="I22" s="84" t="str">
        <f>Buget!C223</f>
        <v>Contributii de asigurari sociale de stat</v>
      </c>
      <c r="J22" s="27">
        <f aca="true" t="shared" si="14" ref="J22:P27">SUMIF($C$80:$C$498,$C22,J$80:J$498)</f>
        <v>0</v>
      </c>
      <c r="K22" s="27">
        <f t="shared" si="14"/>
        <v>0</v>
      </c>
      <c r="L22" s="27">
        <f t="shared" si="14"/>
        <v>0</v>
      </c>
      <c r="M22" s="27">
        <f t="shared" si="14"/>
        <v>0</v>
      </c>
      <c r="N22" s="27">
        <f t="shared" si="14"/>
        <v>0</v>
      </c>
      <c r="O22" s="27">
        <f t="shared" si="14"/>
        <v>0</v>
      </c>
      <c r="P22" s="27">
        <f t="shared" si="14"/>
        <v>0</v>
      </c>
      <c r="Q22" s="87"/>
      <c r="R22" s="94"/>
      <c r="S22" s="88"/>
      <c r="T22" s="88"/>
      <c r="U22" s="88"/>
      <c r="V22" s="88"/>
      <c r="W22" s="100"/>
      <c r="X22" s="146"/>
      <c r="Y22" s="100"/>
      <c r="Z22" s="81"/>
      <c r="AA22" s="81"/>
      <c r="AB22" s="88"/>
      <c r="AC22" s="153">
        <f t="shared" si="7"/>
        <v>0</v>
      </c>
      <c r="AE22" s="148"/>
    </row>
    <row r="23" spans="1:31" ht="22.5">
      <c r="A23" s="25" t="s">
        <v>104</v>
      </c>
      <c r="B23" s="26" t="s">
        <v>105</v>
      </c>
      <c r="C23" s="140">
        <v>2000</v>
      </c>
      <c r="D23" s="140"/>
      <c r="E23" s="140"/>
      <c r="F23" s="140"/>
      <c r="G23" s="140"/>
      <c r="H23" s="140"/>
      <c r="I23" s="84" t="str">
        <f>Buget!C224</f>
        <v>Contributii de asigurari de şomaj</v>
      </c>
      <c r="J23" s="27">
        <f t="shared" si="14"/>
        <v>0</v>
      </c>
      <c r="K23" s="27">
        <f t="shared" si="14"/>
        <v>0</v>
      </c>
      <c r="L23" s="27">
        <f t="shared" si="14"/>
        <v>0</v>
      </c>
      <c r="M23" s="27">
        <f t="shared" si="14"/>
        <v>0</v>
      </c>
      <c r="N23" s="27">
        <f t="shared" si="14"/>
        <v>0</v>
      </c>
      <c r="O23" s="27">
        <f t="shared" si="14"/>
        <v>0</v>
      </c>
      <c r="P23" s="27">
        <f t="shared" si="14"/>
        <v>0</v>
      </c>
      <c r="Q23" s="87"/>
      <c r="R23" s="94"/>
      <c r="S23" s="88"/>
      <c r="T23" s="88"/>
      <c r="U23" s="88"/>
      <c r="V23" s="88"/>
      <c r="W23" s="100"/>
      <c r="X23" s="146"/>
      <c r="Y23" s="100"/>
      <c r="Z23" s="81"/>
      <c r="AA23" s="81"/>
      <c r="AB23" s="88"/>
      <c r="AC23" s="153">
        <f t="shared" si="7"/>
        <v>0</v>
      </c>
      <c r="AE23" s="148"/>
    </row>
    <row r="24" spans="1:31" ht="22.5">
      <c r="A24" s="25" t="s">
        <v>106</v>
      </c>
      <c r="B24" s="26" t="s">
        <v>107</v>
      </c>
      <c r="C24" s="140">
        <v>14000</v>
      </c>
      <c r="D24" s="140"/>
      <c r="E24" s="140"/>
      <c r="F24" s="140"/>
      <c r="G24" s="140"/>
      <c r="H24" s="140"/>
      <c r="I24" s="84" t="str">
        <f>Buget!C225</f>
        <v>Contributii de asigurari sociale de sanatate</v>
      </c>
      <c r="J24" s="27">
        <f t="shared" si="14"/>
        <v>0</v>
      </c>
      <c r="K24" s="27">
        <f t="shared" si="14"/>
        <v>0</v>
      </c>
      <c r="L24" s="27">
        <f t="shared" si="14"/>
        <v>0</v>
      </c>
      <c r="M24" s="27">
        <f t="shared" si="14"/>
        <v>0</v>
      </c>
      <c r="N24" s="27">
        <f t="shared" si="14"/>
        <v>0</v>
      </c>
      <c r="O24" s="27">
        <f t="shared" si="14"/>
        <v>0</v>
      </c>
      <c r="P24" s="27">
        <f t="shared" si="14"/>
        <v>0</v>
      </c>
      <c r="Q24" s="87"/>
      <c r="R24" s="94"/>
      <c r="S24" s="88"/>
      <c r="T24" s="88"/>
      <c r="U24" s="88"/>
      <c r="V24" s="88"/>
      <c r="W24" s="100"/>
      <c r="X24" s="146"/>
      <c r="Y24" s="100"/>
      <c r="Z24" s="81"/>
      <c r="AA24" s="81"/>
      <c r="AB24" s="88"/>
      <c r="AC24" s="153">
        <f t="shared" si="7"/>
        <v>0</v>
      </c>
      <c r="AE24" s="148"/>
    </row>
    <row r="25" spans="1:31" ht="45">
      <c r="A25" s="25" t="s">
        <v>108</v>
      </c>
      <c r="B25" s="26" t="s">
        <v>13</v>
      </c>
      <c r="C25" s="140">
        <v>1000</v>
      </c>
      <c r="D25" s="140"/>
      <c r="E25" s="140"/>
      <c r="F25" s="140"/>
      <c r="G25" s="140"/>
      <c r="H25" s="140"/>
      <c r="I25" s="84" t="str">
        <f>Buget!C226</f>
        <v>Contributii de asigurari pentru accidente de munca si boli profesionale</v>
      </c>
      <c r="J25" s="27">
        <f t="shared" si="14"/>
        <v>0</v>
      </c>
      <c r="K25" s="27">
        <f t="shared" si="14"/>
        <v>0</v>
      </c>
      <c r="L25" s="27">
        <f t="shared" si="14"/>
        <v>0</v>
      </c>
      <c r="M25" s="27">
        <f t="shared" si="14"/>
        <v>0</v>
      </c>
      <c r="N25" s="27">
        <f t="shared" si="14"/>
        <v>0</v>
      </c>
      <c r="O25" s="27">
        <f t="shared" si="14"/>
        <v>0</v>
      </c>
      <c r="P25" s="27">
        <f t="shared" si="14"/>
        <v>0</v>
      </c>
      <c r="Q25" s="87"/>
      <c r="R25" s="94"/>
      <c r="S25" s="88"/>
      <c r="T25" s="88"/>
      <c r="U25" s="88"/>
      <c r="V25" s="88"/>
      <c r="W25" s="100"/>
      <c r="X25" s="146"/>
      <c r="Y25" s="100"/>
      <c r="Z25" s="81"/>
      <c r="AA25" s="81"/>
      <c r="AB25" s="88"/>
      <c r="AC25" s="153">
        <f t="shared" si="7"/>
        <v>0</v>
      </c>
      <c r="AE25" s="148"/>
    </row>
    <row r="26" spans="1:31" ht="22.5">
      <c r="A26" s="25" t="s">
        <v>109</v>
      </c>
      <c r="B26" s="26" t="s">
        <v>14</v>
      </c>
      <c r="C26" s="140">
        <v>3000</v>
      </c>
      <c r="D26" s="140"/>
      <c r="E26" s="140"/>
      <c r="F26" s="140"/>
      <c r="G26" s="140"/>
      <c r="H26" s="140"/>
      <c r="I26" s="84" t="str">
        <f>Buget!C227</f>
        <v>Contributii pentru concedii si indemnizatii</v>
      </c>
      <c r="J26" s="27">
        <f t="shared" si="14"/>
        <v>0</v>
      </c>
      <c r="K26" s="27">
        <f t="shared" si="14"/>
        <v>0</v>
      </c>
      <c r="L26" s="27">
        <f t="shared" si="14"/>
        <v>0</v>
      </c>
      <c r="M26" s="27">
        <f t="shared" si="14"/>
        <v>0</v>
      </c>
      <c r="N26" s="27">
        <f t="shared" si="14"/>
        <v>0</v>
      </c>
      <c r="O26" s="27">
        <f t="shared" si="14"/>
        <v>0</v>
      </c>
      <c r="P26" s="27">
        <f t="shared" si="14"/>
        <v>0</v>
      </c>
      <c r="Q26" s="87"/>
      <c r="R26" s="94"/>
      <c r="S26" s="88"/>
      <c r="T26" s="88"/>
      <c r="U26" s="88"/>
      <c r="V26" s="88"/>
      <c r="W26" s="100"/>
      <c r="X26" s="146"/>
      <c r="Y26" s="100"/>
      <c r="Z26" s="81"/>
      <c r="AA26" s="81"/>
      <c r="AB26" s="88"/>
      <c r="AC26" s="153">
        <f t="shared" si="7"/>
        <v>0</v>
      </c>
      <c r="AE26" s="148"/>
    </row>
    <row r="27" spans="1:31" ht="22.5">
      <c r="A27" s="25" t="s">
        <v>239</v>
      </c>
      <c r="B27" s="26" t="s">
        <v>387</v>
      </c>
      <c r="C27" s="140">
        <v>340000</v>
      </c>
      <c r="D27" s="140"/>
      <c r="E27" s="140"/>
      <c r="F27" s="140"/>
      <c r="G27" s="140"/>
      <c r="H27" s="140"/>
      <c r="I27" s="84"/>
      <c r="J27" s="27">
        <f t="shared" si="14"/>
        <v>0</v>
      </c>
      <c r="K27" s="27">
        <f t="shared" si="14"/>
        <v>0</v>
      </c>
      <c r="L27" s="27">
        <f t="shared" si="14"/>
        <v>0</v>
      </c>
      <c r="M27" s="27">
        <f t="shared" si="14"/>
        <v>0</v>
      </c>
      <c r="N27" s="27">
        <f t="shared" si="14"/>
        <v>0</v>
      </c>
      <c r="O27" s="27">
        <f t="shared" si="14"/>
        <v>0</v>
      </c>
      <c r="P27" s="27">
        <f t="shared" si="14"/>
        <v>0</v>
      </c>
      <c r="Q27" s="87">
        <v>26228</v>
      </c>
      <c r="R27" s="94"/>
      <c r="S27" s="88"/>
      <c r="T27" s="88"/>
      <c r="U27" s="88"/>
      <c r="V27" s="88"/>
      <c r="W27" s="100"/>
      <c r="X27" s="145"/>
      <c r="Y27" s="100"/>
      <c r="Z27" s="88"/>
      <c r="AA27" s="81"/>
      <c r="AB27" s="88"/>
      <c r="AC27" s="153">
        <f t="shared" si="7"/>
        <v>26228</v>
      </c>
      <c r="AE27" s="148"/>
    </row>
    <row r="28" spans="1:31" ht="22.5">
      <c r="A28" s="14" t="s">
        <v>15</v>
      </c>
      <c r="B28" s="15" t="s">
        <v>56</v>
      </c>
      <c r="C28" s="138">
        <f>C29+C38+C41+C44+C46+C47+C48</f>
        <v>1841000</v>
      </c>
      <c r="D28" s="138"/>
      <c r="E28" s="138"/>
      <c r="F28" s="138"/>
      <c r="G28" s="138"/>
      <c r="H28" s="138"/>
      <c r="I28" s="83">
        <f>I29+I38+I41+I44+I46+I47+I48</f>
        <v>0</v>
      </c>
      <c r="J28" s="23">
        <f aca="true" t="shared" si="15" ref="J28:AB28">J29+J34+J35+J38+J41+SUM(J44:J48)</f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182</v>
      </c>
      <c r="Q28" s="90">
        <f t="shared" si="15"/>
        <v>129651.39</v>
      </c>
      <c r="R28" s="97">
        <f t="shared" si="15"/>
        <v>0</v>
      </c>
      <c r="S28" s="86">
        <f t="shared" si="15"/>
        <v>0</v>
      </c>
      <c r="T28" s="86">
        <f t="shared" si="15"/>
        <v>0</v>
      </c>
      <c r="U28" s="86">
        <f t="shared" si="15"/>
        <v>0</v>
      </c>
      <c r="V28" s="86">
        <f t="shared" si="15"/>
        <v>0</v>
      </c>
      <c r="W28" s="103">
        <f t="shared" si="15"/>
        <v>0</v>
      </c>
      <c r="X28" s="86">
        <f t="shared" si="15"/>
        <v>0</v>
      </c>
      <c r="Y28" s="103">
        <f t="shared" si="15"/>
        <v>0</v>
      </c>
      <c r="Z28" s="86">
        <f t="shared" si="15"/>
        <v>0</v>
      </c>
      <c r="AA28" s="23">
        <f t="shared" si="15"/>
        <v>0</v>
      </c>
      <c r="AB28" s="86">
        <f t="shared" si="15"/>
        <v>0</v>
      </c>
      <c r="AC28" s="152">
        <f>Q28+R28+S28+T28+U28+V28+W28+X28+Y28+Z28+AA28+AB28</f>
        <v>129651.39</v>
      </c>
      <c r="AE28" s="148"/>
    </row>
    <row r="29" spans="1:31" ht="12.75">
      <c r="A29" s="14">
        <v>2001</v>
      </c>
      <c r="B29" s="12" t="s">
        <v>110</v>
      </c>
      <c r="C29" s="138">
        <f>SUM(C31:C33)+C30</f>
        <v>1816000</v>
      </c>
      <c r="D29" s="138"/>
      <c r="E29" s="138"/>
      <c r="F29" s="138"/>
      <c r="G29" s="138"/>
      <c r="H29" s="138"/>
      <c r="I29" s="83">
        <f aca="true" t="shared" si="16" ref="I29:AB29">SUM(I30:I33)</f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158</v>
      </c>
      <c r="Q29" s="90">
        <f t="shared" si="16"/>
        <v>129451.39</v>
      </c>
      <c r="R29" s="97">
        <f t="shared" si="16"/>
        <v>0</v>
      </c>
      <c r="S29" s="86">
        <f t="shared" si="16"/>
        <v>0</v>
      </c>
      <c r="T29" s="86">
        <f t="shared" si="16"/>
        <v>0</v>
      </c>
      <c r="U29" s="86">
        <f t="shared" si="16"/>
        <v>0</v>
      </c>
      <c r="V29" s="86">
        <f t="shared" si="16"/>
        <v>0</v>
      </c>
      <c r="W29" s="103">
        <f t="shared" si="16"/>
        <v>0</v>
      </c>
      <c r="X29" s="86">
        <f t="shared" si="16"/>
        <v>0</v>
      </c>
      <c r="Y29" s="103">
        <f t="shared" si="16"/>
        <v>0</v>
      </c>
      <c r="Z29" s="86">
        <f t="shared" si="16"/>
        <v>0</v>
      </c>
      <c r="AA29" s="23">
        <f t="shared" si="16"/>
        <v>0</v>
      </c>
      <c r="AB29" s="86">
        <f t="shared" si="16"/>
        <v>0</v>
      </c>
      <c r="AC29" s="152">
        <f t="shared" si="7"/>
        <v>129451.39</v>
      </c>
      <c r="AE29" s="148"/>
    </row>
    <row r="30" spans="1:31" ht="12.75">
      <c r="A30" s="25" t="s">
        <v>111</v>
      </c>
      <c r="B30" s="26" t="s">
        <v>16</v>
      </c>
      <c r="C30" s="140">
        <v>29000</v>
      </c>
      <c r="D30" s="140"/>
      <c r="E30" s="140"/>
      <c r="F30" s="140"/>
      <c r="G30" s="140"/>
      <c r="H30" s="140"/>
      <c r="I30" s="84" t="str">
        <f>Buget!C230</f>
        <v>Furnituri de birou</v>
      </c>
      <c r="J30" s="27">
        <f aca="true" t="shared" si="17" ref="J30:O34">SUMIF($C$80:$C$498,$C30,J$80:J$498)</f>
        <v>0</v>
      </c>
      <c r="K30" s="27">
        <f t="shared" si="17"/>
        <v>0</v>
      </c>
      <c r="L30" s="27">
        <f t="shared" si="17"/>
        <v>0</v>
      </c>
      <c r="M30" s="27">
        <f t="shared" si="17"/>
        <v>0</v>
      </c>
      <c r="N30" s="27">
        <f t="shared" si="17"/>
        <v>0</v>
      </c>
      <c r="O30" s="27">
        <f t="shared" si="17"/>
        <v>0</v>
      </c>
      <c r="P30" s="27">
        <v>3</v>
      </c>
      <c r="Q30" s="87"/>
      <c r="R30" s="94"/>
      <c r="S30" s="88"/>
      <c r="T30" s="88"/>
      <c r="U30" s="88"/>
      <c r="V30" s="88"/>
      <c r="W30" s="100"/>
      <c r="X30" s="88"/>
      <c r="Y30" s="100"/>
      <c r="Z30" s="88"/>
      <c r="AA30" s="81"/>
      <c r="AB30" s="88"/>
      <c r="AC30" s="153">
        <f>Q30+R30+S30+T30+U30+V30+W30+X30+Y30+Z30+AA30+AB30</f>
        <v>0</v>
      </c>
      <c r="AE30" s="148"/>
    </row>
    <row r="31" spans="1:31" ht="22.5">
      <c r="A31" s="25" t="s">
        <v>119</v>
      </c>
      <c r="B31" s="26" t="s">
        <v>120</v>
      </c>
      <c r="C31" s="140">
        <v>32000</v>
      </c>
      <c r="D31" s="140"/>
      <c r="E31" s="140"/>
      <c r="F31" s="140"/>
      <c r="G31" s="140"/>
      <c r="H31" s="140"/>
      <c r="I31" s="84" t="str">
        <f>Buget!C237</f>
        <v>Posta, telecomunicatii, radio, tv, internet</v>
      </c>
      <c r="J31" s="27">
        <f t="shared" si="17"/>
        <v>0</v>
      </c>
      <c r="K31" s="27">
        <f t="shared" si="17"/>
        <v>0</v>
      </c>
      <c r="L31" s="27">
        <f t="shared" si="17"/>
        <v>0</v>
      </c>
      <c r="M31" s="27">
        <f t="shared" si="17"/>
        <v>0</v>
      </c>
      <c r="N31" s="27">
        <f t="shared" si="17"/>
        <v>0</v>
      </c>
      <c r="O31" s="27">
        <f t="shared" si="17"/>
        <v>0</v>
      </c>
      <c r="P31" s="27">
        <v>8</v>
      </c>
      <c r="Q31" s="89">
        <f>964.01+999.25</f>
        <v>1963.26</v>
      </c>
      <c r="R31" s="94"/>
      <c r="S31" s="88"/>
      <c r="T31" s="88"/>
      <c r="U31" s="88"/>
      <c r="V31" s="88"/>
      <c r="W31" s="100"/>
      <c r="X31" s="88"/>
      <c r="Y31" s="100"/>
      <c r="Z31" s="88"/>
      <c r="AA31" s="81"/>
      <c r="AB31" s="88"/>
      <c r="AC31" s="153">
        <f>Q31+R31+S31+T31+U31+V31+W31+X31+Y31+Z31+AA31+AB31</f>
        <v>1963.26</v>
      </c>
      <c r="AE31" s="148"/>
    </row>
    <row r="32" spans="1:33" ht="33.75">
      <c r="A32" s="25" t="s">
        <v>121</v>
      </c>
      <c r="B32" s="26" t="s">
        <v>122</v>
      </c>
      <c r="C32" s="140">
        <v>1752000</v>
      </c>
      <c r="D32" s="140"/>
      <c r="E32" s="140"/>
      <c r="F32" s="140"/>
      <c r="G32" s="140"/>
      <c r="H32" s="140"/>
      <c r="I32" s="84" t="str">
        <f>Buget!C238</f>
        <v>Materiale si prestari de servicii cu caracter functional</v>
      </c>
      <c r="J32" s="27">
        <f t="shared" si="17"/>
        <v>0</v>
      </c>
      <c r="K32" s="27">
        <f t="shared" si="17"/>
        <v>0</v>
      </c>
      <c r="L32" s="27">
        <f t="shared" si="17"/>
        <v>0</v>
      </c>
      <c r="M32" s="27">
        <f t="shared" si="17"/>
        <v>0</v>
      </c>
      <c r="N32" s="27">
        <f t="shared" si="17"/>
        <v>0</v>
      </c>
      <c r="O32" s="27">
        <f t="shared" si="17"/>
        <v>0</v>
      </c>
      <c r="P32" s="27">
        <v>146</v>
      </c>
      <c r="Q32" s="89">
        <f>16707.6+22276.8+43077.6+2435.44+14126.1+535.8+2466.59+142.34+1591.78+3.34+544.21+6973.13+559+1575+13923+550.4</f>
        <v>127488.13</v>
      </c>
      <c r="R32" s="99"/>
      <c r="S32" s="88"/>
      <c r="T32" s="88"/>
      <c r="U32" s="88"/>
      <c r="V32" s="88"/>
      <c r="W32" s="100"/>
      <c r="X32" s="88"/>
      <c r="Y32" s="100"/>
      <c r="Z32" s="88"/>
      <c r="AA32" s="81"/>
      <c r="AB32" s="88"/>
      <c r="AC32" s="153">
        <f>Q32+R32+S32+T32+U32+V32+W32+X32+Y32+Z32+AA32+AB32</f>
        <v>127488.13</v>
      </c>
      <c r="AE32" s="148"/>
      <c r="AG32" s="148"/>
    </row>
    <row r="33" spans="1:31" ht="33.75">
      <c r="A33" s="25" t="s">
        <v>123</v>
      </c>
      <c r="B33" s="26" t="s">
        <v>124</v>
      </c>
      <c r="C33" s="140">
        <v>3000</v>
      </c>
      <c r="D33" s="140"/>
      <c r="E33" s="140"/>
      <c r="F33" s="140"/>
      <c r="G33" s="140"/>
      <c r="H33" s="140"/>
      <c r="I33" s="84" t="str">
        <f>Buget!C239</f>
        <v>Alte bunuri si servicii pentru intretinere si functionare</v>
      </c>
      <c r="J33" s="27">
        <f t="shared" si="17"/>
        <v>0</v>
      </c>
      <c r="K33" s="27">
        <f t="shared" si="17"/>
        <v>0</v>
      </c>
      <c r="L33" s="27">
        <f t="shared" si="17"/>
        <v>0</v>
      </c>
      <c r="M33" s="27">
        <f t="shared" si="17"/>
        <v>0</v>
      </c>
      <c r="N33" s="27">
        <f t="shared" si="17"/>
        <v>0</v>
      </c>
      <c r="O33" s="27">
        <f t="shared" si="17"/>
        <v>0</v>
      </c>
      <c r="P33" s="27">
        <v>1</v>
      </c>
      <c r="Q33" s="89"/>
      <c r="R33" s="94"/>
      <c r="S33" s="88"/>
      <c r="T33" s="88"/>
      <c r="U33" s="88"/>
      <c r="V33" s="88"/>
      <c r="W33" s="100"/>
      <c r="X33" s="88"/>
      <c r="Y33" s="100"/>
      <c r="Z33" s="88"/>
      <c r="AA33" s="81"/>
      <c r="AB33" s="88"/>
      <c r="AC33" s="153">
        <f t="shared" si="7"/>
        <v>0</v>
      </c>
      <c r="AE33" s="148"/>
    </row>
    <row r="34" spans="1:31" ht="12.75" hidden="1">
      <c r="A34" s="14">
        <v>2002</v>
      </c>
      <c r="B34" s="12" t="s">
        <v>22</v>
      </c>
      <c r="C34" s="138">
        <f>I34*1000</f>
        <v>0</v>
      </c>
      <c r="D34" s="138"/>
      <c r="E34" s="138"/>
      <c r="F34" s="138"/>
      <c r="G34" s="138"/>
      <c r="H34" s="138"/>
      <c r="I34" s="84">
        <f>SUMIF($C$80:$C$498,$C34,I$80:I$498)</f>
        <v>0</v>
      </c>
      <c r="J34" s="27">
        <f t="shared" si="17"/>
        <v>0</v>
      </c>
      <c r="K34" s="27">
        <f t="shared" si="17"/>
        <v>0</v>
      </c>
      <c r="L34" s="27">
        <f t="shared" si="17"/>
        <v>0</v>
      </c>
      <c r="M34" s="27">
        <f t="shared" si="17"/>
        <v>0</v>
      </c>
      <c r="N34" s="27">
        <f t="shared" si="17"/>
        <v>0</v>
      </c>
      <c r="O34" s="27">
        <f t="shared" si="17"/>
        <v>0</v>
      </c>
      <c r="P34" s="27">
        <f>SUMIF($C$80:$C$498,$C34,P$80:P$498)</f>
        <v>0</v>
      </c>
      <c r="Q34" s="87"/>
      <c r="R34" s="94"/>
      <c r="S34" s="88"/>
      <c r="T34" s="88"/>
      <c r="U34" s="88"/>
      <c r="V34" s="88"/>
      <c r="W34" s="100"/>
      <c r="X34" s="88"/>
      <c r="Y34" s="100"/>
      <c r="Z34" s="88"/>
      <c r="AA34" s="81"/>
      <c r="AB34" s="88"/>
      <c r="AC34" s="152"/>
      <c r="AE34" s="148"/>
    </row>
    <row r="35" spans="1:31" ht="22.5" hidden="1">
      <c r="A35" s="14" t="s">
        <v>125</v>
      </c>
      <c r="B35" s="12" t="s">
        <v>126</v>
      </c>
      <c r="C35" s="138">
        <f>I35*1000</f>
        <v>0</v>
      </c>
      <c r="D35" s="138"/>
      <c r="E35" s="138"/>
      <c r="F35" s="138"/>
      <c r="G35" s="138"/>
      <c r="H35" s="138"/>
      <c r="I35" s="83">
        <f aca="true" t="shared" si="18" ref="I35:P35">SUM(I36:I37)</f>
        <v>0</v>
      </c>
      <c r="J35" s="23">
        <f t="shared" si="18"/>
        <v>0</v>
      </c>
      <c r="K35" s="23">
        <f t="shared" si="18"/>
        <v>0</v>
      </c>
      <c r="L35" s="23">
        <f t="shared" si="18"/>
        <v>0</v>
      </c>
      <c r="M35" s="23">
        <f t="shared" si="18"/>
        <v>0</v>
      </c>
      <c r="N35" s="23">
        <f t="shared" si="18"/>
        <v>0</v>
      </c>
      <c r="O35" s="23">
        <f t="shared" si="18"/>
        <v>0</v>
      </c>
      <c r="P35" s="23">
        <f t="shared" si="18"/>
        <v>0</v>
      </c>
      <c r="Q35" s="87"/>
      <c r="R35" s="94"/>
      <c r="S35" s="88"/>
      <c r="T35" s="88"/>
      <c r="U35" s="88"/>
      <c r="V35" s="88"/>
      <c r="W35" s="100"/>
      <c r="X35" s="88"/>
      <c r="Y35" s="100"/>
      <c r="Z35" s="88"/>
      <c r="AA35" s="81"/>
      <c r="AB35" s="88"/>
      <c r="AC35" s="152"/>
      <c r="AE35" s="148"/>
    </row>
    <row r="36" spans="1:31" ht="22.5" hidden="1">
      <c r="A36" s="25" t="s">
        <v>127</v>
      </c>
      <c r="B36" s="26" t="s">
        <v>126</v>
      </c>
      <c r="C36" s="138">
        <f>I36*1000</f>
        <v>0</v>
      </c>
      <c r="D36" s="138"/>
      <c r="E36" s="138"/>
      <c r="F36" s="138"/>
      <c r="G36" s="138"/>
      <c r="H36" s="138"/>
      <c r="I36" s="84">
        <f aca="true" t="shared" si="19" ref="I36:P37">SUMIF($C$80:$C$498,$C36,I$80:I$498)</f>
        <v>0</v>
      </c>
      <c r="J36" s="27">
        <f t="shared" si="19"/>
        <v>0</v>
      </c>
      <c r="K36" s="27">
        <f t="shared" si="19"/>
        <v>0</v>
      </c>
      <c r="L36" s="27">
        <f t="shared" si="19"/>
        <v>0</v>
      </c>
      <c r="M36" s="27">
        <f t="shared" si="19"/>
        <v>0</v>
      </c>
      <c r="N36" s="27">
        <f t="shared" si="19"/>
        <v>0</v>
      </c>
      <c r="O36" s="27">
        <f t="shared" si="19"/>
        <v>0</v>
      </c>
      <c r="P36" s="27">
        <f t="shared" si="19"/>
        <v>0</v>
      </c>
      <c r="Q36" s="87"/>
      <c r="R36" s="94"/>
      <c r="S36" s="88"/>
      <c r="T36" s="88"/>
      <c r="U36" s="88"/>
      <c r="V36" s="88"/>
      <c r="W36" s="100"/>
      <c r="X36" s="88"/>
      <c r="Y36" s="100"/>
      <c r="Z36" s="88"/>
      <c r="AA36" s="81"/>
      <c r="AB36" s="88"/>
      <c r="AC36" s="152"/>
      <c r="AE36" s="148"/>
    </row>
    <row r="37" spans="1:31" ht="12.75" hidden="1">
      <c r="A37" s="25" t="s">
        <v>128</v>
      </c>
      <c r="B37" s="26" t="s">
        <v>129</v>
      </c>
      <c r="C37" s="138">
        <f>I37*1000</f>
        <v>0</v>
      </c>
      <c r="D37" s="138"/>
      <c r="E37" s="138"/>
      <c r="F37" s="138"/>
      <c r="G37" s="138"/>
      <c r="H37" s="138"/>
      <c r="I37" s="84">
        <f t="shared" si="19"/>
        <v>0</v>
      </c>
      <c r="J37" s="27">
        <f t="shared" si="19"/>
        <v>0</v>
      </c>
      <c r="K37" s="27">
        <f t="shared" si="19"/>
        <v>0</v>
      </c>
      <c r="L37" s="27">
        <f t="shared" si="19"/>
        <v>0</v>
      </c>
      <c r="M37" s="27">
        <f t="shared" si="19"/>
        <v>0</v>
      </c>
      <c r="N37" s="27">
        <f t="shared" si="19"/>
        <v>0</v>
      </c>
      <c r="O37" s="27">
        <f t="shared" si="19"/>
        <v>0</v>
      </c>
      <c r="P37" s="27">
        <f t="shared" si="19"/>
        <v>0</v>
      </c>
      <c r="Q37" s="87"/>
      <c r="R37" s="94"/>
      <c r="S37" s="88"/>
      <c r="T37" s="88"/>
      <c r="U37" s="88"/>
      <c r="V37" s="88"/>
      <c r="W37" s="100"/>
      <c r="X37" s="88"/>
      <c r="Y37" s="100"/>
      <c r="Z37" s="88"/>
      <c r="AA37" s="81"/>
      <c r="AB37" s="88"/>
      <c r="AC37" s="152"/>
      <c r="AE37" s="148"/>
    </row>
    <row r="38" spans="1:31" ht="33.75">
      <c r="A38" s="14">
        <v>2005</v>
      </c>
      <c r="B38" s="12" t="s">
        <v>130</v>
      </c>
      <c r="C38" s="138">
        <f>C40</f>
        <v>3000</v>
      </c>
      <c r="D38" s="138"/>
      <c r="E38" s="138"/>
      <c r="F38" s="138"/>
      <c r="G38" s="138"/>
      <c r="H38" s="138"/>
      <c r="I38" s="83">
        <f aca="true" t="shared" si="20" ref="I38:U38">SUM(I39:I40)</f>
        <v>0</v>
      </c>
      <c r="J38" s="23">
        <f t="shared" si="20"/>
        <v>0</v>
      </c>
      <c r="K38" s="23">
        <f t="shared" si="20"/>
        <v>0</v>
      </c>
      <c r="L38" s="23">
        <f t="shared" si="20"/>
        <v>0</v>
      </c>
      <c r="M38" s="23">
        <f t="shared" si="20"/>
        <v>0</v>
      </c>
      <c r="N38" s="23">
        <f t="shared" si="20"/>
        <v>0</v>
      </c>
      <c r="O38" s="23">
        <f t="shared" si="20"/>
        <v>0</v>
      </c>
      <c r="P38" s="23">
        <f t="shared" si="20"/>
        <v>1</v>
      </c>
      <c r="Q38" s="90">
        <f t="shared" si="20"/>
        <v>0</v>
      </c>
      <c r="R38" s="97">
        <f t="shared" si="20"/>
        <v>0</v>
      </c>
      <c r="S38" s="86">
        <f t="shared" si="20"/>
        <v>0</v>
      </c>
      <c r="T38" s="86">
        <f>SUM(T39:T40)</f>
        <v>0</v>
      </c>
      <c r="U38" s="86">
        <f t="shared" si="20"/>
        <v>0</v>
      </c>
      <c r="V38" s="86">
        <f aca="true" t="shared" si="21" ref="V38:AB38">SUM(V39:V40)</f>
        <v>0</v>
      </c>
      <c r="W38" s="103">
        <f t="shared" si="21"/>
        <v>0</v>
      </c>
      <c r="X38" s="86">
        <f t="shared" si="21"/>
        <v>0</v>
      </c>
      <c r="Y38" s="103">
        <f t="shared" si="21"/>
        <v>0</v>
      </c>
      <c r="Z38" s="86">
        <f t="shared" si="21"/>
        <v>0</v>
      </c>
      <c r="AA38" s="23">
        <f t="shared" si="21"/>
        <v>0</v>
      </c>
      <c r="AB38" s="86">
        <f t="shared" si="21"/>
        <v>0</v>
      </c>
      <c r="AC38" s="152">
        <f t="shared" si="7"/>
        <v>0</v>
      </c>
      <c r="AE38" s="148"/>
    </row>
    <row r="39" spans="1:31" ht="12.75" hidden="1">
      <c r="A39" s="25" t="s">
        <v>131</v>
      </c>
      <c r="B39" s="26" t="s">
        <v>132</v>
      </c>
      <c r="C39" s="138">
        <f>I39*1000</f>
        <v>0</v>
      </c>
      <c r="D39" s="138"/>
      <c r="E39" s="138"/>
      <c r="F39" s="138"/>
      <c r="G39" s="138"/>
      <c r="H39" s="138"/>
      <c r="I39" s="84">
        <f aca="true" t="shared" si="22" ref="I39:P39">SUMIF($C$80:$C$498,$C39,I$80:I$498)</f>
        <v>0</v>
      </c>
      <c r="J39" s="27">
        <f t="shared" si="22"/>
        <v>0</v>
      </c>
      <c r="K39" s="27">
        <f t="shared" si="22"/>
        <v>0</v>
      </c>
      <c r="L39" s="27">
        <f t="shared" si="22"/>
        <v>0</v>
      </c>
      <c r="M39" s="27">
        <f t="shared" si="22"/>
        <v>0</v>
      </c>
      <c r="N39" s="27">
        <f t="shared" si="22"/>
        <v>0</v>
      </c>
      <c r="O39" s="27">
        <f t="shared" si="22"/>
        <v>0</v>
      </c>
      <c r="P39" s="27">
        <f t="shared" si="22"/>
        <v>0</v>
      </c>
      <c r="Q39" s="87"/>
      <c r="R39" s="94"/>
      <c r="S39" s="88"/>
      <c r="T39" s="88"/>
      <c r="U39" s="88"/>
      <c r="V39" s="88"/>
      <c r="W39" s="100"/>
      <c r="X39" s="88"/>
      <c r="Y39" s="100"/>
      <c r="Z39" s="88"/>
      <c r="AA39" s="81"/>
      <c r="AB39" s="88"/>
      <c r="AC39" s="152">
        <f t="shared" si="7"/>
        <v>0</v>
      </c>
      <c r="AE39" s="148"/>
    </row>
    <row r="40" spans="1:31" ht="22.5">
      <c r="A40" s="25" t="s">
        <v>133</v>
      </c>
      <c r="B40" s="26" t="s">
        <v>23</v>
      </c>
      <c r="C40" s="140">
        <v>3000</v>
      </c>
      <c r="D40" s="140"/>
      <c r="E40" s="140"/>
      <c r="F40" s="140"/>
      <c r="G40" s="140"/>
      <c r="H40" s="140"/>
      <c r="I40" s="84" t="str">
        <f>Buget!C246</f>
        <v>Alte obiecte de inventar</v>
      </c>
      <c r="J40" s="27">
        <f aca="true" t="shared" si="23" ref="J40:O40">SUMIF($C$80:$C$498,$C40,J$80:J$498)</f>
        <v>0</v>
      </c>
      <c r="K40" s="27">
        <f t="shared" si="23"/>
        <v>0</v>
      </c>
      <c r="L40" s="27">
        <f t="shared" si="23"/>
        <v>0</v>
      </c>
      <c r="M40" s="27">
        <f t="shared" si="23"/>
        <v>0</v>
      </c>
      <c r="N40" s="27">
        <f t="shared" si="23"/>
        <v>0</v>
      </c>
      <c r="O40" s="27">
        <f t="shared" si="23"/>
        <v>0</v>
      </c>
      <c r="P40" s="27">
        <v>1</v>
      </c>
      <c r="Q40" s="87"/>
      <c r="R40" s="94"/>
      <c r="S40" s="88"/>
      <c r="T40" s="88"/>
      <c r="U40" s="88"/>
      <c r="V40" s="88"/>
      <c r="W40" s="100"/>
      <c r="X40" s="88"/>
      <c r="Y40" s="100"/>
      <c r="Z40" s="88"/>
      <c r="AA40" s="81"/>
      <c r="AB40" s="88"/>
      <c r="AC40" s="153">
        <f t="shared" si="7"/>
        <v>0</v>
      </c>
      <c r="AE40" s="148"/>
    </row>
    <row r="41" spans="1:31" ht="22.5">
      <c r="A41" s="14">
        <v>2006</v>
      </c>
      <c r="B41" s="12" t="s">
        <v>134</v>
      </c>
      <c r="C41" s="138">
        <f>C42+C43</f>
        <v>12000</v>
      </c>
      <c r="D41" s="138"/>
      <c r="E41" s="138"/>
      <c r="F41" s="138"/>
      <c r="G41" s="138"/>
      <c r="H41" s="138"/>
      <c r="I41" s="83">
        <f>SUM(I42:I43)</f>
        <v>0</v>
      </c>
      <c r="J41" s="23">
        <f aca="true" t="shared" si="24" ref="J41:Z41">SUM(J42:J43)</f>
        <v>0</v>
      </c>
      <c r="K41" s="23">
        <f t="shared" si="24"/>
        <v>0</v>
      </c>
      <c r="L41" s="23">
        <f t="shared" si="24"/>
        <v>0</v>
      </c>
      <c r="M41" s="23">
        <f t="shared" si="24"/>
        <v>0</v>
      </c>
      <c r="N41" s="23">
        <f t="shared" si="24"/>
        <v>0</v>
      </c>
      <c r="O41" s="23">
        <f t="shared" si="24"/>
        <v>0</v>
      </c>
      <c r="P41" s="23">
        <f t="shared" si="24"/>
        <v>20</v>
      </c>
      <c r="Q41" s="90">
        <f>SUM(Q42:Q43)</f>
        <v>0</v>
      </c>
      <c r="R41" s="97">
        <f t="shared" si="24"/>
        <v>0</v>
      </c>
      <c r="S41" s="86">
        <f t="shared" si="24"/>
        <v>0</v>
      </c>
      <c r="T41" s="86">
        <f>SUM(T42:T43)</f>
        <v>0</v>
      </c>
      <c r="U41" s="86">
        <f t="shared" si="24"/>
        <v>0</v>
      </c>
      <c r="V41" s="86">
        <f t="shared" si="24"/>
        <v>0</v>
      </c>
      <c r="W41" s="103">
        <f t="shared" si="24"/>
        <v>0</v>
      </c>
      <c r="X41" s="86">
        <f t="shared" si="24"/>
        <v>0</v>
      </c>
      <c r="Y41" s="103">
        <f t="shared" si="24"/>
        <v>0</v>
      </c>
      <c r="Z41" s="86">
        <f t="shared" si="24"/>
        <v>0</v>
      </c>
      <c r="AA41" s="23">
        <f>SUM(AA42:AA43)</f>
        <v>0</v>
      </c>
      <c r="AB41" s="86">
        <f>SUM(AB42:AB43)</f>
        <v>0</v>
      </c>
      <c r="AC41" s="152">
        <f t="shared" si="7"/>
        <v>0</v>
      </c>
      <c r="AE41" s="148"/>
    </row>
    <row r="42" spans="1:31" ht="22.5">
      <c r="A42" s="25" t="s">
        <v>135</v>
      </c>
      <c r="B42" s="26" t="s">
        <v>136</v>
      </c>
      <c r="C42" s="140">
        <v>1000</v>
      </c>
      <c r="D42" s="140"/>
      <c r="E42" s="140"/>
      <c r="F42" s="140"/>
      <c r="G42" s="140"/>
      <c r="H42" s="140"/>
      <c r="I42" s="84" t="str">
        <f>Buget!C248</f>
        <v>Deplasari interne, detasari, transferari</v>
      </c>
      <c r="J42" s="27">
        <f aca="true" t="shared" si="25" ref="J42:O47">SUMIF($C$80:$C$498,$C42,J$80:J$498)</f>
        <v>0</v>
      </c>
      <c r="K42" s="27">
        <f t="shared" si="25"/>
        <v>0</v>
      </c>
      <c r="L42" s="27">
        <f t="shared" si="25"/>
        <v>0</v>
      </c>
      <c r="M42" s="27">
        <f t="shared" si="25"/>
        <v>0</v>
      </c>
      <c r="N42" s="27">
        <f t="shared" si="25"/>
        <v>0</v>
      </c>
      <c r="O42" s="27">
        <f t="shared" si="25"/>
        <v>0</v>
      </c>
      <c r="P42" s="27">
        <v>10</v>
      </c>
      <c r="Q42" s="89"/>
      <c r="R42" s="94"/>
      <c r="S42" s="88"/>
      <c r="T42" s="88"/>
      <c r="U42" s="88"/>
      <c r="V42" s="88"/>
      <c r="W42" s="100"/>
      <c r="X42" s="88"/>
      <c r="Y42" s="100"/>
      <c r="Z42" s="147"/>
      <c r="AA42" s="81"/>
      <c r="AB42" s="88"/>
      <c r="AC42" s="153">
        <f>Q42+R42+S42+T42+U42+V42+W42+X42+Y42+Z42+AA42+AB42</f>
        <v>0</v>
      </c>
      <c r="AE42" s="148"/>
    </row>
    <row r="43" spans="1:31" ht="22.5">
      <c r="A43" s="25" t="s">
        <v>137</v>
      </c>
      <c r="B43" s="26" t="s">
        <v>138</v>
      </c>
      <c r="C43" s="140">
        <v>11000</v>
      </c>
      <c r="D43" s="140"/>
      <c r="E43" s="140"/>
      <c r="F43" s="140"/>
      <c r="G43" s="140"/>
      <c r="H43" s="140"/>
      <c r="I43" s="84" t="str">
        <f>Buget!C249</f>
        <v>Deplasari in strainatate</v>
      </c>
      <c r="J43" s="27">
        <f t="shared" si="25"/>
        <v>0</v>
      </c>
      <c r="K43" s="27">
        <f t="shared" si="25"/>
        <v>0</v>
      </c>
      <c r="L43" s="27">
        <f t="shared" si="25"/>
        <v>0</v>
      </c>
      <c r="M43" s="27">
        <f t="shared" si="25"/>
        <v>0</v>
      </c>
      <c r="N43" s="27">
        <f t="shared" si="25"/>
        <v>0</v>
      </c>
      <c r="O43" s="27">
        <f t="shared" si="25"/>
        <v>0</v>
      </c>
      <c r="P43" s="27">
        <v>10</v>
      </c>
      <c r="Q43" s="89"/>
      <c r="R43" s="94"/>
      <c r="S43" s="88"/>
      <c r="T43" s="88"/>
      <c r="U43" s="88"/>
      <c r="V43" s="88"/>
      <c r="W43" s="100"/>
      <c r="X43" s="88"/>
      <c r="Y43" s="100"/>
      <c r="Z43" s="88"/>
      <c r="AA43" s="81"/>
      <c r="AB43" s="88"/>
      <c r="AC43" s="153">
        <f>Q43+R43+S43+T43+U43+V43+W43+X43+Y43+Z43+AA43+AB43</f>
        <v>0</v>
      </c>
      <c r="AE43" s="148"/>
    </row>
    <row r="44" spans="1:31" ht="33.75">
      <c r="A44" s="14">
        <v>2011</v>
      </c>
      <c r="B44" s="12" t="s">
        <v>24</v>
      </c>
      <c r="C44" s="138">
        <v>1000</v>
      </c>
      <c r="D44" s="138"/>
      <c r="E44" s="138"/>
      <c r="F44" s="138"/>
      <c r="G44" s="138"/>
      <c r="H44" s="138"/>
      <c r="I44" s="83" t="str">
        <f>Buget!C251</f>
        <v>Carti, publicatii si materiale documentare</v>
      </c>
      <c r="J44" s="27">
        <f t="shared" si="25"/>
        <v>0</v>
      </c>
      <c r="K44" s="27">
        <f t="shared" si="25"/>
        <v>0</v>
      </c>
      <c r="L44" s="27">
        <f t="shared" si="25"/>
        <v>0</v>
      </c>
      <c r="M44" s="27">
        <f t="shared" si="25"/>
        <v>0</v>
      </c>
      <c r="N44" s="27">
        <f t="shared" si="25"/>
        <v>0</v>
      </c>
      <c r="O44" s="27">
        <f t="shared" si="25"/>
        <v>0</v>
      </c>
      <c r="P44" s="27">
        <f>SUMIF($C$80:$C$498,$C44,P$80:P$498)</f>
        <v>0</v>
      </c>
      <c r="Q44" s="87"/>
      <c r="R44" s="94"/>
      <c r="S44" s="88"/>
      <c r="T44" s="88"/>
      <c r="U44" s="88"/>
      <c r="V44" s="88"/>
      <c r="W44" s="100"/>
      <c r="X44" s="88"/>
      <c r="Y44" s="100"/>
      <c r="Z44" s="88"/>
      <c r="AA44" s="81"/>
      <c r="AB44" s="88"/>
      <c r="AC44" s="152">
        <f t="shared" si="7"/>
        <v>0</v>
      </c>
      <c r="AE44" s="148"/>
    </row>
    <row r="45" spans="1:31" ht="22.5" hidden="1">
      <c r="A45" s="14" t="s">
        <v>141</v>
      </c>
      <c r="B45" s="12" t="s">
        <v>25</v>
      </c>
      <c r="C45" s="138">
        <f>I45*1000</f>
        <v>0</v>
      </c>
      <c r="D45" s="138"/>
      <c r="E45" s="138"/>
      <c r="F45" s="138"/>
      <c r="G45" s="138"/>
      <c r="H45" s="138"/>
      <c r="I45" s="83">
        <v>0</v>
      </c>
      <c r="J45" s="27">
        <f t="shared" si="25"/>
        <v>0</v>
      </c>
      <c r="K45" s="27">
        <f t="shared" si="25"/>
        <v>0</v>
      </c>
      <c r="L45" s="27">
        <f t="shared" si="25"/>
        <v>0</v>
      </c>
      <c r="M45" s="27">
        <f t="shared" si="25"/>
        <v>0</v>
      </c>
      <c r="N45" s="27">
        <f t="shared" si="25"/>
        <v>0</v>
      </c>
      <c r="O45" s="27">
        <f t="shared" si="25"/>
        <v>0</v>
      </c>
      <c r="P45" s="27">
        <f>SUMIF($C$80:$C$498,$C45,P$80:P$498)</f>
        <v>0</v>
      </c>
      <c r="Q45" s="87"/>
      <c r="R45" s="94"/>
      <c r="S45" s="88"/>
      <c r="T45" s="88"/>
      <c r="U45" s="88"/>
      <c r="V45" s="88"/>
      <c r="W45" s="100"/>
      <c r="X45" s="88"/>
      <c r="Y45" s="100"/>
      <c r="Z45" s="88"/>
      <c r="AA45" s="81"/>
      <c r="AB45" s="88"/>
      <c r="AC45" s="152">
        <f t="shared" si="7"/>
        <v>0</v>
      </c>
      <c r="AE45" s="148"/>
    </row>
    <row r="46" spans="1:31" ht="22.5">
      <c r="A46" s="14">
        <v>2013</v>
      </c>
      <c r="B46" s="12" t="s">
        <v>142</v>
      </c>
      <c r="C46" s="138"/>
      <c r="D46" s="138"/>
      <c r="E46" s="138"/>
      <c r="F46" s="138"/>
      <c r="G46" s="138"/>
      <c r="H46" s="138"/>
      <c r="I46" s="83" t="str">
        <f>Buget!C253</f>
        <v>Pregatire profesionala</v>
      </c>
      <c r="J46" s="27">
        <f t="shared" si="25"/>
        <v>0</v>
      </c>
      <c r="K46" s="27">
        <f t="shared" si="25"/>
        <v>0</v>
      </c>
      <c r="L46" s="27">
        <f t="shared" si="25"/>
        <v>0</v>
      </c>
      <c r="M46" s="27">
        <f t="shared" si="25"/>
        <v>0</v>
      </c>
      <c r="N46" s="27">
        <f t="shared" si="25"/>
        <v>0</v>
      </c>
      <c r="O46" s="27">
        <f t="shared" si="25"/>
        <v>0</v>
      </c>
      <c r="P46" s="27">
        <v>1</v>
      </c>
      <c r="Q46" s="87"/>
      <c r="R46" s="94"/>
      <c r="S46" s="88"/>
      <c r="T46" s="88"/>
      <c r="U46" s="88"/>
      <c r="V46" s="88"/>
      <c r="W46" s="100"/>
      <c r="X46" s="88"/>
      <c r="Y46" s="100"/>
      <c r="Z46" s="88"/>
      <c r="AA46" s="81"/>
      <c r="AB46" s="88"/>
      <c r="AC46" s="152">
        <f t="shared" si="7"/>
        <v>0</v>
      </c>
      <c r="AE46" s="148"/>
    </row>
    <row r="47" spans="1:31" ht="12.75">
      <c r="A47" s="14">
        <v>2014</v>
      </c>
      <c r="B47" s="12" t="s">
        <v>26</v>
      </c>
      <c r="C47" s="138">
        <v>5000</v>
      </c>
      <c r="D47" s="138"/>
      <c r="E47" s="138"/>
      <c r="F47" s="138"/>
      <c r="G47" s="138"/>
      <c r="H47" s="138"/>
      <c r="I47" s="83" t="str">
        <f>Buget!C254</f>
        <v>Protectia muncii</v>
      </c>
      <c r="J47" s="27">
        <f t="shared" si="25"/>
        <v>0</v>
      </c>
      <c r="K47" s="27">
        <f t="shared" si="25"/>
        <v>0</v>
      </c>
      <c r="L47" s="27">
        <f t="shared" si="25"/>
        <v>0</v>
      </c>
      <c r="M47" s="27">
        <f t="shared" si="25"/>
        <v>0</v>
      </c>
      <c r="N47" s="27">
        <f t="shared" si="25"/>
        <v>0</v>
      </c>
      <c r="O47" s="27">
        <f t="shared" si="25"/>
        <v>0</v>
      </c>
      <c r="P47" s="27">
        <f>SUMIF($C$80:$C$498,$C47,P$80:P$498)</f>
        <v>0</v>
      </c>
      <c r="Q47" s="87"/>
      <c r="R47" s="94"/>
      <c r="S47" s="88"/>
      <c r="T47" s="88"/>
      <c r="U47" s="88"/>
      <c r="V47" s="88"/>
      <c r="W47" s="100"/>
      <c r="X47" s="88"/>
      <c r="Y47" s="100"/>
      <c r="Z47" s="88"/>
      <c r="AA47" s="81"/>
      <c r="AB47" s="88"/>
      <c r="AC47" s="152">
        <f t="shared" si="7"/>
        <v>0</v>
      </c>
      <c r="AE47" s="148"/>
    </row>
    <row r="48" spans="1:31" ht="12.75">
      <c r="A48" s="14">
        <v>2030</v>
      </c>
      <c r="B48" s="12" t="s">
        <v>145</v>
      </c>
      <c r="C48" s="138">
        <f>C49+C50</f>
        <v>4000</v>
      </c>
      <c r="D48" s="138"/>
      <c r="E48" s="138"/>
      <c r="F48" s="138"/>
      <c r="G48" s="138"/>
      <c r="H48" s="138"/>
      <c r="I48" s="83" t="e">
        <f>I49+I50</f>
        <v>#VALUE!</v>
      </c>
      <c r="J48" s="23">
        <f aca="true" t="shared" si="26" ref="J48:AB48">SUM(J49:J50)</f>
        <v>0</v>
      </c>
      <c r="K48" s="23">
        <f t="shared" si="26"/>
        <v>0</v>
      </c>
      <c r="L48" s="23">
        <f t="shared" si="26"/>
        <v>0</v>
      </c>
      <c r="M48" s="23">
        <f t="shared" si="26"/>
        <v>0</v>
      </c>
      <c r="N48" s="23">
        <f t="shared" si="26"/>
        <v>0</v>
      </c>
      <c r="O48" s="23">
        <f t="shared" si="26"/>
        <v>0</v>
      </c>
      <c r="P48" s="23">
        <f t="shared" si="26"/>
        <v>2</v>
      </c>
      <c r="Q48" s="90">
        <f t="shared" si="26"/>
        <v>200</v>
      </c>
      <c r="R48" s="97">
        <f t="shared" si="26"/>
        <v>0</v>
      </c>
      <c r="S48" s="86">
        <f t="shared" si="26"/>
        <v>0</v>
      </c>
      <c r="T48" s="86">
        <f t="shared" si="26"/>
        <v>0</v>
      </c>
      <c r="U48" s="86">
        <f t="shared" si="26"/>
        <v>0</v>
      </c>
      <c r="V48" s="86">
        <f t="shared" si="26"/>
        <v>0</v>
      </c>
      <c r="W48" s="103">
        <f t="shared" si="26"/>
        <v>0</v>
      </c>
      <c r="X48" s="86">
        <f t="shared" si="26"/>
        <v>0</v>
      </c>
      <c r="Y48" s="103">
        <f t="shared" si="26"/>
        <v>0</v>
      </c>
      <c r="Z48" s="86">
        <f t="shared" si="26"/>
        <v>0</v>
      </c>
      <c r="AA48" s="23">
        <f t="shared" si="26"/>
        <v>0</v>
      </c>
      <c r="AB48" s="86">
        <f t="shared" si="26"/>
        <v>0</v>
      </c>
      <c r="AC48" s="152">
        <f t="shared" si="7"/>
        <v>200</v>
      </c>
      <c r="AE48" s="148"/>
    </row>
    <row r="49" spans="1:31" ht="22.5">
      <c r="A49" s="25" t="s">
        <v>147</v>
      </c>
      <c r="B49" s="26" t="s">
        <v>29</v>
      </c>
      <c r="C49" s="140">
        <v>2000</v>
      </c>
      <c r="D49" s="140"/>
      <c r="E49" s="140"/>
      <c r="F49" s="140"/>
      <c r="G49" s="140"/>
      <c r="H49" s="140"/>
      <c r="I49" s="84" t="str">
        <f>Buget!C259</f>
        <v>Protocol si reprezentare</v>
      </c>
      <c r="J49" s="27">
        <f aca="true" t="shared" si="27" ref="J49:P49">SUMIF($C$80:$C$498,$C49,J$80:J$498)</f>
        <v>0</v>
      </c>
      <c r="K49" s="27">
        <f t="shared" si="27"/>
        <v>0</v>
      </c>
      <c r="L49" s="27">
        <f t="shared" si="27"/>
        <v>0</v>
      </c>
      <c r="M49" s="27">
        <f t="shared" si="27"/>
        <v>0</v>
      </c>
      <c r="N49" s="27">
        <f t="shared" si="27"/>
        <v>0</v>
      </c>
      <c r="O49" s="27">
        <f t="shared" si="27"/>
        <v>0</v>
      </c>
      <c r="P49" s="27">
        <f t="shared" si="27"/>
        <v>0</v>
      </c>
      <c r="Q49" s="87"/>
      <c r="R49" s="94"/>
      <c r="S49" s="88"/>
      <c r="T49" s="88"/>
      <c r="U49" s="88"/>
      <c r="V49" s="88"/>
      <c r="W49" s="100"/>
      <c r="X49" s="88"/>
      <c r="Y49" s="100"/>
      <c r="Z49" s="88"/>
      <c r="AA49" s="81"/>
      <c r="AB49" s="88"/>
      <c r="AC49" s="153">
        <f t="shared" si="7"/>
        <v>0</v>
      </c>
      <c r="AE49" s="148"/>
    </row>
    <row r="50" spans="1:31" ht="22.5">
      <c r="A50" s="25" t="s">
        <v>154</v>
      </c>
      <c r="B50" s="26" t="s">
        <v>32</v>
      </c>
      <c r="C50" s="140">
        <v>2000</v>
      </c>
      <c r="D50" s="140"/>
      <c r="E50" s="140"/>
      <c r="F50" s="140"/>
      <c r="G50" s="140"/>
      <c r="H50" s="140"/>
      <c r="I50" s="84" t="str">
        <f>Buget!C264</f>
        <v>Alte cheltuieli cu bunuri si servicii</v>
      </c>
      <c r="J50" s="27">
        <f aca="true" t="shared" si="28" ref="J50:O50">SUMIF($C$80:$C$498,$C50,J$80:J$498)</f>
        <v>0</v>
      </c>
      <c r="K50" s="27">
        <f t="shared" si="28"/>
        <v>0</v>
      </c>
      <c r="L50" s="27">
        <f t="shared" si="28"/>
        <v>0</v>
      </c>
      <c r="M50" s="27">
        <f t="shared" si="28"/>
        <v>0</v>
      </c>
      <c r="N50" s="27">
        <f t="shared" si="28"/>
        <v>0</v>
      </c>
      <c r="O50" s="27">
        <f t="shared" si="28"/>
        <v>0</v>
      </c>
      <c r="P50" s="27">
        <v>2</v>
      </c>
      <c r="Q50" s="89">
        <v>200</v>
      </c>
      <c r="R50" s="94"/>
      <c r="S50" s="88"/>
      <c r="T50" s="88"/>
      <c r="U50" s="88"/>
      <c r="V50" s="88"/>
      <c r="W50" s="100"/>
      <c r="X50" s="88"/>
      <c r="Y50" s="100"/>
      <c r="Z50" s="88"/>
      <c r="AA50" s="81"/>
      <c r="AB50" s="88"/>
      <c r="AC50" s="153">
        <f t="shared" si="7"/>
        <v>200</v>
      </c>
      <c r="AE50" s="148"/>
    </row>
    <row r="51" spans="1:31" ht="22.5">
      <c r="A51" s="14" t="s">
        <v>65</v>
      </c>
      <c r="B51" s="16" t="s">
        <v>190</v>
      </c>
      <c r="C51" s="138">
        <f>C53+C52</f>
        <v>105000</v>
      </c>
      <c r="D51" s="138"/>
      <c r="E51" s="138"/>
      <c r="F51" s="138"/>
      <c r="G51" s="138"/>
      <c r="H51" s="138"/>
      <c r="I51" s="141">
        <f aca="true" t="shared" si="29" ref="I51:P51">I53</f>
        <v>0</v>
      </c>
      <c r="J51" s="141">
        <f t="shared" si="29"/>
        <v>0</v>
      </c>
      <c r="K51" s="141">
        <f t="shared" si="29"/>
        <v>0</v>
      </c>
      <c r="L51" s="141">
        <f t="shared" si="29"/>
        <v>0</v>
      </c>
      <c r="M51" s="141">
        <f t="shared" si="29"/>
        <v>0</v>
      </c>
      <c r="N51" s="141">
        <f t="shared" si="29"/>
        <v>0</v>
      </c>
      <c r="O51" s="141">
        <f t="shared" si="29"/>
        <v>0</v>
      </c>
      <c r="P51" s="141">
        <f t="shared" si="29"/>
        <v>0</v>
      </c>
      <c r="Q51" s="141">
        <f aca="true" t="shared" si="30" ref="Q51:V51">Q53+Q52</f>
        <v>8363</v>
      </c>
      <c r="R51" s="141">
        <f t="shared" si="30"/>
        <v>0</v>
      </c>
      <c r="S51" s="141">
        <f t="shared" si="30"/>
        <v>0</v>
      </c>
      <c r="T51" s="141">
        <f>T53+T52</f>
        <v>0</v>
      </c>
      <c r="U51" s="141">
        <f t="shared" si="30"/>
        <v>0</v>
      </c>
      <c r="V51" s="141">
        <f t="shared" si="30"/>
        <v>0</v>
      </c>
      <c r="W51" s="142">
        <f>W53</f>
        <v>0</v>
      </c>
      <c r="X51" s="142">
        <f>X53</f>
        <v>0</v>
      </c>
      <c r="Y51" s="142">
        <f>Y53</f>
        <v>0</v>
      </c>
      <c r="Z51" s="142">
        <f>Z53</f>
        <v>0</v>
      </c>
      <c r="AA51" s="142">
        <f>AA53+AA52</f>
        <v>0</v>
      </c>
      <c r="AB51" s="154">
        <f>AB53</f>
        <v>0</v>
      </c>
      <c r="AC51" s="152">
        <f t="shared" si="7"/>
        <v>8363</v>
      </c>
      <c r="AE51" s="148"/>
    </row>
    <row r="52" spans="1:31" ht="12.75">
      <c r="A52" s="14" t="s">
        <v>207</v>
      </c>
      <c r="B52" s="35" t="s">
        <v>208</v>
      </c>
      <c r="C52" s="140">
        <v>5000</v>
      </c>
      <c r="D52" s="140"/>
      <c r="E52" s="140"/>
      <c r="F52" s="140"/>
      <c r="G52" s="140"/>
      <c r="H52" s="140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88"/>
      <c r="W52" s="100"/>
      <c r="X52" s="88"/>
      <c r="Y52" s="100"/>
      <c r="Z52" s="88"/>
      <c r="AA52" s="81"/>
      <c r="AB52" s="88"/>
      <c r="AC52" s="152">
        <f t="shared" si="7"/>
        <v>0</v>
      </c>
      <c r="AE52" s="148"/>
    </row>
    <row r="53" spans="1:31" ht="33.75">
      <c r="A53" s="25" t="s">
        <v>388</v>
      </c>
      <c r="B53" s="37" t="s">
        <v>389</v>
      </c>
      <c r="C53" s="140">
        <v>100000</v>
      </c>
      <c r="D53" s="138"/>
      <c r="E53" s="138"/>
      <c r="F53" s="138"/>
      <c r="G53" s="138"/>
      <c r="H53" s="138"/>
      <c r="I53" s="84"/>
      <c r="J53" s="27"/>
      <c r="K53" s="27"/>
      <c r="L53" s="27"/>
      <c r="M53" s="27"/>
      <c r="N53" s="27"/>
      <c r="O53" s="27"/>
      <c r="P53" s="27"/>
      <c r="Q53" s="87">
        <v>8363</v>
      </c>
      <c r="R53" s="94"/>
      <c r="S53" s="88"/>
      <c r="T53" s="88"/>
      <c r="U53" s="88"/>
      <c r="V53" s="88"/>
      <c r="W53" s="100"/>
      <c r="X53" s="88"/>
      <c r="Y53" s="100"/>
      <c r="Z53" s="88"/>
      <c r="AA53" s="81"/>
      <c r="AB53" s="88"/>
      <c r="AC53" s="152">
        <f>Q53+R53+S53+T53+U53+V53+W53+X53+Y53+Z53+AA53+AB53</f>
        <v>8363</v>
      </c>
      <c r="AE53" s="148"/>
    </row>
    <row r="54" spans="1:31" ht="22.5">
      <c r="A54" s="14" t="s">
        <v>33</v>
      </c>
      <c r="B54" s="17" t="s">
        <v>69</v>
      </c>
      <c r="C54" s="138">
        <f>C55</f>
        <v>164000</v>
      </c>
      <c r="D54" s="138"/>
      <c r="E54" s="138"/>
      <c r="F54" s="138"/>
      <c r="G54" s="138"/>
      <c r="H54" s="138"/>
      <c r="I54" s="83">
        <f aca="true" t="shared" si="31" ref="I54:AB54">I55</f>
        <v>0</v>
      </c>
      <c r="J54" s="23">
        <f t="shared" si="31"/>
        <v>0</v>
      </c>
      <c r="K54" s="23">
        <f t="shared" si="31"/>
        <v>0</v>
      </c>
      <c r="L54" s="23">
        <f t="shared" si="31"/>
        <v>0</v>
      </c>
      <c r="M54" s="23">
        <f t="shared" si="31"/>
        <v>0</v>
      </c>
      <c r="N54" s="23">
        <f t="shared" si="31"/>
        <v>0</v>
      </c>
      <c r="O54" s="23">
        <f t="shared" si="31"/>
        <v>0</v>
      </c>
      <c r="P54" s="23">
        <f t="shared" si="31"/>
        <v>0</v>
      </c>
      <c r="Q54" s="90">
        <f t="shared" si="31"/>
        <v>0</v>
      </c>
      <c r="R54" s="97">
        <f t="shared" si="31"/>
        <v>0</v>
      </c>
      <c r="S54" s="86">
        <f t="shared" si="31"/>
        <v>0</v>
      </c>
      <c r="T54" s="86">
        <f t="shared" si="31"/>
        <v>0</v>
      </c>
      <c r="U54" s="86">
        <f t="shared" si="31"/>
        <v>0</v>
      </c>
      <c r="V54" s="86">
        <f t="shared" si="31"/>
        <v>0</v>
      </c>
      <c r="W54" s="103">
        <f t="shared" si="31"/>
        <v>0</v>
      </c>
      <c r="X54" s="86">
        <f t="shared" si="31"/>
        <v>0</v>
      </c>
      <c r="Y54" s="103">
        <f t="shared" si="31"/>
        <v>0</v>
      </c>
      <c r="Z54" s="86">
        <f t="shared" si="31"/>
        <v>0</v>
      </c>
      <c r="AA54" s="23">
        <f t="shared" si="31"/>
        <v>0</v>
      </c>
      <c r="AB54" s="86">
        <f t="shared" si="31"/>
        <v>0</v>
      </c>
      <c r="AC54" s="152">
        <f aca="true" t="shared" si="32" ref="AC54:AC59">Q54+R54+S54+T54+U54+V54+W54+X54+Y54+Z54+AA54+AB54</f>
        <v>0</v>
      </c>
      <c r="AE54" s="148"/>
    </row>
    <row r="55" spans="1:31" ht="22.5">
      <c r="A55" s="14" t="s">
        <v>34</v>
      </c>
      <c r="B55" s="15" t="s">
        <v>70</v>
      </c>
      <c r="C55" s="138">
        <f>C56</f>
        <v>164000</v>
      </c>
      <c r="D55" s="138"/>
      <c r="E55" s="138"/>
      <c r="F55" s="138"/>
      <c r="G55" s="138"/>
      <c r="H55" s="138"/>
      <c r="I55" s="83">
        <f aca="true" t="shared" si="33" ref="I55:AB55">I56+I60</f>
        <v>0</v>
      </c>
      <c r="J55" s="23">
        <f t="shared" si="33"/>
        <v>0</v>
      </c>
      <c r="K55" s="23">
        <f t="shared" si="33"/>
        <v>0</v>
      </c>
      <c r="L55" s="23">
        <f t="shared" si="33"/>
        <v>0</v>
      </c>
      <c r="M55" s="23">
        <f t="shared" si="33"/>
        <v>0</v>
      </c>
      <c r="N55" s="23">
        <f t="shared" si="33"/>
        <v>0</v>
      </c>
      <c r="O55" s="23">
        <f t="shared" si="33"/>
        <v>0</v>
      </c>
      <c r="P55" s="23">
        <f t="shared" si="33"/>
        <v>0</v>
      </c>
      <c r="Q55" s="90">
        <f t="shared" si="33"/>
        <v>0</v>
      </c>
      <c r="R55" s="97">
        <f t="shared" si="33"/>
        <v>0</v>
      </c>
      <c r="S55" s="86">
        <f t="shared" si="33"/>
        <v>0</v>
      </c>
      <c r="T55" s="86">
        <f t="shared" si="33"/>
        <v>0</v>
      </c>
      <c r="U55" s="86">
        <f t="shared" si="33"/>
        <v>0</v>
      </c>
      <c r="V55" s="86">
        <f t="shared" si="33"/>
        <v>0</v>
      </c>
      <c r="W55" s="103">
        <f t="shared" si="33"/>
        <v>0</v>
      </c>
      <c r="X55" s="86">
        <f t="shared" si="33"/>
        <v>0</v>
      </c>
      <c r="Y55" s="103">
        <f t="shared" si="33"/>
        <v>0</v>
      </c>
      <c r="Z55" s="86">
        <f t="shared" si="33"/>
        <v>0</v>
      </c>
      <c r="AA55" s="23">
        <f t="shared" si="33"/>
        <v>0</v>
      </c>
      <c r="AB55" s="86">
        <f t="shared" si="33"/>
        <v>0</v>
      </c>
      <c r="AC55" s="152">
        <f t="shared" si="32"/>
        <v>0</v>
      </c>
      <c r="AE55" s="148"/>
    </row>
    <row r="56" spans="1:31" ht="12.75">
      <c r="A56" s="14">
        <v>7101</v>
      </c>
      <c r="B56" s="15" t="s">
        <v>215</v>
      </c>
      <c r="C56" s="138">
        <f>C57+C59</f>
        <v>164000</v>
      </c>
      <c r="D56" s="138"/>
      <c r="E56" s="138"/>
      <c r="F56" s="138"/>
      <c r="G56" s="138"/>
      <c r="H56" s="138"/>
      <c r="I56" s="83">
        <f aca="true" t="shared" si="34" ref="I56:AB56">SUM(I57:I59)</f>
        <v>0</v>
      </c>
      <c r="J56" s="23">
        <f t="shared" si="34"/>
        <v>0</v>
      </c>
      <c r="K56" s="23">
        <f t="shared" si="34"/>
        <v>0</v>
      </c>
      <c r="L56" s="23">
        <f t="shared" si="34"/>
        <v>0</v>
      </c>
      <c r="M56" s="23">
        <f t="shared" si="34"/>
        <v>0</v>
      </c>
      <c r="N56" s="23">
        <f t="shared" si="34"/>
        <v>0</v>
      </c>
      <c r="O56" s="23">
        <f t="shared" si="34"/>
        <v>0</v>
      </c>
      <c r="P56" s="23">
        <f t="shared" si="34"/>
        <v>0</v>
      </c>
      <c r="Q56" s="90">
        <f t="shared" si="34"/>
        <v>0</v>
      </c>
      <c r="R56" s="97">
        <f t="shared" si="34"/>
        <v>0</v>
      </c>
      <c r="S56" s="86">
        <f t="shared" si="34"/>
        <v>0</v>
      </c>
      <c r="T56" s="86">
        <f t="shared" si="34"/>
        <v>0</v>
      </c>
      <c r="U56" s="86">
        <f t="shared" si="34"/>
        <v>0</v>
      </c>
      <c r="V56" s="86">
        <f t="shared" si="34"/>
        <v>0</v>
      </c>
      <c r="W56" s="103">
        <f t="shared" si="34"/>
        <v>0</v>
      </c>
      <c r="X56" s="86">
        <f t="shared" si="34"/>
        <v>0</v>
      </c>
      <c r="Y56" s="103">
        <f t="shared" si="34"/>
        <v>0</v>
      </c>
      <c r="Z56" s="86">
        <f t="shared" si="34"/>
        <v>0</v>
      </c>
      <c r="AA56" s="23">
        <f t="shared" si="34"/>
        <v>0</v>
      </c>
      <c r="AB56" s="86">
        <f t="shared" si="34"/>
        <v>0</v>
      </c>
      <c r="AC56" s="152">
        <f t="shared" si="32"/>
        <v>0</v>
      </c>
      <c r="AE56" s="148"/>
    </row>
    <row r="57" spans="1:31" ht="22.5">
      <c r="A57" s="25" t="s">
        <v>217</v>
      </c>
      <c r="B57" s="28" t="s">
        <v>218</v>
      </c>
      <c r="C57" s="140">
        <v>104000</v>
      </c>
      <c r="D57" s="140"/>
      <c r="E57" s="140"/>
      <c r="F57" s="140"/>
      <c r="G57" s="140"/>
      <c r="H57" s="140"/>
      <c r="I57" s="84" t="str">
        <f>Buget!C324</f>
        <v>Masini, echipamente si mijloace de transport</v>
      </c>
      <c r="J57" s="27">
        <f aca="true" t="shared" si="35" ref="J57:P59">SUMIF($C$80:$C$498,$C57,J$80:J$498)</f>
        <v>0</v>
      </c>
      <c r="K57" s="27">
        <f t="shared" si="35"/>
        <v>0</v>
      </c>
      <c r="L57" s="27">
        <f t="shared" si="35"/>
        <v>0</v>
      </c>
      <c r="M57" s="27">
        <f t="shared" si="35"/>
        <v>0</v>
      </c>
      <c r="N57" s="27">
        <f t="shared" si="35"/>
        <v>0</v>
      </c>
      <c r="O57" s="27">
        <f t="shared" si="35"/>
        <v>0</v>
      </c>
      <c r="P57" s="27">
        <f t="shared" si="35"/>
        <v>0</v>
      </c>
      <c r="Q57" s="87"/>
      <c r="R57" s="94"/>
      <c r="S57" s="88"/>
      <c r="T57" s="88"/>
      <c r="U57" s="88"/>
      <c r="V57" s="88"/>
      <c r="W57" s="100"/>
      <c r="X57" s="88"/>
      <c r="Y57" s="100"/>
      <c r="Z57" s="88"/>
      <c r="AA57" s="81"/>
      <c r="AB57" s="88"/>
      <c r="AC57" s="153">
        <f t="shared" si="32"/>
        <v>0</v>
      </c>
      <c r="AE57" s="148"/>
    </row>
    <row r="58" spans="1:31" ht="33.75">
      <c r="A58" s="25" t="s">
        <v>219</v>
      </c>
      <c r="B58" s="28" t="s">
        <v>36</v>
      </c>
      <c r="C58" s="140">
        <f>I58*1000</f>
        <v>0</v>
      </c>
      <c r="D58" s="140"/>
      <c r="E58" s="140"/>
      <c r="F58" s="140"/>
      <c r="G58" s="140"/>
      <c r="H58" s="140"/>
      <c r="I58" s="84">
        <v>0</v>
      </c>
      <c r="J58" s="27">
        <f t="shared" si="35"/>
        <v>0</v>
      </c>
      <c r="K58" s="27">
        <f t="shared" si="35"/>
        <v>0</v>
      </c>
      <c r="L58" s="27">
        <f t="shared" si="35"/>
        <v>0</v>
      </c>
      <c r="M58" s="27">
        <f t="shared" si="35"/>
        <v>0</v>
      </c>
      <c r="N58" s="27">
        <f t="shared" si="35"/>
        <v>0</v>
      </c>
      <c r="O58" s="27">
        <f t="shared" si="35"/>
        <v>0</v>
      </c>
      <c r="P58" s="27">
        <f t="shared" si="35"/>
        <v>0</v>
      </c>
      <c r="Q58" s="87"/>
      <c r="R58" s="94"/>
      <c r="S58" s="88"/>
      <c r="T58" s="88"/>
      <c r="U58" s="88"/>
      <c r="V58" s="88"/>
      <c r="W58" s="100"/>
      <c r="X58" s="88"/>
      <c r="Y58" s="100"/>
      <c r="Z58" s="88"/>
      <c r="AA58" s="81"/>
      <c r="AB58" s="88"/>
      <c r="AC58" s="153">
        <f t="shared" si="32"/>
        <v>0</v>
      </c>
      <c r="AE58" s="148"/>
    </row>
    <row r="59" spans="1:31" ht="12.75">
      <c r="A59" s="25" t="s">
        <v>220</v>
      </c>
      <c r="B59" s="28" t="s">
        <v>221</v>
      </c>
      <c r="C59" s="140">
        <v>60000</v>
      </c>
      <c r="D59" s="140"/>
      <c r="E59" s="140"/>
      <c r="F59" s="140"/>
      <c r="G59" s="140"/>
      <c r="H59" s="140"/>
      <c r="I59" s="84" t="str">
        <f>Buget!C326</f>
        <v>Alte active fixe </v>
      </c>
      <c r="J59" s="27">
        <f t="shared" si="35"/>
        <v>0</v>
      </c>
      <c r="K59" s="27">
        <f t="shared" si="35"/>
        <v>0</v>
      </c>
      <c r="L59" s="27">
        <f t="shared" si="35"/>
        <v>0</v>
      </c>
      <c r="M59" s="27">
        <f t="shared" si="35"/>
        <v>0</v>
      </c>
      <c r="N59" s="27">
        <f t="shared" si="35"/>
        <v>0</v>
      </c>
      <c r="O59" s="27">
        <f t="shared" si="35"/>
        <v>0</v>
      </c>
      <c r="P59" s="27">
        <f t="shared" si="35"/>
        <v>0</v>
      </c>
      <c r="Q59" s="87"/>
      <c r="R59" s="94"/>
      <c r="S59" s="88"/>
      <c r="T59" s="88"/>
      <c r="U59" s="88"/>
      <c r="V59" s="88"/>
      <c r="W59" s="100"/>
      <c r="X59" s="88"/>
      <c r="Y59" s="81"/>
      <c r="Z59" s="88"/>
      <c r="AA59" s="81"/>
      <c r="AB59" s="88"/>
      <c r="AC59" s="153">
        <f t="shared" si="32"/>
        <v>0</v>
      </c>
      <c r="AE59" s="148"/>
    </row>
  </sheetData>
  <sheetProtection/>
  <mergeCells count="4">
    <mergeCell ref="L2:N2"/>
    <mergeCell ref="I4:I5"/>
    <mergeCell ref="J4:M4"/>
    <mergeCell ref="N4:P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8"/>
  <sheetViews>
    <sheetView zoomScalePageLayoutView="0" workbookViewId="0" topLeftCell="A7">
      <selection activeCell="S19" sqref="S19"/>
    </sheetView>
  </sheetViews>
  <sheetFormatPr defaultColWidth="9.140625" defaultRowHeight="12.75"/>
  <cols>
    <col min="1" max="1" width="4.8515625" style="0" customWidth="1"/>
    <col min="3" max="3" width="15.140625" style="0" customWidth="1"/>
    <col min="4" max="16" width="0" style="0" hidden="1" customWidth="1"/>
    <col min="17" max="17" width="4.421875" style="0" hidden="1" customWidth="1"/>
    <col min="18" max="18" width="10.00390625" style="0" bestFit="1" customWidth="1"/>
    <col min="19" max="19" width="10.57421875" style="0" customWidth="1"/>
    <col min="20" max="23" width="8.8515625" style="0" hidden="1" customWidth="1"/>
    <col min="24" max="24" width="10.00390625" style="0" hidden="1" customWidth="1"/>
    <col min="25" max="25" width="8.8515625" style="0" hidden="1" customWidth="1"/>
    <col min="26" max="26" width="12.28125" style="0" hidden="1" customWidth="1"/>
    <col min="27" max="27" width="10.140625" style="0" hidden="1" customWidth="1"/>
    <col min="28" max="28" width="10.28125" style="0" hidden="1" customWidth="1"/>
    <col min="29" max="29" width="8.8515625" style="0" hidden="1" customWidth="1"/>
    <col min="30" max="30" width="11.28125" style="0" bestFit="1" customWidth="1"/>
  </cols>
  <sheetData>
    <row r="1" spans="2:30" ht="12.75">
      <c r="B1" s="2"/>
      <c r="C1" s="85"/>
      <c r="D1" s="136"/>
      <c r="E1" s="136"/>
      <c r="F1" s="136"/>
      <c r="G1" s="136"/>
      <c r="H1" s="136"/>
      <c r="I1" s="136"/>
      <c r="J1" s="85"/>
      <c r="K1" s="3"/>
      <c r="L1" s="3"/>
      <c r="M1" s="233"/>
      <c r="N1" s="233"/>
      <c r="O1" s="233"/>
      <c r="P1" s="6"/>
      <c r="Q1" s="5"/>
      <c r="S1" s="105"/>
      <c r="W1" s="91"/>
      <c r="X1" s="101"/>
      <c r="Y1" s="91"/>
      <c r="Z1" s="101"/>
      <c r="AD1" s="171"/>
    </row>
    <row r="2" spans="2:30" ht="102">
      <c r="B2" s="8"/>
      <c r="C2" s="75"/>
      <c r="D2" s="137"/>
      <c r="E2" s="137"/>
      <c r="F2" s="137"/>
      <c r="G2" s="137"/>
      <c r="H2" s="137"/>
      <c r="I2" s="137"/>
      <c r="J2" s="76"/>
      <c r="K2" s="77"/>
      <c r="L2" s="77"/>
      <c r="M2" s="77"/>
      <c r="N2" s="78" t="s">
        <v>39</v>
      </c>
      <c r="O2" s="79"/>
      <c r="P2" s="78"/>
      <c r="Q2" s="80"/>
      <c r="S2" s="105"/>
      <c r="W2" s="91"/>
      <c r="X2" s="101"/>
      <c r="Y2" s="91"/>
      <c r="Z2" s="101"/>
      <c r="AD2" s="172"/>
    </row>
    <row r="3" spans="2:30" ht="24">
      <c r="B3" s="155" t="s">
        <v>40</v>
      </c>
      <c r="C3" s="156" t="s">
        <v>41</v>
      </c>
      <c r="D3" s="157"/>
      <c r="E3" s="157"/>
      <c r="F3" s="157"/>
      <c r="G3" s="157"/>
      <c r="H3" s="157"/>
      <c r="I3" s="157"/>
      <c r="J3" s="236" t="s">
        <v>328</v>
      </c>
      <c r="K3" s="236" t="s">
        <v>42</v>
      </c>
      <c r="L3" s="236"/>
      <c r="M3" s="236"/>
      <c r="N3" s="236"/>
      <c r="O3" s="236" t="s">
        <v>43</v>
      </c>
      <c r="P3" s="236"/>
      <c r="Q3" s="236"/>
      <c r="R3" s="158" t="s">
        <v>311</v>
      </c>
      <c r="S3" s="158" t="s">
        <v>311</v>
      </c>
      <c r="T3" s="158" t="s">
        <v>311</v>
      </c>
      <c r="U3" s="158" t="s">
        <v>311</v>
      </c>
      <c r="V3" s="159" t="s">
        <v>311</v>
      </c>
      <c r="W3" s="159" t="s">
        <v>311</v>
      </c>
      <c r="X3" s="160" t="s">
        <v>311</v>
      </c>
      <c r="Y3" s="159" t="s">
        <v>311</v>
      </c>
      <c r="Z3" s="160" t="s">
        <v>311</v>
      </c>
      <c r="AA3" s="158" t="s">
        <v>311</v>
      </c>
      <c r="AB3" s="158" t="s">
        <v>311</v>
      </c>
      <c r="AC3" s="158" t="s">
        <v>311</v>
      </c>
      <c r="AD3" s="161" t="s">
        <v>329</v>
      </c>
    </row>
    <row r="4" spans="2:30" ht="123.75">
      <c r="B4" s="162" t="s">
        <v>40</v>
      </c>
      <c r="C4" s="163" t="s">
        <v>41</v>
      </c>
      <c r="D4" s="164" t="s">
        <v>393</v>
      </c>
      <c r="E4" s="164"/>
      <c r="F4" s="164"/>
      <c r="G4" s="164"/>
      <c r="H4" s="164"/>
      <c r="I4" s="164"/>
      <c r="J4" s="236"/>
      <c r="K4" s="165" t="s">
        <v>44</v>
      </c>
      <c r="L4" s="165" t="s">
        <v>45</v>
      </c>
      <c r="M4" s="165" t="s">
        <v>46</v>
      </c>
      <c r="N4" s="165" t="s">
        <v>47</v>
      </c>
      <c r="O4" s="165" t="s">
        <v>48</v>
      </c>
      <c r="P4" s="165" t="s">
        <v>49</v>
      </c>
      <c r="Q4" s="165" t="s">
        <v>50</v>
      </c>
      <c r="R4" s="166" t="s">
        <v>312</v>
      </c>
      <c r="S4" s="166" t="s">
        <v>313</v>
      </c>
      <c r="T4" s="166" t="s">
        <v>314</v>
      </c>
      <c r="U4" s="166" t="s">
        <v>315</v>
      </c>
      <c r="V4" s="167" t="s">
        <v>316</v>
      </c>
      <c r="W4" s="167" t="s">
        <v>317</v>
      </c>
      <c r="X4" s="168" t="s">
        <v>318</v>
      </c>
      <c r="Y4" s="167" t="s">
        <v>319</v>
      </c>
      <c r="Z4" s="168" t="s">
        <v>320</v>
      </c>
      <c r="AA4" s="166" t="s">
        <v>321</v>
      </c>
      <c r="AB4" s="166" t="s">
        <v>322</v>
      </c>
      <c r="AC4" s="169" t="s">
        <v>323</v>
      </c>
      <c r="AD4" s="170" t="s">
        <v>329</v>
      </c>
    </row>
    <row r="5" spans="2:30" ht="22.5">
      <c r="B5" s="14" t="s">
        <v>75</v>
      </c>
      <c r="C5" s="15" t="s">
        <v>76</v>
      </c>
      <c r="D5" s="138">
        <f>D6+D53</f>
        <v>17418000</v>
      </c>
      <c r="E5" s="138"/>
      <c r="F5" s="138"/>
      <c r="G5" s="138"/>
      <c r="H5" s="138"/>
      <c r="I5" s="138"/>
      <c r="J5" s="83">
        <f>J6+J53</f>
        <v>0</v>
      </c>
      <c r="K5" s="23" t="e">
        <f aca="true" t="shared" si="0" ref="K5:Q5">K6+K53+K60</f>
        <v>#REF!</v>
      </c>
      <c r="L5" s="23" t="e">
        <f t="shared" si="0"/>
        <v>#REF!</v>
      </c>
      <c r="M5" s="23" t="e">
        <f t="shared" si="0"/>
        <v>#REF!</v>
      </c>
      <c r="N5" s="23" t="e">
        <f t="shared" si="0"/>
        <v>#REF!</v>
      </c>
      <c r="O5" s="23" t="e">
        <f t="shared" si="0"/>
        <v>#REF!</v>
      </c>
      <c r="P5" s="23" t="e">
        <f t="shared" si="0"/>
        <v>#REF!</v>
      </c>
      <c r="Q5" s="23" t="e">
        <f t="shared" si="0"/>
        <v>#REF!</v>
      </c>
      <c r="R5" s="86">
        <f aca="true" t="shared" si="1" ref="R5:AC5">R6+R53</f>
        <v>1336504.7699999998</v>
      </c>
      <c r="S5" s="86">
        <f t="shared" si="1"/>
        <v>1338749.79</v>
      </c>
      <c r="T5" s="86">
        <f t="shared" si="1"/>
        <v>0</v>
      </c>
      <c r="U5" s="86">
        <f t="shared" si="1"/>
        <v>0</v>
      </c>
      <c r="V5" s="86">
        <f t="shared" si="1"/>
        <v>0</v>
      </c>
      <c r="W5" s="86">
        <f t="shared" si="1"/>
        <v>0</v>
      </c>
      <c r="X5" s="103">
        <f t="shared" si="1"/>
        <v>0</v>
      </c>
      <c r="Y5" s="86">
        <f t="shared" si="1"/>
        <v>0</v>
      </c>
      <c r="Z5" s="86">
        <f t="shared" si="1"/>
        <v>0</v>
      </c>
      <c r="AA5" s="86">
        <f t="shared" si="1"/>
        <v>0</v>
      </c>
      <c r="AB5" s="86">
        <f t="shared" si="1"/>
        <v>0</v>
      </c>
      <c r="AC5" s="86">
        <f t="shared" si="1"/>
        <v>0</v>
      </c>
      <c r="AD5" s="151">
        <f>AD6+AD53+AD59</f>
        <v>2675254.56</v>
      </c>
    </row>
    <row r="6" spans="2:30" ht="22.5">
      <c r="B6" s="14" t="s">
        <v>0</v>
      </c>
      <c r="C6" s="12" t="s">
        <v>53</v>
      </c>
      <c r="D6" s="138">
        <f>D7+D27+D50</f>
        <v>17254000</v>
      </c>
      <c r="E6" s="138"/>
      <c r="F6" s="138"/>
      <c r="G6" s="138"/>
      <c r="H6" s="138"/>
      <c r="I6" s="138"/>
      <c r="J6" s="83">
        <f>J7+J27</f>
        <v>0</v>
      </c>
      <c r="K6" s="23" t="e">
        <f>K7+K27+#REF!+#REF!+#REF!+#REF!+K50+#REF!</f>
        <v>#REF!</v>
      </c>
      <c r="L6" s="23" t="e">
        <f>L7+L27+#REF!+#REF!+#REF!+#REF!+L50+#REF!</f>
        <v>#REF!</v>
      </c>
      <c r="M6" s="23" t="e">
        <f>M7+M27+#REF!+#REF!+#REF!+#REF!+M50+#REF!</f>
        <v>#REF!</v>
      </c>
      <c r="N6" s="23" t="e">
        <f>N7+N27+#REF!+#REF!+#REF!+#REF!+N50+#REF!</f>
        <v>#REF!</v>
      </c>
      <c r="O6" s="23" t="e">
        <f>O7+O27+#REF!+#REF!+#REF!+#REF!+O50+#REF!</f>
        <v>#REF!</v>
      </c>
      <c r="P6" s="23" t="e">
        <f>P7+P27+#REF!+#REF!+#REF!+#REF!+P50+#REF!</f>
        <v>#REF!</v>
      </c>
      <c r="Q6" s="23" t="e">
        <f>Q7+Q27+#REF!+#REF!+#REF!+#REF!+Q50+#REF!</f>
        <v>#REF!</v>
      </c>
      <c r="R6" s="86">
        <f aca="true" t="shared" si="2" ref="R6:AD6">R7+R27+R50</f>
        <v>1336504.7699999998</v>
      </c>
      <c r="S6" s="86">
        <f t="shared" si="2"/>
        <v>1338749.79</v>
      </c>
      <c r="T6" s="86">
        <f t="shared" si="2"/>
        <v>0</v>
      </c>
      <c r="U6" s="86">
        <f t="shared" si="2"/>
        <v>0</v>
      </c>
      <c r="V6" s="86">
        <f t="shared" si="2"/>
        <v>0</v>
      </c>
      <c r="W6" s="86">
        <f t="shared" si="2"/>
        <v>0</v>
      </c>
      <c r="X6" s="103">
        <f t="shared" si="2"/>
        <v>0</v>
      </c>
      <c r="Y6" s="86">
        <f t="shared" si="2"/>
        <v>0</v>
      </c>
      <c r="Z6" s="86">
        <f t="shared" si="2"/>
        <v>0</v>
      </c>
      <c r="AA6" s="86">
        <f t="shared" si="2"/>
        <v>0</v>
      </c>
      <c r="AB6" s="86">
        <f t="shared" si="2"/>
        <v>0</v>
      </c>
      <c r="AC6" s="86">
        <f t="shared" si="2"/>
        <v>0</v>
      </c>
      <c r="AD6" s="151">
        <f t="shared" si="2"/>
        <v>2675254.56</v>
      </c>
    </row>
    <row r="7" spans="2:30" ht="33.75">
      <c r="B7" s="14" t="s">
        <v>54</v>
      </c>
      <c r="C7" s="15" t="s">
        <v>55</v>
      </c>
      <c r="D7" s="138">
        <f>D8+D16+D20</f>
        <v>15308000</v>
      </c>
      <c r="E7" s="138"/>
      <c r="F7" s="138"/>
      <c r="G7" s="138"/>
      <c r="H7" s="138"/>
      <c r="I7" s="138"/>
      <c r="J7" s="83" t="e">
        <f>J8+J20</f>
        <v>#VALUE!</v>
      </c>
      <c r="K7" s="23">
        <f aca="true" t="shared" si="3" ref="K7:T7">K8+K16+K20</f>
        <v>0</v>
      </c>
      <c r="L7" s="23">
        <f t="shared" si="3"/>
        <v>0</v>
      </c>
      <c r="M7" s="23">
        <f t="shared" si="3"/>
        <v>0</v>
      </c>
      <c r="N7" s="23">
        <f t="shared" si="3"/>
        <v>0</v>
      </c>
      <c r="O7" s="23">
        <f t="shared" si="3"/>
        <v>0</v>
      </c>
      <c r="P7" s="23">
        <f t="shared" si="3"/>
        <v>0</v>
      </c>
      <c r="Q7" s="23">
        <f t="shared" si="3"/>
        <v>0</v>
      </c>
      <c r="R7" s="86">
        <f t="shared" si="3"/>
        <v>1198490.38</v>
      </c>
      <c r="S7" s="97">
        <f t="shared" si="3"/>
        <v>1187879.43</v>
      </c>
      <c r="T7" s="86">
        <f t="shared" si="3"/>
        <v>0</v>
      </c>
      <c r="U7" s="86">
        <f>U8+U20+U16</f>
        <v>0</v>
      </c>
      <c r="V7" s="86">
        <f aca="true" t="shared" si="4" ref="V7:AD7">V8+V16+V20</f>
        <v>0</v>
      </c>
      <c r="W7" s="86">
        <f t="shared" si="4"/>
        <v>0</v>
      </c>
      <c r="X7" s="103">
        <f t="shared" si="4"/>
        <v>0</v>
      </c>
      <c r="Y7" s="86">
        <f t="shared" si="4"/>
        <v>0</v>
      </c>
      <c r="Z7" s="103">
        <f t="shared" si="4"/>
        <v>0</v>
      </c>
      <c r="AA7" s="23">
        <f t="shared" si="4"/>
        <v>0</v>
      </c>
      <c r="AB7" s="23">
        <f t="shared" si="4"/>
        <v>0</v>
      </c>
      <c r="AC7" s="86">
        <f t="shared" si="4"/>
        <v>0</v>
      </c>
      <c r="AD7" s="152">
        <f t="shared" si="4"/>
        <v>2386369.81</v>
      </c>
    </row>
    <row r="8" spans="2:30" ht="22.5">
      <c r="B8" s="14">
        <v>1001</v>
      </c>
      <c r="C8" s="12" t="s">
        <v>77</v>
      </c>
      <c r="D8" s="138">
        <f>D9+D10+D11+D12+D13+D14+D15</f>
        <v>14732000</v>
      </c>
      <c r="E8" s="138"/>
      <c r="F8" s="138"/>
      <c r="G8" s="138"/>
      <c r="H8" s="138"/>
      <c r="I8" s="138"/>
      <c r="J8" s="83" t="e">
        <f>J9+J10+J11+J12+J15</f>
        <v>#VALUE!</v>
      </c>
      <c r="K8" s="23">
        <f aca="true" t="shared" si="5" ref="K8:AC8">SUM(K9:K15)</f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86">
        <f t="shared" si="5"/>
        <v>1168625.38</v>
      </c>
      <c r="S8" s="97">
        <f t="shared" si="5"/>
        <v>1158229.48</v>
      </c>
      <c r="T8" s="86">
        <f t="shared" si="5"/>
        <v>0</v>
      </c>
      <c r="U8" s="86">
        <f t="shared" si="5"/>
        <v>0</v>
      </c>
      <c r="V8" s="86">
        <f t="shared" si="5"/>
        <v>0</v>
      </c>
      <c r="W8" s="86">
        <f t="shared" si="5"/>
        <v>0</v>
      </c>
      <c r="X8" s="103">
        <f t="shared" si="5"/>
        <v>0</v>
      </c>
      <c r="Y8" s="86">
        <f t="shared" si="5"/>
        <v>0</v>
      </c>
      <c r="Z8" s="103">
        <f t="shared" si="5"/>
        <v>0</v>
      </c>
      <c r="AA8" s="23">
        <f t="shared" si="5"/>
        <v>0</v>
      </c>
      <c r="AB8" s="23">
        <f t="shared" si="5"/>
        <v>0</v>
      </c>
      <c r="AC8" s="86">
        <f t="shared" si="5"/>
        <v>0</v>
      </c>
      <c r="AD8" s="152">
        <f>R8+S8+T8+U8+V8+W8+X8+Y8+Z8+AA8+AB8+AC8</f>
        <v>2326854.86</v>
      </c>
    </row>
    <row r="9" spans="2:30" ht="18" customHeight="1">
      <c r="B9" s="25" t="s">
        <v>78</v>
      </c>
      <c r="C9" s="26" t="s">
        <v>1</v>
      </c>
      <c r="D9" s="140">
        <v>12841000</v>
      </c>
      <c r="E9" s="140"/>
      <c r="F9" s="140"/>
      <c r="G9" s="140"/>
      <c r="H9" s="140"/>
      <c r="I9" s="140"/>
      <c r="J9" s="84" t="str">
        <f>Buget!C204</f>
        <v>Cheltuieli salariale în bani</v>
      </c>
      <c r="K9" s="27">
        <f aca="true" t="shared" si="6" ref="K9:Q15">SUMIF($D$80:$D$498,$D9,K$80:K$498)</f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0</v>
      </c>
      <c r="R9" s="95">
        <v>1061843</v>
      </c>
      <c r="S9" s="94">
        <v>1017881</v>
      </c>
      <c r="T9" s="88"/>
      <c r="U9" s="88"/>
      <c r="V9" s="88"/>
      <c r="W9" s="88"/>
      <c r="X9" s="100"/>
      <c r="Y9" s="145"/>
      <c r="Z9" s="100"/>
      <c r="AA9" s="81"/>
      <c r="AB9" s="81"/>
      <c r="AC9" s="88"/>
      <c r="AD9" s="153">
        <f>SUM(R9:AC9)</f>
        <v>2079724</v>
      </c>
    </row>
    <row r="10" spans="2:30" ht="18" customHeight="1">
      <c r="B10" s="25" t="s">
        <v>81</v>
      </c>
      <c r="C10" s="26" t="s">
        <v>5</v>
      </c>
      <c r="D10" s="140">
        <v>1380000</v>
      </c>
      <c r="E10" s="140"/>
      <c r="F10" s="140"/>
      <c r="G10" s="140"/>
      <c r="H10" s="140"/>
      <c r="I10" s="140"/>
      <c r="J10" s="84" t="str">
        <f>Buget!C206</f>
        <v>Sporuri pentru conditii de munca</v>
      </c>
      <c r="K10" s="27">
        <f t="shared" si="6"/>
        <v>0</v>
      </c>
      <c r="L10" s="27">
        <f t="shared" si="6"/>
        <v>0</v>
      </c>
      <c r="M10" s="27">
        <f t="shared" si="6"/>
        <v>0</v>
      </c>
      <c r="N10" s="27">
        <f t="shared" si="6"/>
        <v>0</v>
      </c>
      <c r="O10" s="27">
        <f t="shared" si="6"/>
        <v>0</v>
      </c>
      <c r="P10" s="27">
        <f t="shared" si="6"/>
        <v>0</v>
      </c>
      <c r="Q10" s="27">
        <f t="shared" si="6"/>
        <v>0</v>
      </c>
      <c r="R10" s="87">
        <v>67615</v>
      </c>
      <c r="S10" s="94">
        <v>76169</v>
      </c>
      <c r="T10" s="88"/>
      <c r="U10" s="88"/>
      <c r="V10" s="88"/>
      <c r="W10" s="93"/>
      <c r="X10" s="100"/>
      <c r="Y10" s="145"/>
      <c r="Z10" s="100"/>
      <c r="AA10" s="81"/>
      <c r="AB10" s="81"/>
      <c r="AC10" s="88"/>
      <c r="AD10" s="153">
        <f>SUM(R10:AC10)</f>
        <v>143784</v>
      </c>
    </row>
    <row r="11" spans="2:30" ht="45">
      <c r="B11" s="25" t="s">
        <v>87</v>
      </c>
      <c r="C11" s="26" t="s">
        <v>9</v>
      </c>
      <c r="D11" s="140">
        <v>4000</v>
      </c>
      <c r="E11" s="140"/>
      <c r="F11" s="140"/>
      <c r="G11" s="140"/>
      <c r="H11" s="140"/>
      <c r="I11" s="140"/>
      <c r="J11" s="84" t="str">
        <f>Buget!C211</f>
        <v>Fondul pentru posturi ocupate prin cumul</v>
      </c>
      <c r="K11" s="27">
        <f t="shared" si="6"/>
        <v>0</v>
      </c>
      <c r="L11" s="27">
        <f t="shared" si="6"/>
        <v>0</v>
      </c>
      <c r="M11" s="27">
        <f t="shared" si="6"/>
        <v>0</v>
      </c>
      <c r="N11" s="27">
        <f t="shared" si="6"/>
        <v>0</v>
      </c>
      <c r="O11" s="27">
        <f t="shared" si="6"/>
        <v>0</v>
      </c>
      <c r="P11" s="27">
        <f t="shared" si="6"/>
        <v>0</v>
      </c>
      <c r="Q11" s="27">
        <f t="shared" si="6"/>
        <v>0</v>
      </c>
      <c r="R11" s="87"/>
      <c r="S11" s="94"/>
      <c r="T11" s="88"/>
      <c r="U11" s="88"/>
      <c r="V11" s="88"/>
      <c r="W11" s="88"/>
      <c r="X11" s="100"/>
      <c r="Y11" s="145"/>
      <c r="Z11" s="100"/>
      <c r="AA11" s="81"/>
      <c r="AB11" s="81"/>
      <c r="AC11" s="88"/>
      <c r="AD11" s="153">
        <f aca="true" t="shared" si="7" ref="AD11:AD51">R11+S11+T11+U11+V11+W11+X11+Y11+Z11+AA11+AB11+AC11</f>
        <v>0</v>
      </c>
    </row>
    <row r="12" spans="2:30" ht="22.5">
      <c r="B12" s="25" t="s">
        <v>88</v>
      </c>
      <c r="C12" s="26" t="s">
        <v>89</v>
      </c>
      <c r="D12" s="140">
        <v>60000</v>
      </c>
      <c r="E12" s="140"/>
      <c r="F12" s="140"/>
      <c r="G12" s="140"/>
      <c r="H12" s="140"/>
      <c r="I12" s="140"/>
      <c r="J12" s="84" t="str">
        <f>Buget!C212</f>
        <v>Indemnizatii platite unor persoane din afara unitatii</v>
      </c>
      <c r="K12" s="27">
        <f t="shared" si="6"/>
        <v>0</v>
      </c>
      <c r="L12" s="27">
        <f t="shared" si="6"/>
        <v>0</v>
      </c>
      <c r="M12" s="27">
        <f t="shared" si="6"/>
        <v>0</v>
      </c>
      <c r="N12" s="27">
        <f t="shared" si="6"/>
        <v>0</v>
      </c>
      <c r="O12" s="27">
        <f t="shared" si="6"/>
        <v>0</v>
      </c>
      <c r="P12" s="27">
        <f t="shared" si="6"/>
        <v>0</v>
      </c>
      <c r="Q12" s="27">
        <f t="shared" si="6"/>
        <v>0</v>
      </c>
      <c r="R12" s="143"/>
      <c r="S12" s="94">
        <v>40</v>
      </c>
      <c r="T12" s="88"/>
      <c r="U12" s="94"/>
      <c r="V12" s="94"/>
      <c r="W12" s="88"/>
      <c r="X12" s="100"/>
      <c r="Y12" s="145"/>
      <c r="Z12" s="145"/>
      <c r="AA12" s="81"/>
      <c r="AB12" s="98"/>
      <c r="AC12" s="88"/>
      <c r="AD12" s="153">
        <f t="shared" si="7"/>
        <v>40</v>
      </c>
    </row>
    <row r="13" spans="2:30" ht="33.75">
      <c r="B13" s="25" t="s">
        <v>92</v>
      </c>
      <c r="C13" s="26" t="s">
        <v>93</v>
      </c>
      <c r="D13" s="140">
        <v>2000</v>
      </c>
      <c r="E13" s="140"/>
      <c r="F13" s="140"/>
      <c r="G13" s="140"/>
      <c r="H13" s="140"/>
      <c r="I13" s="140"/>
      <c r="J13" s="84"/>
      <c r="K13" s="27">
        <f t="shared" si="6"/>
        <v>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143">
        <v>126.38</v>
      </c>
      <c r="S13" s="94">
        <v>132.48</v>
      </c>
      <c r="T13" s="88"/>
      <c r="U13" s="94"/>
      <c r="V13" s="94"/>
      <c r="W13" s="88"/>
      <c r="X13" s="100"/>
      <c r="Y13" s="145"/>
      <c r="Z13" s="100"/>
      <c r="AA13" s="88"/>
      <c r="AB13" s="98"/>
      <c r="AC13" s="88"/>
      <c r="AD13" s="153">
        <f>R13+S13+T13+U13+V13+W13+X13+Y13+Z13+AA13+AB13+AC13</f>
        <v>258.86</v>
      </c>
    </row>
    <row r="14" spans="2:30" ht="22.5">
      <c r="B14" s="25" t="s">
        <v>390</v>
      </c>
      <c r="C14" s="29" t="s">
        <v>391</v>
      </c>
      <c r="D14" s="140">
        <v>310000</v>
      </c>
      <c r="E14" s="140"/>
      <c r="F14" s="140"/>
      <c r="G14" s="140"/>
      <c r="H14" s="140"/>
      <c r="I14" s="140"/>
      <c r="J14" s="84">
        <f>SUMIF($D$80:$D$498,$D14,J$80:J$498)</f>
        <v>0</v>
      </c>
      <c r="K14" s="27">
        <f t="shared" si="6"/>
        <v>0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 t="shared" si="6"/>
        <v>0</v>
      </c>
      <c r="Q14" s="27">
        <f t="shared" si="6"/>
        <v>0</v>
      </c>
      <c r="R14" s="87">
        <v>25950</v>
      </c>
      <c r="S14" s="94">
        <v>25229</v>
      </c>
      <c r="T14" s="88"/>
      <c r="U14" s="88"/>
      <c r="V14" s="88"/>
      <c r="W14" s="88"/>
      <c r="X14" s="100"/>
      <c r="Y14" s="145"/>
      <c r="Z14" s="100"/>
      <c r="AA14" s="81"/>
      <c r="AB14" s="81"/>
      <c r="AC14" s="88"/>
      <c r="AD14" s="153">
        <f t="shared" si="7"/>
        <v>51179</v>
      </c>
    </row>
    <row r="15" spans="2:30" ht="22.5">
      <c r="B15" s="25" t="s">
        <v>96</v>
      </c>
      <c r="C15" s="26" t="s">
        <v>10</v>
      </c>
      <c r="D15" s="140">
        <v>135000</v>
      </c>
      <c r="E15" s="140"/>
      <c r="F15" s="140"/>
      <c r="G15" s="140"/>
      <c r="H15" s="140"/>
      <c r="I15" s="140"/>
      <c r="J15" s="84" t="str">
        <f>Buget!C216</f>
        <v>Alocatii pentru locuinte</v>
      </c>
      <c r="K15" s="27">
        <f t="shared" si="6"/>
        <v>0</v>
      </c>
      <c r="L15" s="27">
        <f t="shared" si="6"/>
        <v>0</v>
      </c>
      <c r="M15" s="27">
        <f t="shared" si="6"/>
        <v>0</v>
      </c>
      <c r="N15" s="27">
        <f t="shared" si="6"/>
        <v>0</v>
      </c>
      <c r="O15" s="27">
        <f t="shared" si="6"/>
        <v>0</v>
      </c>
      <c r="P15" s="27">
        <f t="shared" si="6"/>
        <v>0</v>
      </c>
      <c r="Q15" s="27">
        <f t="shared" si="6"/>
        <v>0</v>
      </c>
      <c r="R15" s="87">
        <v>13091</v>
      </c>
      <c r="S15" s="94">
        <v>38778</v>
      </c>
      <c r="T15" s="88"/>
      <c r="U15" s="88"/>
      <c r="V15" s="88"/>
      <c r="W15" s="88"/>
      <c r="X15" s="100"/>
      <c r="Y15" s="88"/>
      <c r="Z15" s="100"/>
      <c r="AA15" s="81"/>
      <c r="AB15" s="81"/>
      <c r="AC15" s="88"/>
      <c r="AD15" s="153">
        <f t="shared" si="7"/>
        <v>51869</v>
      </c>
    </row>
    <row r="16" spans="2:30" ht="33.75">
      <c r="B16" s="14" t="s">
        <v>97</v>
      </c>
      <c r="C16" s="12" t="s">
        <v>98</v>
      </c>
      <c r="D16" s="138">
        <f>D19+D17</f>
        <v>173000</v>
      </c>
      <c r="E16" s="138"/>
      <c r="F16" s="138"/>
      <c r="G16" s="138"/>
      <c r="H16" s="138"/>
      <c r="I16" s="138"/>
      <c r="J16" s="83">
        <f aca="true" t="shared" si="8" ref="J16:Q16">SUM(J17:J18)</f>
        <v>0</v>
      </c>
      <c r="K16" s="23">
        <f t="shared" si="8"/>
        <v>0</v>
      </c>
      <c r="L16" s="23">
        <f t="shared" si="8"/>
        <v>0</v>
      </c>
      <c r="M16" s="23">
        <f t="shared" si="8"/>
        <v>0</v>
      </c>
      <c r="N16" s="23">
        <f t="shared" si="8"/>
        <v>0</v>
      </c>
      <c r="O16" s="23">
        <f t="shared" si="8"/>
        <v>0</v>
      </c>
      <c r="P16" s="23">
        <f t="shared" si="8"/>
        <v>0</v>
      </c>
      <c r="Q16" s="23">
        <f t="shared" si="8"/>
        <v>0</v>
      </c>
      <c r="R16" s="90">
        <f>R17+R18+R19</f>
        <v>3637</v>
      </c>
      <c r="S16" s="90">
        <f>S17+S18+S19</f>
        <v>3636.95</v>
      </c>
      <c r="T16" s="90">
        <f aca="true" t="shared" si="9" ref="T16:AC16">T19</f>
        <v>0</v>
      </c>
      <c r="U16" s="90">
        <f>U17+U18+U19</f>
        <v>0</v>
      </c>
      <c r="V16" s="90">
        <f>V17+V18+V19</f>
        <v>0</v>
      </c>
      <c r="W16" s="90">
        <f>W19+W17</f>
        <v>0</v>
      </c>
      <c r="X16" s="90">
        <f t="shared" si="9"/>
        <v>0</v>
      </c>
      <c r="Y16" s="90">
        <f t="shared" si="9"/>
        <v>0</v>
      </c>
      <c r="Z16" s="90">
        <f t="shared" si="9"/>
        <v>0</v>
      </c>
      <c r="AA16" s="90">
        <f t="shared" si="9"/>
        <v>0</v>
      </c>
      <c r="AB16" s="90">
        <f t="shared" si="9"/>
        <v>0</v>
      </c>
      <c r="AC16" s="90">
        <f t="shared" si="9"/>
        <v>0</v>
      </c>
      <c r="AD16" s="152">
        <f>AD17+AD18+AD19</f>
        <v>7273.95</v>
      </c>
    </row>
    <row r="17" spans="2:30" ht="45">
      <c r="B17" s="25" t="s">
        <v>99</v>
      </c>
      <c r="C17" s="26" t="s">
        <v>11</v>
      </c>
      <c r="D17" s="140">
        <v>28000</v>
      </c>
      <c r="E17" s="138"/>
      <c r="F17" s="138"/>
      <c r="G17" s="138"/>
      <c r="H17" s="138"/>
      <c r="I17" s="138"/>
      <c r="J17" s="84">
        <f aca="true" t="shared" si="10" ref="J17:Q19">SUMIF($D$80:$D$498,$D17,J$80:J$498)</f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87">
        <f>1200+2437</f>
        <v>3637</v>
      </c>
      <c r="S17" s="94">
        <v>3636.95</v>
      </c>
      <c r="T17" s="88"/>
      <c r="U17" s="88"/>
      <c r="V17" s="88"/>
      <c r="W17" s="88"/>
      <c r="X17" s="100"/>
      <c r="Y17" s="88"/>
      <c r="Z17" s="100"/>
      <c r="AA17" s="81"/>
      <c r="AB17" s="81"/>
      <c r="AC17" s="88"/>
      <c r="AD17" s="153">
        <f t="shared" si="7"/>
        <v>7273.95</v>
      </c>
    </row>
    <row r="18" spans="2:30" ht="22.5" hidden="1">
      <c r="B18" s="25" t="s">
        <v>100</v>
      </c>
      <c r="C18" s="26" t="s">
        <v>101</v>
      </c>
      <c r="D18" s="138">
        <v>0</v>
      </c>
      <c r="E18" s="138"/>
      <c r="F18" s="138"/>
      <c r="G18" s="138"/>
      <c r="H18" s="138"/>
      <c r="I18" s="138"/>
      <c r="J18" s="84">
        <f t="shared" si="10"/>
        <v>0</v>
      </c>
      <c r="K18" s="27">
        <f t="shared" si="10"/>
        <v>0</v>
      </c>
      <c r="L18" s="27">
        <f t="shared" si="10"/>
        <v>0</v>
      </c>
      <c r="M18" s="27">
        <f t="shared" si="10"/>
        <v>0</v>
      </c>
      <c r="N18" s="27">
        <f t="shared" si="10"/>
        <v>0</v>
      </c>
      <c r="O18" s="27">
        <f t="shared" si="10"/>
        <v>0</v>
      </c>
      <c r="P18" s="27">
        <f t="shared" si="10"/>
        <v>0</v>
      </c>
      <c r="Q18" s="27">
        <f t="shared" si="10"/>
        <v>0</v>
      </c>
      <c r="R18" s="87"/>
      <c r="S18" s="94"/>
      <c r="T18" s="88"/>
      <c r="U18" s="88"/>
      <c r="V18" s="88"/>
      <c r="W18" s="88"/>
      <c r="X18" s="100"/>
      <c r="Y18" s="88"/>
      <c r="Z18" s="100"/>
      <c r="AA18" s="81"/>
      <c r="AB18" s="81"/>
      <c r="AC18" s="88"/>
      <c r="AD18" s="153">
        <f t="shared" si="7"/>
        <v>0</v>
      </c>
    </row>
    <row r="19" spans="2:30" ht="22.5">
      <c r="B19" s="25" t="s">
        <v>385</v>
      </c>
      <c r="C19" s="26" t="s">
        <v>386</v>
      </c>
      <c r="D19" s="140">
        <v>145000</v>
      </c>
      <c r="E19" s="140"/>
      <c r="F19" s="140"/>
      <c r="G19" s="140"/>
      <c r="H19" s="140"/>
      <c r="I19" s="140"/>
      <c r="J19" s="84"/>
      <c r="K19" s="27">
        <f t="shared" si="10"/>
        <v>0</v>
      </c>
      <c r="L19" s="27">
        <f t="shared" si="10"/>
        <v>0</v>
      </c>
      <c r="M19" s="27">
        <f t="shared" si="10"/>
        <v>0</v>
      </c>
      <c r="N19" s="27">
        <f t="shared" si="10"/>
        <v>0</v>
      </c>
      <c r="O19" s="27">
        <f t="shared" si="10"/>
        <v>0</v>
      </c>
      <c r="P19" s="27">
        <f t="shared" si="10"/>
        <v>0</v>
      </c>
      <c r="Q19" s="27">
        <f t="shared" si="10"/>
        <v>0</v>
      </c>
      <c r="R19" s="87"/>
      <c r="S19" s="94"/>
      <c r="T19" s="88"/>
      <c r="U19" s="88"/>
      <c r="V19" s="88"/>
      <c r="W19" s="88"/>
      <c r="X19" s="100"/>
      <c r="Y19" s="88"/>
      <c r="Z19" s="100"/>
      <c r="AA19" s="81"/>
      <c r="AB19" s="81"/>
      <c r="AC19" s="88"/>
      <c r="AD19" s="153">
        <f t="shared" si="7"/>
        <v>0</v>
      </c>
    </row>
    <row r="20" spans="2:30" ht="12.75">
      <c r="B20" s="14">
        <v>1003</v>
      </c>
      <c r="C20" s="12" t="s">
        <v>102</v>
      </c>
      <c r="D20" s="138">
        <f>D26+D21+D22+D23+D24+D25</f>
        <v>403000</v>
      </c>
      <c r="E20" s="138"/>
      <c r="F20" s="138"/>
      <c r="G20" s="138"/>
      <c r="H20" s="138"/>
      <c r="I20" s="138"/>
      <c r="J20" s="83" t="e">
        <f>J21+J22+J23+J24+J25</f>
        <v>#VALUE!</v>
      </c>
      <c r="K20" s="23">
        <f aca="true" t="shared" si="11" ref="K20:Q20">SUM(K21:K25)</f>
        <v>0</v>
      </c>
      <c r="L20" s="23">
        <f t="shared" si="11"/>
        <v>0</v>
      </c>
      <c r="M20" s="23">
        <f t="shared" si="11"/>
        <v>0</v>
      </c>
      <c r="N20" s="23">
        <f t="shared" si="11"/>
        <v>0</v>
      </c>
      <c r="O20" s="23">
        <f t="shared" si="11"/>
        <v>0</v>
      </c>
      <c r="P20" s="23">
        <f t="shared" si="11"/>
        <v>0</v>
      </c>
      <c r="Q20" s="23">
        <f t="shared" si="11"/>
        <v>0</v>
      </c>
      <c r="R20" s="90">
        <f>SUM(R21:R26)</f>
        <v>26228</v>
      </c>
      <c r="S20" s="97">
        <f>SUM(S21:S26)</f>
        <v>26013</v>
      </c>
      <c r="T20" s="86">
        <f aca="true" t="shared" si="12" ref="T20:AD20">SUM(T21:T26)</f>
        <v>0</v>
      </c>
      <c r="U20" s="86">
        <f t="shared" si="12"/>
        <v>0</v>
      </c>
      <c r="V20" s="86">
        <f t="shared" si="12"/>
        <v>0</v>
      </c>
      <c r="W20" s="86">
        <f t="shared" si="12"/>
        <v>0</v>
      </c>
      <c r="X20" s="103">
        <f t="shared" si="12"/>
        <v>0</v>
      </c>
      <c r="Y20" s="86">
        <f t="shared" si="12"/>
        <v>0</v>
      </c>
      <c r="Z20" s="86">
        <f t="shared" si="12"/>
        <v>0</v>
      </c>
      <c r="AA20" s="86">
        <f t="shared" si="12"/>
        <v>0</v>
      </c>
      <c r="AB20" s="86">
        <f t="shared" si="12"/>
        <v>0</v>
      </c>
      <c r="AC20" s="86">
        <f t="shared" si="12"/>
        <v>0</v>
      </c>
      <c r="AD20" s="151">
        <f t="shared" si="12"/>
        <v>52241</v>
      </c>
    </row>
    <row r="21" spans="2:30" ht="33.75">
      <c r="B21" s="25" t="s">
        <v>103</v>
      </c>
      <c r="C21" s="26" t="s">
        <v>12</v>
      </c>
      <c r="D21" s="140">
        <v>43000</v>
      </c>
      <c r="E21" s="140"/>
      <c r="F21" s="140"/>
      <c r="G21" s="140"/>
      <c r="H21" s="140"/>
      <c r="I21" s="140"/>
      <c r="J21" s="84" t="str">
        <f>Buget!C222</f>
        <v>Contributii   </v>
      </c>
      <c r="K21" s="27">
        <f aca="true" t="shared" si="13" ref="K21:Q26">SUMIF($D$80:$D$498,$D21,K$80:K$498)</f>
        <v>0</v>
      </c>
      <c r="L21" s="27">
        <f t="shared" si="13"/>
        <v>0</v>
      </c>
      <c r="M21" s="27">
        <f t="shared" si="13"/>
        <v>0</v>
      </c>
      <c r="N21" s="27">
        <f t="shared" si="13"/>
        <v>0</v>
      </c>
      <c r="O21" s="27">
        <f t="shared" si="13"/>
        <v>0</v>
      </c>
      <c r="P21" s="27">
        <f t="shared" si="13"/>
        <v>0</v>
      </c>
      <c r="Q21" s="27">
        <f t="shared" si="13"/>
        <v>0</v>
      </c>
      <c r="R21" s="87"/>
      <c r="S21" s="94"/>
      <c r="T21" s="88"/>
      <c r="U21" s="88"/>
      <c r="V21" s="88"/>
      <c r="W21" s="88"/>
      <c r="X21" s="100"/>
      <c r="Y21" s="146"/>
      <c r="Z21" s="100"/>
      <c r="AA21" s="81"/>
      <c r="AB21" s="81"/>
      <c r="AC21" s="88"/>
      <c r="AD21" s="153">
        <f t="shared" si="7"/>
        <v>0</v>
      </c>
    </row>
    <row r="22" spans="2:30" ht="22.5">
      <c r="B22" s="25" t="s">
        <v>104</v>
      </c>
      <c r="C22" s="26" t="s">
        <v>105</v>
      </c>
      <c r="D22" s="140">
        <v>2000</v>
      </c>
      <c r="E22" s="140"/>
      <c r="F22" s="140"/>
      <c r="G22" s="140"/>
      <c r="H22" s="140"/>
      <c r="I22" s="140"/>
      <c r="J22" s="84" t="str">
        <f>Buget!C223</f>
        <v>Contributii de asigurari sociale de stat</v>
      </c>
      <c r="K22" s="27">
        <f t="shared" si="13"/>
        <v>0</v>
      </c>
      <c r="L22" s="27">
        <f t="shared" si="13"/>
        <v>0</v>
      </c>
      <c r="M22" s="27">
        <f t="shared" si="13"/>
        <v>0</v>
      </c>
      <c r="N22" s="27">
        <f t="shared" si="13"/>
        <v>0</v>
      </c>
      <c r="O22" s="27">
        <f t="shared" si="13"/>
        <v>0</v>
      </c>
      <c r="P22" s="27">
        <f t="shared" si="13"/>
        <v>0</v>
      </c>
      <c r="Q22" s="27">
        <f t="shared" si="13"/>
        <v>0</v>
      </c>
      <c r="R22" s="87"/>
      <c r="S22" s="94"/>
      <c r="T22" s="88"/>
      <c r="U22" s="88"/>
      <c r="V22" s="88"/>
      <c r="W22" s="88"/>
      <c r="X22" s="100"/>
      <c r="Y22" s="146"/>
      <c r="Z22" s="100"/>
      <c r="AA22" s="81"/>
      <c r="AB22" s="81"/>
      <c r="AC22" s="88"/>
      <c r="AD22" s="153">
        <f t="shared" si="7"/>
        <v>0</v>
      </c>
    </row>
    <row r="23" spans="2:30" ht="33.75">
      <c r="B23" s="25" t="s">
        <v>106</v>
      </c>
      <c r="C23" s="26" t="s">
        <v>107</v>
      </c>
      <c r="D23" s="140">
        <v>14000</v>
      </c>
      <c r="E23" s="140"/>
      <c r="F23" s="140"/>
      <c r="G23" s="140"/>
      <c r="H23" s="140"/>
      <c r="I23" s="140"/>
      <c r="J23" s="84" t="str">
        <f>Buget!C224</f>
        <v>Contributii de asigurari de şomaj</v>
      </c>
      <c r="K23" s="27">
        <f t="shared" si="13"/>
        <v>0</v>
      </c>
      <c r="L23" s="27">
        <f t="shared" si="13"/>
        <v>0</v>
      </c>
      <c r="M23" s="27">
        <f t="shared" si="13"/>
        <v>0</v>
      </c>
      <c r="N23" s="27">
        <f t="shared" si="13"/>
        <v>0</v>
      </c>
      <c r="O23" s="27">
        <f t="shared" si="13"/>
        <v>0</v>
      </c>
      <c r="P23" s="27">
        <f t="shared" si="13"/>
        <v>0</v>
      </c>
      <c r="Q23" s="27">
        <f t="shared" si="13"/>
        <v>0</v>
      </c>
      <c r="R23" s="87"/>
      <c r="S23" s="94"/>
      <c r="T23" s="88"/>
      <c r="U23" s="88"/>
      <c r="V23" s="88"/>
      <c r="W23" s="88"/>
      <c r="X23" s="100"/>
      <c r="Y23" s="146"/>
      <c r="Z23" s="100"/>
      <c r="AA23" s="81"/>
      <c r="AB23" s="81"/>
      <c r="AC23" s="88"/>
      <c r="AD23" s="153">
        <f t="shared" si="7"/>
        <v>0</v>
      </c>
    </row>
    <row r="24" spans="2:30" ht="56.25">
      <c r="B24" s="25" t="s">
        <v>108</v>
      </c>
      <c r="C24" s="26" t="s">
        <v>13</v>
      </c>
      <c r="D24" s="140">
        <v>1000</v>
      </c>
      <c r="E24" s="140"/>
      <c r="F24" s="140"/>
      <c r="G24" s="140"/>
      <c r="H24" s="140"/>
      <c r="I24" s="140"/>
      <c r="J24" s="84" t="str">
        <f>Buget!C225</f>
        <v>Contributii de asigurari sociale de sanatate</v>
      </c>
      <c r="K24" s="27">
        <f t="shared" si="13"/>
        <v>0</v>
      </c>
      <c r="L24" s="27">
        <f t="shared" si="13"/>
        <v>0</v>
      </c>
      <c r="M24" s="27">
        <f t="shared" si="13"/>
        <v>0</v>
      </c>
      <c r="N24" s="27">
        <f t="shared" si="13"/>
        <v>0</v>
      </c>
      <c r="O24" s="27">
        <f t="shared" si="13"/>
        <v>0</v>
      </c>
      <c r="P24" s="27">
        <f t="shared" si="13"/>
        <v>0</v>
      </c>
      <c r="Q24" s="27">
        <f t="shared" si="13"/>
        <v>0</v>
      </c>
      <c r="R24" s="87"/>
      <c r="S24" s="94"/>
      <c r="T24" s="88"/>
      <c r="U24" s="88"/>
      <c r="V24" s="88"/>
      <c r="W24" s="88"/>
      <c r="X24" s="100"/>
      <c r="Y24" s="146"/>
      <c r="Z24" s="100"/>
      <c r="AA24" s="81"/>
      <c r="AB24" s="81"/>
      <c r="AC24" s="88"/>
      <c r="AD24" s="153">
        <f t="shared" si="7"/>
        <v>0</v>
      </c>
    </row>
    <row r="25" spans="2:30" ht="33.75">
      <c r="B25" s="25" t="s">
        <v>109</v>
      </c>
      <c r="C25" s="26" t="s">
        <v>14</v>
      </c>
      <c r="D25" s="140">
        <v>3000</v>
      </c>
      <c r="E25" s="140"/>
      <c r="F25" s="140"/>
      <c r="G25" s="140"/>
      <c r="H25" s="140"/>
      <c r="I25" s="140"/>
      <c r="J25" s="84" t="str">
        <f>Buget!C226</f>
        <v>Contributii de asigurari pentru accidente de munca si boli profesionale</v>
      </c>
      <c r="K25" s="27">
        <f t="shared" si="13"/>
        <v>0</v>
      </c>
      <c r="L25" s="27">
        <f t="shared" si="13"/>
        <v>0</v>
      </c>
      <c r="M25" s="27">
        <f t="shared" si="13"/>
        <v>0</v>
      </c>
      <c r="N25" s="27">
        <f t="shared" si="13"/>
        <v>0</v>
      </c>
      <c r="O25" s="27">
        <f t="shared" si="13"/>
        <v>0</v>
      </c>
      <c r="P25" s="27">
        <f t="shared" si="13"/>
        <v>0</v>
      </c>
      <c r="Q25" s="27">
        <f t="shared" si="13"/>
        <v>0</v>
      </c>
      <c r="R25" s="87"/>
      <c r="S25" s="94"/>
      <c r="T25" s="88"/>
      <c r="U25" s="88"/>
      <c r="V25" s="88"/>
      <c r="W25" s="88"/>
      <c r="X25" s="100"/>
      <c r="Y25" s="146"/>
      <c r="Z25" s="100"/>
      <c r="AA25" s="81"/>
      <c r="AB25" s="81"/>
      <c r="AC25" s="88"/>
      <c r="AD25" s="153">
        <f t="shared" si="7"/>
        <v>0</v>
      </c>
    </row>
    <row r="26" spans="2:30" ht="33.75">
      <c r="B26" s="25" t="s">
        <v>239</v>
      </c>
      <c r="C26" s="26" t="s">
        <v>387</v>
      </c>
      <c r="D26" s="140">
        <v>340000</v>
      </c>
      <c r="E26" s="140"/>
      <c r="F26" s="140"/>
      <c r="G26" s="140"/>
      <c r="H26" s="140"/>
      <c r="I26" s="140"/>
      <c r="J26" s="84"/>
      <c r="K26" s="27">
        <f t="shared" si="13"/>
        <v>0</v>
      </c>
      <c r="L26" s="27">
        <f t="shared" si="13"/>
        <v>0</v>
      </c>
      <c r="M26" s="27">
        <f t="shared" si="13"/>
        <v>0</v>
      </c>
      <c r="N26" s="27">
        <f t="shared" si="13"/>
        <v>0</v>
      </c>
      <c r="O26" s="27">
        <f t="shared" si="13"/>
        <v>0</v>
      </c>
      <c r="P26" s="27">
        <f t="shared" si="13"/>
        <v>0</v>
      </c>
      <c r="Q26" s="27">
        <f t="shared" si="13"/>
        <v>0</v>
      </c>
      <c r="R26" s="87">
        <v>26228</v>
      </c>
      <c r="S26" s="94">
        <v>26013</v>
      </c>
      <c r="T26" s="88"/>
      <c r="U26" s="88"/>
      <c r="V26" s="88"/>
      <c r="W26" s="88"/>
      <c r="X26" s="100"/>
      <c r="Y26" s="145"/>
      <c r="Z26" s="100"/>
      <c r="AA26" s="88"/>
      <c r="AB26" s="81"/>
      <c r="AC26" s="88"/>
      <c r="AD26" s="153">
        <f t="shared" si="7"/>
        <v>52241</v>
      </c>
    </row>
    <row r="27" spans="2:30" ht="22.5">
      <c r="B27" s="14" t="s">
        <v>15</v>
      </c>
      <c r="C27" s="15" t="s">
        <v>56</v>
      </c>
      <c r="D27" s="138">
        <f>D28+D37+D40+D43+D45+D46+D47</f>
        <v>1841000</v>
      </c>
      <c r="E27" s="138"/>
      <c r="F27" s="138"/>
      <c r="G27" s="138"/>
      <c r="H27" s="138"/>
      <c r="I27" s="138"/>
      <c r="J27" s="83">
        <f>J28+J37+J40+J43+J45+J46+J47</f>
        <v>0</v>
      </c>
      <c r="K27" s="23">
        <f aca="true" t="shared" si="14" ref="K27:AC27">K28+K33+K34+K37+K40+SUM(K43:K47)</f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182</v>
      </c>
      <c r="R27" s="90">
        <f t="shared" si="14"/>
        <v>129651.39</v>
      </c>
      <c r="S27" s="97">
        <f t="shared" si="14"/>
        <v>142498.36000000002</v>
      </c>
      <c r="T27" s="86">
        <f t="shared" si="14"/>
        <v>0</v>
      </c>
      <c r="U27" s="86">
        <f t="shared" si="14"/>
        <v>0</v>
      </c>
      <c r="V27" s="86">
        <f t="shared" si="14"/>
        <v>0</v>
      </c>
      <c r="W27" s="86">
        <f t="shared" si="14"/>
        <v>0</v>
      </c>
      <c r="X27" s="103">
        <f t="shared" si="14"/>
        <v>0</v>
      </c>
      <c r="Y27" s="86">
        <f t="shared" si="14"/>
        <v>0</v>
      </c>
      <c r="Z27" s="103">
        <f t="shared" si="14"/>
        <v>0</v>
      </c>
      <c r="AA27" s="86">
        <f t="shared" si="14"/>
        <v>0</v>
      </c>
      <c r="AB27" s="23">
        <f t="shared" si="14"/>
        <v>0</v>
      </c>
      <c r="AC27" s="86">
        <f t="shared" si="14"/>
        <v>0</v>
      </c>
      <c r="AD27" s="152">
        <f>R27+S27+T27+U27+V27+W27+X27+Y27+Z27+AA27+AB27+AC27</f>
        <v>272149.75</v>
      </c>
    </row>
    <row r="28" spans="2:30" ht="12.75">
      <c r="B28" s="14">
        <v>2001</v>
      </c>
      <c r="C28" s="12" t="s">
        <v>110</v>
      </c>
      <c r="D28" s="138">
        <f>SUM(D30:D32)+D29</f>
        <v>1816000</v>
      </c>
      <c r="E28" s="138"/>
      <c r="F28" s="138"/>
      <c r="G28" s="138"/>
      <c r="H28" s="138"/>
      <c r="I28" s="138"/>
      <c r="J28" s="83">
        <f aca="true" t="shared" si="15" ref="J28:AC28">SUM(J29:J32)</f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158</v>
      </c>
      <c r="R28" s="90">
        <f t="shared" si="15"/>
        <v>129451.39</v>
      </c>
      <c r="S28" s="97">
        <f t="shared" si="15"/>
        <v>142498.36000000002</v>
      </c>
      <c r="T28" s="86">
        <f t="shared" si="15"/>
        <v>0</v>
      </c>
      <c r="U28" s="86">
        <f t="shared" si="15"/>
        <v>0</v>
      </c>
      <c r="V28" s="86">
        <f t="shared" si="15"/>
        <v>0</v>
      </c>
      <c r="W28" s="86">
        <f t="shared" si="15"/>
        <v>0</v>
      </c>
      <c r="X28" s="103">
        <f t="shared" si="15"/>
        <v>0</v>
      </c>
      <c r="Y28" s="86">
        <f t="shared" si="15"/>
        <v>0</v>
      </c>
      <c r="Z28" s="103">
        <f t="shared" si="15"/>
        <v>0</v>
      </c>
      <c r="AA28" s="86">
        <f t="shared" si="15"/>
        <v>0</v>
      </c>
      <c r="AB28" s="23">
        <f t="shared" si="15"/>
        <v>0</v>
      </c>
      <c r="AC28" s="86">
        <f t="shared" si="15"/>
        <v>0</v>
      </c>
      <c r="AD28" s="152">
        <f t="shared" si="7"/>
        <v>271949.75</v>
      </c>
    </row>
    <row r="29" spans="2:30" ht="12.75">
      <c r="B29" s="25" t="s">
        <v>111</v>
      </c>
      <c r="C29" s="26" t="s">
        <v>16</v>
      </c>
      <c r="D29" s="140">
        <v>29000</v>
      </c>
      <c r="E29" s="140"/>
      <c r="F29" s="140"/>
      <c r="G29" s="140"/>
      <c r="H29" s="140"/>
      <c r="I29" s="140"/>
      <c r="J29" s="84" t="str">
        <f>Buget!C229</f>
        <v>Bunuri si servicii</v>
      </c>
      <c r="K29" s="27">
        <f aca="true" t="shared" si="16" ref="K29:P33">SUMIF($D$80:$D$498,$D29,K$80:K$498)</f>
        <v>0</v>
      </c>
      <c r="L29" s="27">
        <f t="shared" si="16"/>
        <v>0</v>
      </c>
      <c r="M29" s="27">
        <f t="shared" si="16"/>
        <v>0</v>
      </c>
      <c r="N29" s="27">
        <f t="shared" si="16"/>
        <v>0</v>
      </c>
      <c r="O29" s="27">
        <f t="shared" si="16"/>
        <v>0</v>
      </c>
      <c r="P29" s="27">
        <f t="shared" si="16"/>
        <v>0</v>
      </c>
      <c r="Q29" s="27">
        <v>3</v>
      </c>
      <c r="R29" s="87"/>
      <c r="S29" s="94"/>
      <c r="T29" s="88"/>
      <c r="U29" s="88"/>
      <c r="V29" s="88"/>
      <c r="W29" s="88"/>
      <c r="X29" s="100"/>
      <c r="Y29" s="88"/>
      <c r="Z29" s="100"/>
      <c r="AA29" s="88"/>
      <c r="AB29" s="81"/>
      <c r="AC29" s="88"/>
      <c r="AD29" s="153">
        <f>R29+S29+T29+U29+V29+W29+X29+Y29+Z29+AA29+AB29+AC29</f>
        <v>0</v>
      </c>
    </row>
    <row r="30" spans="2:30" ht="33.75">
      <c r="B30" s="25" t="s">
        <v>119</v>
      </c>
      <c r="C30" s="26" t="s">
        <v>120</v>
      </c>
      <c r="D30" s="140">
        <v>32000</v>
      </c>
      <c r="E30" s="140"/>
      <c r="F30" s="140"/>
      <c r="G30" s="140"/>
      <c r="H30" s="140"/>
      <c r="I30" s="140"/>
      <c r="J30" s="84" t="str">
        <f>Buget!C236</f>
        <v>Transport</v>
      </c>
      <c r="K30" s="27">
        <f t="shared" si="16"/>
        <v>0</v>
      </c>
      <c r="L30" s="27">
        <f t="shared" si="16"/>
        <v>0</v>
      </c>
      <c r="M30" s="27">
        <f t="shared" si="16"/>
        <v>0</v>
      </c>
      <c r="N30" s="27">
        <f t="shared" si="16"/>
        <v>0</v>
      </c>
      <c r="O30" s="27">
        <f t="shared" si="16"/>
        <v>0</v>
      </c>
      <c r="P30" s="27">
        <f t="shared" si="16"/>
        <v>0</v>
      </c>
      <c r="Q30" s="27">
        <v>8</v>
      </c>
      <c r="R30" s="89">
        <f>964.01+999.25</f>
        <v>1963.26</v>
      </c>
      <c r="S30" s="94"/>
      <c r="T30" s="88"/>
      <c r="U30" s="88"/>
      <c r="V30" s="88"/>
      <c r="W30" s="88"/>
      <c r="X30" s="100"/>
      <c r="Y30" s="88"/>
      <c r="Z30" s="100"/>
      <c r="AA30" s="88"/>
      <c r="AB30" s="81"/>
      <c r="AC30" s="88"/>
      <c r="AD30" s="153">
        <f>R30+S30+T30+U30+V30+W30+X30+Y30+Z30+AA30+AB30+AC30</f>
        <v>1963.26</v>
      </c>
    </row>
    <row r="31" spans="2:30" ht="45">
      <c r="B31" s="25" t="s">
        <v>121</v>
      </c>
      <c r="C31" s="26" t="s">
        <v>122</v>
      </c>
      <c r="D31" s="140">
        <v>1752000</v>
      </c>
      <c r="E31" s="140"/>
      <c r="F31" s="140"/>
      <c r="G31" s="140"/>
      <c r="H31" s="140"/>
      <c r="I31" s="140"/>
      <c r="J31" s="84" t="str">
        <f>Buget!C237</f>
        <v>Posta, telecomunicatii, radio, tv, internet</v>
      </c>
      <c r="K31" s="27">
        <f t="shared" si="16"/>
        <v>0</v>
      </c>
      <c r="L31" s="27">
        <f t="shared" si="16"/>
        <v>0</v>
      </c>
      <c r="M31" s="27">
        <f t="shared" si="16"/>
        <v>0</v>
      </c>
      <c r="N31" s="27">
        <f t="shared" si="16"/>
        <v>0</v>
      </c>
      <c r="O31" s="27">
        <f t="shared" si="16"/>
        <v>0</v>
      </c>
      <c r="P31" s="27">
        <f t="shared" si="16"/>
        <v>0</v>
      </c>
      <c r="Q31" s="27">
        <v>146</v>
      </c>
      <c r="R31" s="89">
        <f>16707.6+22276.8+43077.6+2435.44+14126.1+535.8+2466.59+142.34+1591.78+3.34+544.21+6973.13+559+1575+13923+550.4</f>
        <v>127488.13</v>
      </c>
      <c r="S31" s="99">
        <f>9644.74+22276.8+19492.2+1100.8+3.32+2435.44+2206.62+56.8+559+654.5+41.29+8.09+1591.78+43077.59+694.19+573.94+14126.1+103.36+22276.8+1575</f>
        <v>142498.36000000002</v>
      </c>
      <c r="T31" s="88"/>
      <c r="U31" s="88"/>
      <c r="V31" s="88"/>
      <c r="W31" s="88"/>
      <c r="X31" s="100"/>
      <c r="Y31" s="88"/>
      <c r="Z31" s="100"/>
      <c r="AA31" s="88"/>
      <c r="AB31" s="81"/>
      <c r="AC31" s="88"/>
      <c r="AD31" s="153">
        <f>R31+S31+T31+U31+V31+W31+X31+Y31+Z31+AA31+AB31+AC31</f>
        <v>269986.49</v>
      </c>
    </row>
    <row r="32" spans="2:30" ht="45">
      <c r="B32" s="25" t="s">
        <v>123</v>
      </c>
      <c r="C32" s="26" t="s">
        <v>124</v>
      </c>
      <c r="D32" s="140">
        <v>3000</v>
      </c>
      <c r="E32" s="140"/>
      <c r="F32" s="140"/>
      <c r="G32" s="140"/>
      <c r="H32" s="140"/>
      <c r="I32" s="140"/>
      <c r="J32" s="84" t="str">
        <f>Buget!C238</f>
        <v>Materiale si prestari de servicii cu caracter functional</v>
      </c>
      <c r="K32" s="27">
        <f t="shared" si="16"/>
        <v>0</v>
      </c>
      <c r="L32" s="27">
        <f t="shared" si="16"/>
        <v>0</v>
      </c>
      <c r="M32" s="27">
        <f t="shared" si="16"/>
        <v>0</v>
      </c>
      <c r="N32" s="27">
        <f t="shared" si="16"/>
        <v>0</v>
      </c>
      <c r="O32" s="27">
        <f t="shared" si="16"/>
        <v>0</v>
      </c>
      <c r="P32" s="27">
        <f t="shared" si="16"/>
        <v>0</v>
      </c>
      <c r="Q32" s="27">
        <v>1</v>
      </c>
      <c r="R32" s="89"/>
      <c r="S32" s="94"/>
      <c r="T32" s="88"/>
      <c r="U32" s="88"/>
      <c r="V32" s="88"/>
      <c r="W32" s="88"/>
      <c r="X32" s="100"/>
      <c r="Y32" s="88"/>
      <c r="Z32" s="100"/>
      <c r="AA32" s="88"/>
      <c r="AB32" s="81"/>
      <c r="AC32" s="88"/>
      <c r="AD32" s="153">
        <f t="shared" si="7"/>
        <v>0</v>
      </c>
    </row>
    <row r="33" spans="2:30" ht="12.75" hidden="1">
      <c r="B33" s="14">
        <v>2002</v>
      </c>
      <c r="C33" s="12" t="s">
        <v>22</v>
      </c>
      <c r="D33" s="138">
        <f>J33*1000</f>
        <v>0</v>
      </c>
      <c r="E33" s="138"/>
      <c r="F33" s="138"/>
      <c r="G33" s="138"/>
      <c r="H33" s="138"/>
      <c r="I33" s="138"/>
      <c r="J33" s="84">
        <f>SUMIF($D$80:$D$498,$D33,J$80:J$498)</f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27">
        <f t="shared" si="16"/>
        <v>0</v>
      </c>
      <c r="O33" s="27">
        <f t="shared" si="16"/>
        <v>0</v>
      </c>
      <c r="P33" s="27">
        <f t="shared" si="16"/>
        <v>0</v>
      </c>
      <c r="Q33" s="27">
        <f>SUMIF($D$80:$D$498,$D33,Q$80:Q$498)</f>
        <v>0</v>
      </c>
      <c r="R33" s="87"/>
      <c r="S33" s="94"/>
      <c r="T33" s="88"/>
      <c r="U33" s="88"/>
      <c r="V33" s="88"/>
      <c r="W33" s="88"/>
      <c r="X33" s="100"/>
      <c r="Y33" s="88"/>
      <c r="Z33" s="100"/>
      <c r="AA33" s="88"/>
      <c r="AB33" s="81"/>
      <c r="AC33" s="88"/>
      <c r="AD33" s="152"/>
    </row>
    <row r="34" spans="2:30" ht="33.75" hidden="1">
      <c r="B34" s="14" t="s">
        <v>125</v>
      </c>
      <c r="C34" s="12" t="s">
        <v>126</v>
      </c>
      <c r="D34" s="138">
        <f>J34*1000</f>
        <v>0</v>
      </c>
      <c r="E34" s="138"/>
      <c r="F34" s="138"/>
      <c r="G34" s="138"/>
      <c r="H34" s="138"/>
      <c r="I34" s="138"/>
      <c r="J34" s="83">
        <f aca="true" t="shared" si="17" ref="J34:Q34">SUM(J35:J36)</f>
        <v>0</v>
      </c>
      <c r="K34" s="23">
        <f t="shared" si="17"/>
        <v>0</v>
      </c>
      <c r="L34" s="23">
        <f t="shared" si="17"/>
        <v>0</v>
      </c>
      <c r="M34" s="23">
        <f t="shared" si="17"/>
        <v>0</v>
      </c>
      <c r="N34" s="23">
        <f t="shared" si="17"/>
        <v>0</v>
      </c>
      <c r="O34" s="23">
        <f t="shared" si="17"/>
        <v>0</v>
      </c>
      <c r="P34" s="23">
        <f t="shared" si="17"/>
        <v>0</v>
      </c>
      <c r="Q34" s="23">
        <f t="shared" si="17"/>
        <v>0</v>
      </c>
      <c r="R34" s="87"/>
      <c r="S34" s="94"/>
      <c r="T34" s="88"/>
      <c r="U34" s="88"/>
      <c r="V34" s="88"/>
      <c r="W34" s="88"/>
      <c r="X34" s="100"/>
      <c r="Y34" s="88"/>
      <c r="Z34" s="100"/>
      <c r="AA34" s="88"/>
      <c r="AB34" s="81"/>
      <c r="AC34" s="88"/>
      <c r="AD34" s="152"/>
    </row>
    <row r="35" spans="2:30" ht="22.5" hidden="1">
      <c r="B35" s="25" t="s">
        <v>127</v>
      </c>
      <c r="C35" s="26" t="s">
        <v>126</v>
      </c>
      <c r="D35" s="138">
        <f>J35*1000</f>
        <v>0</v>
      </c>
      <c r="E35" s="138"/>
      <c r="F35" s="138"/>
      <c r="G35" s="138"/>
      <c r="H35" s="138"/>
      <c r="I35" s="138"/>
      <c r="J35" s="84">
        <f aca="true" t="shared" si="18" ref="J35:Q36">SUMIF($D$80:$D$498,$D35,J$80:J$498)</f>
        <v>0</v>
      </c>
      <c r="K35" s="27">
        <f t="shared" si="18"/>
        <v>0</v>
      </c>
      <c r="L35" s="27">
        <f t="shared" si="18"/>
        <v>0</v>
      </c>
      <c r="M35" s="27">
        <f t="shared" si="18"/>
        <v>0</v>
      </c>
      <c r="N35" s="27">
        <f t="shared" si="18"/>
        <v>0</v>
      </c>
      <c r="O35" s="27">
        <f t="shared" si="18"/>
        <v>0</v>
      </c>
      <c r="P35" s="27">
        <f t="shared" si="18"/>
        <v>0</v>
      </c>
      <c r="Q35" s="27">
        <f t="shared" si="18"/>
        <v>0</v>
      </c>
      <c r="R35" s="87"/>
      <c r="S35" s="94"/>
      <c r="T35" s="88"/>
      <c r="U35" s="88"/>
      <c r="V35" s="88"/>
      <c r="W35" s="88"/>
      <c r="X35" s="100"/>
      <c r="Y35" s="88"/>
      <c r="Z35" s="100"/>
      <c r="AA35" s="88"/>
      <c r="AB35" s="81"/>
      <c r="AC35" s="88"/>
      <c r="AD35" s="152"/>
    </row>
    <row r="36" spans="2:30" ht="12.75" hidden="1">
      <c r="B36" s="25" t="s">
        <v>128</v>
      </c>
      <c r="C36" s="26" t="s">
        <v>129</v>
      </c>
      <c r="D36" s="138">
        <f>J36*1000</f>
        <v>0</v>
      </c>
      <c r="E36" s="138"/>
      <c r="F36" s="138"/>
      <c r="G36" s="138"/>
      <c r="H36" s="138"/>
      <c r="I36" s="138"/>
      <c r="J36" s="84">
        <f t="shared" si="18"/>
        <v>0</v>
      </c>
      <c r="K36" s="27">
        <f t="shared" si="18"/>
        <v>0</v>
      </c>
      <c r="L36" s="27">
        <f t="shared" si="18"/>
        <v>0</v>
      </c>
      <c r="M36" s="27">
        <f t="shared" si="18"/>
        <v>0</v>
      </c>
      <c r="N36" s="27">
        <f t="shared" si="18"/>
        <v>0</v>
      </c>
      <c r="O36" s="27">
        <f t="shared" si="18"/>
        <v>0</v>
      </c>
      <c r="P36" s="27">
        <f t="shared" si="18"/>
        <v>0</v>
      </c>
      <c r="Q36" s="27">
        <f t="shared" si="18"/>
        <v>0</v>
      </c>
      <c r="R36" s="87"/>
      <c r="S36" s="94"/>
      <c r="T36" s="88"/>
      <c r="U36" s="88"/>
      <c r="V36" s="88"/>
      <c r="W36" s="88"/>
      <c r="X36" s="100"/>
      <c r="Y36" s="88"/>
      <c r="Z36" s="100"/>
      <c r="AA36" s="88"/>
      <c r="AB36" s="81"/>
      <c r="AC36" s="88"/>
      <c r="AD36" s="152"/>
    </row>
    <row r="37" spans="2:30" ht="33.75">
      <c r="B37" s="14">
        <v>2005</v>
      </c>
      <c r="C37" s="12" t="s">
        <v>130</v>
      </c>
      <c r="D37" s="138">
        <f>D39</f>
        <v>3000</v>
      </c>
      <c r="E37" s="138"/>
      <c r="F37" s="138"/>
      <c r="G37" s="138"/>
      <c r="H37" s="138"/>
      <c r="I37" s="138"/>
      <c r="J37" s="83">
        <f aca="true" t="shared" si="19" ref="J37:V37">SUM(J38:J39)</f>
        <v>0</v>
      </c>
      <c r="K37" s="23">
        <f t="shared" si="19"/>
        <v>0</v>
      </c>
      <c r="L37" s="23">
        <f t="shared" si="19"/>
        <v>0</v>
      </c>
      <c r="M37" s="23">
        <f t="shared" si="19"/>
        <v>0</v>
      </c>
      <c r="N37" s="23">
        <f t="shared" si="19"/>
        <v>0</v>
      </c>
      <c r="O37" s="23">
        <f t="shared" si="19"/>
        <v>0</v>
      </c>
      <c r="P37" s="23">
        <f t="shared" si="19"/>
        <v>0</v>
      </c>
      <c r="Q37" s="23">
        <f t="shared" si="19"/>
        <v>1</v>
      </c>
      <c r="R37" s="90">
        <f t="shared" si="19"/>
        <v>0</v>
      </c>
      <c r="S37" s="97">
        <f t="shared" si="19"/>
        <v>0</v>
      </c>
      <c r="T37" s="86">
        <f t="shared" si="19"/>
        <v>0</v>
      </c>
      <c r="U37" s="86">
        <f>SUM(U38:U39)</f>
        <v>0</v>
      </c>
      <c r="V37" s="86">
        <f t="shared" si="19"/>
        <v>0</v>
      </c>
      <c r="W37" s="86">
        <f aca="true" t="shared" si="20" ref="W37:AC37">SUM(W38:W39)</f>
        <v>0</v>
      </c>
      <c r="X37" s="103">
        <f t="shared" si="20"/>
        <v>0</v>
      </c>
      <c r="Y37" s="86">
        <f t="shared" si="20"/>
        <v>0</v>
      </c>
      <c r="Z37" s="103">
        <f t="shared" si="20"/>
        <v>0</v>
      </c>
      <c r="AA37" s="86">
        <f t="shared" si="20"/>
        <v>0</v>
      </c>
      <c r="AB37" s="23">
        <f t="shared" si="20"/>
        <v>0</v>
      </c>
      <c r="AC37" s="86">
        <f t="shared" si="20"/>
        <v>0</v>
      </c>
      <c r="AD37" s="152">
        <f t="shared" si="7"/>
        <v>0</v>
      </c>
    </row>
    <row r="38" spans="2:30" ht="22.5" hidden="1">
      <c r="B38" s="25" t="s">
        <v>131</v>
      </c>
      <c r="C38" s="26" t="s">
        <v>132</v>
      </c>
      <c r="D38" s="138">
        <f>J38*1000</f>
        <v>0</v>
      </c>
      <c r="E38" s="138"/>
      <c r="F38" s="138"/>
      <c r="G38" s="138"/>
      <c r="H38" s="138"/>
      <c r="I38" s="138"/>
      <c r="J38" s="84">
        <f aca="true" t="shared" si="21" ref="J38:Q39">SUMIF($D$80:$D$498,$D38,J$80:J$498)</f>
        <v>0</v>
      </c>
      <c r="K38" s="27">
        <f t="shared" si="21"/>
        <v>0</v>
      </c>
      <c r="L38" s="27">
        <f t="shared" si="21"/>
        <v>0</v>
      </c>
      <c r="M38" s="27">
        <f t="shared" si="21"/>
        <v>0</v>
      </c>
      <c r="N38" s="27">
        <f t="shared" si="21"/>
        <v>0</v>
      </c>
      <c r="O38" s="27">
        <f t="shared" si="21"/>
        <v>0</v>
      </c>
      <c r="P38" s="27">
        <f t="shared" si="21"/>
        <v>0</v>
      </c>
      <c r="Q38" s="27">
        <f t="shared" si="21"/>
        <v>0</v>
      </c>
      <c r="R38" s="87"/>
      <c r="S38" s="94"/>
      <c r="T38" s="88"/>
      <c r="U38" s="88"/>
      <c r="V38" s="88"/>
      <c r="W38" s="88"/>
      <c r="X38" s="100"/>
      <c r="Y38" s="88"/>
      <c r="Z38" s="100"/>
      <c r="AA38" s="88"/>
      <c r="AB38" s="81"/>
      <c r="AC38" s="88"/>
      <c r="AD38" s="152">
        <f t="shared" si="7"/>
        <v>0</v>
      </c>
    </row>
    <row r="39" spans="2:30" ht="22.5">
      <c r="B39" s="25" t="s">
        <v>133</v>
      </c>
      <c r="C39" s="26" t="s">
        <v>23</v>
      </c>
      <c r="D39" s="140">
        <v>3000</v>
      </c>
      <c r="E39" s="140"/>
      <c r="F39" s="140"/>
      <c r="G39" s="140"/>
      <c r="H39" s="140"/>
      <c r="I39" s="140"/>
      <c r="J39" s="84" t="str">
        <f>Buget!C245</f>
        <v>Uniforme si echipament</v>
      </c>
      <c r="K39" s="27">
        <f t="shared" si="21"/>
        <v>0</v>
      </c>
      <c r="L39" s="27">
        <f t="shared" si="21"/>
        <v>0</v>
      </c>
      <c r="M39" s="27">
        <f t="shared" si="21"/>
        <v>0</v>
      </c>
      <c r="N39" s="27">
        <f t="shared" si="21"/>
        <v>0</v>
      </c>
      <c r="O39" s="27">
        <f t="shared" si="21"/>
        <v>0</v>
      </c>
      <c r="P39" s="27">
        <f t="shared" si="21"/>
        <v>0</v>
      </c>
      <c r="Q39" s="27">
        <v>1</v>
      </c>
      <c r="R39" s="87"/>
      <c r="S39" s="94"/>
      <c r="T39" s="88"/>
      <c r="U39" s="88"/>
      <c r="V39" s="88"/>
      <c r="W39" s="88"/>
      <c r="X39" s="100"/>
      <c r="Y39" s="88"/>
      <c r="Z39" s="100"/>
      <c r="AA39" s="88"/>
      <c r="AB39" s="81"/>
      <c r="AC39" s="88"/>
      <c r="AD39" s="153">
        <f t="shared" si="7"/>
        <v>0</v>
      </c>
    </row>
    <row r="40" spans="2:30" ht="33.75">
      <c r="B40" s="14">
        <v>2006</v>
      </c>
      <c r="C40" s="12" t="s">
        <v>134</v>
      </c>
      <c r="D40" s="138">
        <f>D41+D42</f>
        <v>12000</v>
      </c>
      <c r="E40" s="138"/>
      <c r="F40" s="138"/>
      <c r="G40" s="138"/>
      <c r="H40" s="138"/>
      <c r="I40" s="138"/>
      <c r="J40" s="83">
        <f>SUM(J41:J42)</f>
        <v>0</v>
      </c>
      <c r="K40" s="23">
        <f aca="true" t="shared" si="22" ref="K40:AA40">SUM(K41:K42)</f>
        <v>0</v>
      </c>
      <c r="L40" s="23">
        <f t="shared" si="22"/>
        <v>0</v>
      </c>
      <c r="M40" s="23">
        <f t="shared" si="22"/>
        <v>0</v>
      </c>
      <c r="N40" s="23">
        <f t="shared" si="22"/>
        <v>0</v>
      </c>
      <c r="O40" s="23">
        <f t="shared" si="22"/>
        <v>0</v>
      </c>
      <c r="P40" s="23">
        <f t="shared" si="22"/>
        <v>0</v>
      </c>
      <c r="Q40" s="23">
        <f t="shared" si="22"/>
        <v>20</v>
      </c>
      <c r="R40" s="90">
        <f>SUM(R41:R42)</f>
        <v>0</v>
      </c>
      <c r="S40" s="97">
        <f t="shared" si="22"/>
        <v>0</v>
      </c>
      <c r="T40" s="86">
        <f t="shared" si="22"/>
        <v>0</v>
      </c>
      <c r="U40" s="86">
        <f>SUM(U41:U42)</f>
        <v>0</v>
      </c>
      <c r="V40" s="86">
        <f t="shared" si="22"/>
        <v>0</v>
      </c>
      <c r="W40" s="86">
        <f t="shared" si="22"/>
        <v>0</v>
      </c>
      <c r="X40" s="103">
        <f t="shared" si="22"/>
        <v>0</v>
      </c>
      <c r="Y40" s="86">
        <f t="shared" si="22"/>
        <v>0</v>
      </c>
      <c r="Z40" s="103">
        <f t="shared" si="22"/>
        <v>0</v>
      </c>
      <c r="AA40" s="86">
        <f t="shared" si="22"/>
        <v>0</v>
      </c>
      <c r="AB40" s="23">
        <f>SUM(AB41:AB42)</f>
        <v>0</v>
      </c>
      <c r="AC40" s="86">
        <f>SUM(AC41:AC42)</f>
        <v>0</v>
      </c>
      <c r="AD40" s="152">
        <f t="shared" si="7"/>
        <v>0</v>
      </c>
    </row>
    <row r="41" spans="2:30" ht="22.5">
      <c r="B41" s="25" t="s">
        <v>135</v>
      </c>
      <c r="C41" s="26" t="s">
        <v>136</v>
      </c>
      <c r="D41" s="140">
        <v>1000</v>
      </c>
      <c r="E41" s="140"/>
      <c r="F41" s="140"/>
      <c r="G41" s="140"/>
      <c r="H41" s="140"/>
      <c r="I41" s="140"/>
      <c r="J41" s="84" t="str">
        <f>Buget!C247</f>
        <v>Deplasari, detasari, transferari</v>
      </c>
      <c r="K41" s="27">
        <f aca="true" t="shared" si="23" ref="K41:P46">SUMIF($D$80:$D$498,$D41,K$80:K$498)</f>
        <v>0</v>
      </c>
      <c r="L41" s="27">
        <f t="shared" si="23"/>
        <v>0</v>
      </c>
      <c r="M41" s="27">
        <f t="shared" si="23"/>
        <v>0</v>
      </c>
      <c r="N41" s="27">
        <f t="shared" si="23"/>
        <v>0</v>
      </c>
      <c r="O41" s="27">
        <f t="shared" si="23"/>
        <v>0</v>
      </c>
      <c r="P41" s="27">
        <f t="shared" si="23"/>
        <v>0</v>
      </c>
      <c r="Q41" s="27">
        <v>10</v>
      </c>
      <c r="R41" s="89"/>
      <c r="S41" s="94"/>
      <c r="T41" s="88"/>
      <c r="U41" s="88"/>
      <c r="V41" s="88"/>
      <c r="W41" s="88"/>
      <c r="X41" s="100"/>
      <c r="Y41" s="88"/>
      <c r="Z41" s="100"/>
      <c r="AA41" s="147"/>
      <c r="AB41" s="81"/>
      <c r="AC41" s="88"/>
      <c r="AD41" s="153">
        <f>R41+S41+T41+U41+V41+W41+X41+Y41+Z41+AA41+AB41+AC41</f>
        <v>0</v>
      </c>
    </row>
    <row r="42" spans="2:30" ht="22.5">
      <c r="B42" s="25" t="s">
        <v>137</v>
      </c>
      <c r="C42" s="26" t="s">
        <v>138</v>
      </c>
      <c r="D42" s="140">
        <v>11000</v>
      </c>
      <c r="E42" s="140"/>
      <c r="F42" s="140"/>
      <c r="G42" s="140"/>
      <c r="H42" s="140"/>
      <c r="I42" s="140"/>
      <c r="J42" s="84" t="str">
        <f>Buget!C248</f>
        <v>Deplasari interne, detasari, transferari</v>
      </c>
      <c r="K42" s="27">
        <f t="shared" si="23"/>
        <v>0</v>
      </c>
      <c r="L42" s="27">
        <f t="shared" si="23"/>
        <v>0</v>
      </c>
      <c r="M42" s="27">
        <f t="shared" si="23"/>
        <v>0</v>
      </c>
      <c r="N42" s="27">
        <f t="shared" si="23"/>
        <v>0</v>
      </c>
      <c r="O42" s="27">
        <f t="shared" si="23"/>
        <v>0</v>
      </c>
      <c r="P42" s="27">
        <f t="shared" si="23"/>
        <v>0</v>
      </c>
      <c r="Q42" s="27">
        <v>10</v>
      </c>
      <c r="R42" s="89"/>
      <c r="S42" s="94"/>
      <c r="T42" s="88"/>
      <c r="U42" s="88"/>
      <c r="V42" s="88"/>
      <c r="W42" s="88"/>
      <c r="X42" s="100"/>
      <c r="Y42" s="88"/>
      <c r="Z42" s="100"/>
      <c r="AA42" s="88"/>
      <c r="AB42" s="81"/>
      <c r="AC42" s="88"/>
      <c r="AD42" s="153">
        <f>R42+S42+T42+U42+V42+W42+X42+Y42+Z42+AA42+AB42+AC42</f>
        <v>0</v>
      </c>
    </row>
    <row r="43" spans="2:30" ht="33.75">
      <c r="B43" s="14">
        <v>2011</v>
      </c>
      <c r="C43" s="12" t="s">
        <v>24</v>
      </c>
      <c r="D43" s="138">
        <v>1000</v>
      </c>
      <c r="E43" s="138"/>
      <c r="F43" s="138"/>
      <c r="G43" s="138"/>
      <c r="H43" s="138"/>
      <c r="I43" s="138"/>
      <c r="J43" s="83" t="str">
        <f>Buget!C250</f>
        <v>Materiale de laborator</v>
      </c>
      <c r="K43" s="27">
        <f t="shared" si="23"/>
        <v>0</v>
      </c>
      <c r="L43" s="27">
        <f t="shared" si="23"/>
        <v>0</v>
      </c>
      <c r="M43" s="27">
        <f t="shared" si="23"/>
        <v>0</v>
      </c>
      <c r="N43" s="27">
        <f t="shared" si="23"/>
        <v>0</v>
      </c>
      <c r="O43" s="27">
        <f t="shared" si="23"/>
        <v>0</v>
      </c>
      <c r="P43" s="27">
        <f t="shared" si="23"/>
        <v>0</v>
      </c>
      <c r="Q43" s="27">
        <f>SUMIF($D$80:$D$498,$D43,Q$80:Q$498)</f>
        <v>0</v>
      </c>
      <c r="R43" s="87"/>
      <c r="S43" s="94"/>
      <c r="T43" s="88"/>
      <c r="U43" s="88"/>
      <c r="V43" s="88"/>
      <c r="W43" s="88"/>
      <c r="X43" s="100"/>
      <c r="Y43" s="88"/>
      <c r="Z43" s="100"/>
      <c r="AA43" s="88"/>
      <c r="AB43" s="81"/>
      <c r="AC43" s="88"/>
      <c r="AD43" s="152">
        <f t="shared" si="7"/>
        <v>0</v>
      </c>
    </row>
    <row r="44" spans="2:30" ht="22.5">
      <c r="B44" s="14" t="s">
        <v>141</v>
      </c>
      <c r="C44" s="12" t="s">
        <v>25</v>
      </c>
      <c r="D44" s="138">
        <f>J44*1000</f>
        <v>0</v>
      </c>
      <c r="E44" s="138"/>
      <c r="F44" s="138"/>
      <c r="G44" s="138"/>
      <c r="H44" s="138"/>
      <c r="I44" s="138"/>
      <c r="J44" s="83">
        <v>0</v>
      </c>
      <c r="K44" s="27">
        <f t="shared" si="23"/>
        <v>0</v>
      </c>
      <c r="L44" s="27">
        <f t="shared" si="23"/>
        <v>0</v>
      </c>
      <c r="M44" s="27">
        <f t="shared" si="23"/>
        <v>0</v>
      </c>
      <c r="N44" s="27">
        <f t="shared" si="23"/>
        <v>0</v>
      </c>
      <c r="O44" s="27">
        <f t="shared" si="23"/>
        <v>0</v>
      </c>
      <c r="P44" s="27">
        <f t="shared" si="23"/>
        <v>0</v>
      </c>
      <c r="Q44" s="27">
        <f>SUMIF($D$80:$D$498,$D44,Q$80:Q$498)</f>
        <v>0</v>
      </c>
      <c r="R44" s="87"/>
      <c r="S44" s="94"/>
      <c r="T44" s="88"/>
      <c r="U44" s="88"/>
      <c r="V44" s="88"/>
      <c r="W44" s="88"/>
      <c r="X44" s="100"/>
      <c r="Y44" s="88"/>
      <c r="Z44" s="100"/>
      <c r="AA44" s="88"/>
      <c r="AB44" s="81"/>
      <c r="AC44" s="88"/>
      <c r="AD44" s="152">
        <f t="shared" si="7"/>
        <v>0</v>
      </c>
    </row>
    <row r="45" spans="2:30" ht="22.5">
      <c r="B45" s="14">
        <v>2013</v>
      </c>
      <c r="C45" s="12" t="s">
        <v>142</v>
      </c>
      <c r="D45" s="138"/>
      <c r="E45" s="138"/>
      <c r="F45" s="138"/>
      <c r="G45" s="138"/>
      <c r="H45" s="138"/>
      <c r="I45" s="138"/>
      <c r="J45" s="83" t="str">
        <f>Buget!C252</f>
        <v>Consultanta si expertiza</v>
      </c>
      <c r="K45" s="27">
        <f t="shared" si="23"/>
        <v>0</v>
      </c>
      <c r="L45" s="27">
        <f t="shared" si="23"/>
        <v>0</v>
      </c>
      <c r="M45" s="27">
        <f t="shared" si="23"/>
        <v>0</v>
      </c>
      <c r="N45" s="27">
        <f t="shared" si="23"/>
        <v>0</v>
      </c>
      <c r="O45" s="27">
        <f t="shared" si="23"/>
        <v>0</v>
      </c>
      <c r="P45" s="27">
        <f t="shared" si="23"/>
        <v>0</v>
      </c>
      <c r="Q45" s="27">
        <v>1</v>
      </c>
      <c r="R45" s="87"/>
      <c r="S45" s="94"/>
      <c r="T45" s="88"/>
      <c r="U45" s="88"/>
      <c r="V45" s="88"/>
      <c r="W45" s="88"/>
      <c r="X45" s="100"/>
      <c r="Y45" s="88"/>
      <c r="Z45" s="100"/>
      <c r="AA45" s="88"/>
      <c r="AB45" s="81"/>
      <c r="AC45" s="88"/>
      <c r="AD45" s="152">
        <f t="shared" si="7"/>
        <v>0</v>
      </c>
    </row>
    <row r="46" spans="2:30" ht="12.75">
      <c r="B46" s="14">
        <v>2014</v>
      </c>
      <c r="C46" s="12" t="s">
        <v>26</v>
      </c>
      <c r="D46" s="138">
        <v>5000</v>
      </c>
      <c r="E46" s="138"/>
      <c r="F46" s="138"/>
      <c r="G46" s="138"/>
      <c r="H46" s="138"/>
      <c r="I46" s="138"/>
      <c r="J46" s="83" t="str">
        <f>Buget!C253</f>
        <v>Pregatire profesionala</v>
      </c>
      <c r="K46" s="27">
        <f t="shared" si="23"/>
        <v>0</v>
      </c>
      <c r="L46" s="27">
        <f t="shared" si="23"/>
        <v>0</v>
      </c>
      <c r="M46" s="27">
        <f t="shared" si="23"/>
        <v>0</v>
      </c>
      <c r="N46" s="27">
        <f t="shared" si="23"/>
        <v>0</v>
      </c>
      <c r="O46" s="27">
        <f t="shared" si="23"/>
        <v>0</v>
      </c>
      <c r="P46" s="27">
        <f t="shared" si="23"/>
        <v>0</v>
      </c>
      <c r="Q46" s="27">
        <f>SUMIF($D$80:$D$498,$D46,Q$80:Q$498)</f>
        <v>0</v>
      </c>
      <c r="R46" s="87"/>
      <c r="S46" s="94"/>
      <c r="T46" s="88"/>
      <c r="U46" s="88"/>
      <c r="V46" s="88"/>
      <c r="W46" s="88"/>
      <c r="X46" s="100"/>
      <c r="Y46" s="88"/>
      <c r="Z46" s="100"/>
      <c r="AA46" s="88"/>
      <c r="AB46" s="81"/>
      <c r="AC46" s="88"/>
      <c r="AD46" s="152">
        <f t="shared" si="7"/>
        <v>0</v>
      </c>
    </row>
    <row r="47" spans="2:30" ht="12.75">
      <c r="B47" s="14">
        <v>2030</v>
      </c>
      <c r="C47" s="12" t="s">
        <v>145</v>
      </c>
      <c r="D47" s="138">
        <f>D48+D49</f>
        <v>4000</v>
      </c>
      <c r="E47" s="138"/>
      <c r="F47" s="138"/>
      <c r="G47" s="138"/>
      <c r="H47" s="138"/>
      <c r="I47" s="138"/>
      <c r="J47" s="83" t="e">
        <f>J48+J49</f>
        <v>#VALUE!</v>
      </c>
      <c r="K47" s="23">
        <f aca="true" t="shared" si="24" ref="K47:AC47">SUM(K48:K49)</f>
        <v>0</v>
      </c>
      <c r="L47" s="23">
        <f t="shared" si="24"/>
        <v>0</v>
      </c>
      <c r="M47" s="23">
        <f t="shared" si="24"/>
        <v>0</v>
      </c>
      <c r="N47" s="23">
        <f t="shared" si="24"/>
        <v>0</v>
      </c>
      <c r="O47" s="23">
        <f t="shared" si="24"/>
        <v>0</v>
      </c>
      <c r="P47" s="23">
        <f t="shared" si="24"/>
        <v>0</v>
      </c>
      <c r="Q47" s="23">
        <f t="shared" si="24"/>
        <v>2</v>
      </c>
      <c r="R47" s="90">
        <f t="shared" si="24"/>
        <v>200</v>
      </c>
      <c r="S47" s="97">
        <f t="shared" si="24"/>
        <v>0</v>
      </c>
      <c r="T47" s="86">
        <f t="shared" si="24"/>
        <v>0</v>
      </c>
      <c r="U47" s="86">
        <f t="shared" si="24"/>
        <v>0</v>
      </c>
      <c r="V47" s="86">
        <f t="shared" si="24"/>
        <v>0</v>
      </c>
      <c r="W47" s="86">
        <f t="shared" si="24"/>
        <v>0</v>
      </c>
      <c r="X47" s="103">
        <f t="shared" si="24"/>
        <v>0</v>
      </c>
      <c r="Y47" s="86">
        <f t="shared" si="24"/>
        <v>0</v>
      </c>
      <c r="Z47" s="103">
        <f t="shared" si="24"/>
        <v>0</v>
      </c>
      <c r="AA47" s="86">
        <f t="shared" si="24"/>
        <v>0</v>
      </c>
      <c r="AB47" s="23">
        <f t="shared" si="24"/>
        <v>0</v>
      </c>
      <c r="AC47" s="86">
        <f t="shared" si="24"/>
        <v>0</v>
      </c>
      <c r="AD47" s="152">
        <f t="shared" si="7"/>
        <v>200</v>
      </c>
    </row>
    <row r="48" spans="2:30" ht="22.5">
      <c r="B48" s="25" t="s">
        <v>147</v>
      </c>
      <c r="C48" s="26" t="s">
        <v>29</v>
      </c>
      <c r="D48" s="140">
        <v>2000</v>
      </c>
      <c r="E48" s="140"/>
      <c r="F48" s="140"/>
      <c r="G48" s="140"/>
      <c r="H48" s="140"/>
      <c r="I48" s="140"/>
      <c r="J48" s="84" t="str">
        <f>Buget!C258</f>
        <v>Reclama si publicitate</v>
      </c>
      <c r="K48" s="27">
        <f aca="true" t="shared" si="25" ref="K48:Q49">SUMIF($D$80:$D$498,$D48,K$80:K$498)</f>
        <v>0</v>
      </c>
      <c r="L48" s="27">
        <f t="shared" si="25"/>
        <v>0</v>
      </c>
      <c r="M48" s="27">
        <f t="shared" si="25"/>
        <v>0</v>
      </c>
      <c r="N48" s="27">
        <f t="shared" si="25"/>
        <v>0</v>
      </c>
      <c r="O48" s="27">
        <f t="shared" si="25"/>
        <v>0</v>
      </c>
      <c r="P48" s="27">
        <f t="shared" si="25"/>
        <v>0</v>
      </c>
      <c r="Q48" s="27">
        <f t="shared" si="25"/>
        <v>0</v>
      </c>
      <c r="R48" s="87"/>
      <c r="S48" s="94"/>
      <c r="T48" s="88"/>
      <c r="U48" s="88"/>
      <c r="V48" s="88"/>
      <c r="W48" s="88"/>
      <c r="X48" s="100"/>
      <c r="Y48" s="88"/>
      <c r="Z48" s="100"/>
      <c r="AA48" s="88"/>
      <c r="AB48" s="81"/>
      <c r="AC48" s="88"/>
      <c r="AD48" s="153">
        <f t="shared" si="7"/>
        <v>0</v>
      </c>
    </row>
    <row r="49" spans="2:30" ht="22.5">
      <c r="B49" s="25" t="s">
        <v>154</v>
      </c>
      <c r="C49" s="26" t="s">
        <v>32</v>
      </c>
      <c r="D49" s="140">
        <v>2000</v>
      </c>
      <c r="E49" s="140"/>
      <c r="F49" s="140"/>
      <c r="G49" s="140"/>
      <c r="H49" s="140"/>
      <c r="I49" s="140"/>
      <c r="J49" s="84" t="str">
        <f>Buget!C263</f>
        <v>Fondul Primului ministru</v>
      </c>
      <c r="K49" s="27">
        <f t="shared" si="25"/>
        <v>0</v>
      </c>
      <c r="L49" s="27">
        <f t="shared" si="25"/>
        <v>0</v>
      </c>
      <c r="M49" s="27">
        <f t="shared" si="25"/>
        <v>0</v>
      </c>
      <c r="N49" s="27">
        <f t="shared" si="25"/>
        <v>0</v>
      </c>
      <c r="O49" s="27">
        <f t="shared" si="25"/>
        <v>0</v>
      </c>
      <c r="P49" s="27">
        <f t="shared" si="25"/>
        <v>0</v>
      </c>
      <c r="Q49" s="27">
        <v>2</v>
      </c>
      <c r="R49" s="89">
        <v>200</v>
      </c>
      <c r="S49" s="94"/>
      <c r="T49" s="88"/>
      <c r="U49" s="88"/>
      <c r="V49" s="88"/>
      <c r="W49" s="88"/>
      <c r="X49" s="100"/>
      <c r="Y49" s="88"/>
      <c r="Z49" s="100"/>
      <c r="AA49" s="88"/>
      <c r="AB49" s="81"/>
      <c r="AC49" s="88"/>
      <c r="AD49" s="153">
        <f t="shared" si="7"/>
        <v>200</v>
      </c>
    </row>
    <row r="50" spans="2:30" ht="22.5">
      <c r="B50" s="14" t="s">
        <v>65</v>
      </c>
      <c r="C50" s="16" t="s">
        <v>190</v>
      </c>
      <c r="D50" s="138">
        <f>D52+D51</f>
        <v>105000</v>
      </c>
      <c r="E50" s="138"/>
      <c r="F50" s="138"/>
      <c r="G50" s="138"/>
      <c r="H50" s="138"/>
      <c r="I50" s="138"/>
      <c r="J50" s="141">
        <f aca="true" t="shared" si="26" ref="J50:Q50">J52</f>
        <v>0</v>
      </c>
      <c r="K50" s="141">
        <f t="shared" si="26"/>
        <v>0</v>
      </c>
      <c r="L50" s="141">
        <f t="shared" si="26"/>
        <v>0</v>
      </c>
      <c r="M50" s="141">
        <f t="shared" si="26"/>
        <v>0</v>
      </c>
      <c r="N50" s="141">
        <f t="shared" si="26"/>
        <v>0</v>
      </c>
      <c r="O50" s="141">
        <f t="shared" si="26"/>
        <v>0</v>
      </c>
      <c r="P50" s="141">
        <f t="shared" si="26"/>
        <v>0</v>
      </c>
      <c r="Q50" s="141">
        <f t="shared" si="26"/>
        <v>0</v>
      </c>
      <c r="R50" s="141">
        <f aca="true" t="shared" si="27" ref="R50:W50">R52+R51</f>
        <v>8363</v>
      </c>
      <c r="S50" s="141">
        <f t="shared" si="27"/>
        <v>8372</v>
      </c>
      <c r="T50" s="141">
        <f t="shared" si="27"/>
        <v>0</v>
      </c>
      <c r="U50" s="141">
        <f>U52+U51</f>
        <v>0</v>
      </c>
      <c r="V50" s="141">
        <f t="shared" si="27"/>
        <v>0</v>
      </c>
      <c r="W50" s="141">
        <f t="shared" si="27"/>
        <v>0</v>
      </c>
      <c r="X50" s="142">
        <f>X52</f>
        <v>0</v>
      </c>
      <c r="Y50" s="142">
        <f>Y52</f>
        <v>0</v>
      </c>
      <c r="Z50" s="142">
        <f>Z52</f>
        <v>0</v>
      </c>
      <c r="AA50" s="142">
        <f>AA52</f>
        <v>0</v>
      </c>
      <c r="AB50" s="142">
        <f>AB52+AB51</f>
        <v>0</v>
      </c>
      <c r="AC50" s="154">
        <f>AC52</f>
        <v>0</v>
      </c>
      <c r="AD50" s="152">
        <f t="shared" si="7"/>
        <v>16735</v>
      </c>
    </row>
    <row r="51" spans="2:30" ht="12.75">
      <c r="B51" s="14" t="s">
        <v>207</v>
      </c>
      <c r="C51" s="35" t="s">
        <v>208</v>
      </c>
      <c r="D51" s="140">
        <v>5000</v>
      </c>
      <c r="E51" s="140"/>
      <c r="F51" s="140"/>
      <c r="G51" s="140"/>
      <c r="H51" s="140"/>
      <c r="I51" s="140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88"/>
      <c r="X51" s="100"/>
      <c r="Y51" s="88"/>
      <c r="Z51" s="100"/>
      <c r="AA51" s="88"/>
      <c r="AB51" s="81"/>
      <c r="AC51" s="88"/>
      <c r="AD51" s="152">
        <f t="shared" si="7"/>
        <v>0</v>
      </c>
    </row>
    <row r="52" spans="2:30" ht="45">
      <c r="B52" s="25" t="s">
        <v>388</v>
      </c>
      <c r="C52" s="37" t="s">
        <v>389</v>
      </c>
      <c r="D52" s="140">
        <v>100000</v>
      </c>
      <c r="E52" s="138"/>
      <c r="F52" s="138"/>
      <c r="G52" s="138"/>
      <c r="H52" s="138"/>
      <c r="I52" s="138"/>
      <c r="J52" s="84"/>
      <c r="K52" s="27"/>
      <c r="L52" s="27"/>
      <c r="M52" s="27"/>
      <c r="N52" s="27"/>
      <c r="O52" s="27"/>
      <c r="P52" s="27"/>
      <c r="Q52" s="27"/>
      <c r="R52" s="87">
        <v>8363</v>
      </c>
      <c r="S52" s="94">
        <v>8372</v>
      </c>
      <c r="T52" s="88"/>
      <c r="U52" s="88"/>
      <c r="V52" s="88"/>
      <c r="W52" s="88"/>
      <c r="X52" s="100"/>
      <c r="Y52" s="88"/>
      <c r="Z52" s="100"/>
      <c r="AA52" s="88"/>
      <c r="AB52" s="81"/>
      <c r="AC52" s="88"/>
      <c r="AD52" s="152">
        <f>R52+S52+T52+U52+V52+W52+X52+Y52+Z52+AA52+AB52+AC52</f>
        <v>16735</v>
      </c>
    </row>
    <row r="53" spans="2:30" ht="22.5">
      <c r="B53" s="14" t="s">
        <v>33</v>
      </c>
      <c r="C53" s="17" t="s">
        <v>69</v>
      </c>
      <c r="D53" s="138">
        <f>D54</f>
        <v>164000</v>
      </c>
      <c r="E53" s="138"/>
      <c r="F53" s="138"/>
      <c r="G53" s="138"/>
      <c r="H53" s="138"/>
      <c r="I53" s="138"/>
      <c r="J53" s="83">
        <f aca="true" t="shared" si="28" ref="J53:AC53">J54</f>
        <v>0</v>
      </c>
      <c r="K53" s="23">
        <f t="shared" si="28"/>
        <v>0</v>
      </c>
      <c r="L53" s="23">
        <f t="shared" si="28"/>
        <v>0</v>
      </c>
      <c r="M53" s="23">
        <f t="shared" si="28"/>
        <v>0</v>
      </c>
      <c r="N53" s="23">
        <f t="shared" si="28"/>
        <v>0</v>
      </c>
      <c r="O53" s="23">
        <f t="shared" si="28"/>
        <v>0</v>
      </c>
      <c r="P53" s="23">
        <f t="shared" si="28"/>
        <v>0</v>
      </c>
      <c r="Q53" s="23">
        <f t="shared" si="28"/>
        <v>0</v>
      </c>
      <c r="R53" s="90">
        <f t="shared" si="28"/>
        <v>0</v>
      </c>
      <c r="S53" s="97">
        <f t="shared" si="28"/>
        <v>0</v>
      </c>
      <c r="T53" s="86">
        <f t="shared" si="28"/>
        <v>0</v>
      </c>
      <c r="U53" s="86">
        <f t="shared" si="28"/>
        <v>0</v>
      </c>
      <c r="V53" s="86">
        <f t="shared" si="28"/>
        <v>0</v>
      </c>
      <c r="W53" s="86">
        <f t="shared" si="28"/>
        <v>0</v>
      </c>
      <c r="X53" s="103">
        <f t="shared" si="28"/>
        <v>0</v>
      </c>
      <c r="Y53" s="86">
        <f t="shared" si="28"/>
        <v>0</v>
      </c>
      <c r="Z53" s="103">
        <f t="shared" si="28"/>
        <v>0</v>
      </c>
      <c r="AA53" s="86">
        <f t="shared" si="28"/>
        <v>0</v>
      </c>
      <c r="AB53" s="23">
        <f t="shared" si="28"/>
        <v>0</v>
      </c>
      <c r="AC53" s="86">
        <f t="shared" si="28"/>
        <v>0</v>
      </c>
      <c r="AD53" s="152">
        <f aca="true" t="shared" si="29" ref="AD53:AD58">R53+S53+T53+U53+V53+W53+X53+Y53+Z53+AA53+AB53+AC53</f>
        <v>0</v>
      </c>
    </row>
    <row r="54" spans="2:30" ht="22.5">
      <c r="B54" s="14" t="s">
        <v>34</v>
      </c>
      <c r="C54" s="15" t="s">
        <v>70</v>
      </c>
      <c r="D54" s="138">
        <f>D55</f>
        <v>164000</v>
      </c>
      <c r="E54" s="138"/>
      <c r="F54" s="138"/>
      <c r="G54" s="138"/>
      <c r="H54" s="138"/>
      <c r="I54" s="138"/>
      <c r="J54" s="83">
        <f aca="true" t="shared" si="30" ref="J54:AC54">J55+J59</f>
        <v>0</v>
      </c>
      <c r="K54" s="23">
        <f t="shared" si="30"/>
        <v>0</v>
      </c>
      <c r="L54" s="23">
        <f t="shared" si="30"/>
        <v>0</v>
      </c>
      <c r="M54" s="23">
        <f t="shared" si="30"/>
        <v>0</v>
      </c>
      <c r="N54" s="23">
        <f t="shared" si="30"/>
        <v>0</v>
      </c>
      <c r="O54" s="23">
        <f t="shared" si="30"/>
        <v>0</v>
      </c>
      <c r="P54" s="23">
        <f t="shared" si="30"/>
        <v>0</v>
      </c>
      <c r="Q54" s="23">
        <f t="shared" si="30"/>
        <v>0</v>
      </c>
      <c r="R54" s="90">
        <f t="shared" si="30"/>
        <v>0</v>
      </c>
      <c r="S54" s="97">
        <f t="shared" si="30"/>
        <v>0</v>
      </c>
      <c r="T54" s="86">
        <f t="shared" si="30"/>
        <v>0</v>
      </c>
      <c r="U54" s="86">
        <f t="shared" si="30"/>
        <v>0</v>
      </c>
      <c r="V54" s="86">
        <f t="shared" si="30"/>
        <v>0</v>
      </c>
      <c r="W54" s="86">
        <f t="shared" si="30"/>
        <v>0</v>
      </c>
      <c r="X54" s="103">
        <f t="shared" si="30"/>
        <v>0</v>
      </c>
      <c r="Y54" s="86">
        <f t="shared" si="30"/>
        <v>0</v>
      </c>
      <c r="Z54" s="103">
        <f t="shared" si="30"/>
        <v>0</v>
      </c>
      <c r="AA54" s="86">
        <f t="shared" si="30"/>
        <v>0</v>
      </c>
      <c r="AB54" s="23">
        <f t="shared" si="30"/>
        <v>0</v>
      </c>
      <c r="AC54" s="86">
        <f t="shared" si="30"/>
        <v>0</v>
      </c>
      <c r="AD54" s="152">
        <f t="shared" si="29"/>
        <v>0</v>
      </c>
    </row>
    <row r="55" spans="2:30" ht="12.75">
      <c r="B55" s="14">
        <v>7101</v>
      </c>
      <c r="C55" s="15" t="s">
        <v>215</v>
      </c>
      <c r="D55" s="138">
        <f>D56+D58</f>
        <v>164000</v>
      </c>
      <c r="E55" s="138"/>
      <c r="F55" s="138"/>
      <c r="G55" s="138"/>
      <c r="H55" s="138"/>
      <c r="I55" s="138"/>
      <c r="J55" s="83">
        <f aca="true" t="shared" si="31" ref="J55:AC55">SUM(J56:J58)</f>
        <v>0</v>
      </c>
      <c r="K55" s="23">
        <f t="shared" si="31"/>
        <v>0</v>
      </c>
      <c r="L55" s="23">
        <f t="shared" si="31"/>
        <v>0</v>
      </c>
      <c r="M55" s="23">
        <f t="shared" si="31"/>
        <v>0</v>
      </c>
      <c r="N55" s="23">
        <f t="shared" si="31"/>
        <v>0</v>
      </c>
      <c r="O55" s="23">
        <f t="shared" si="31"/>
        <v>0</v>
      </c>
      <c r="P55" s="23">
        <f t="shared" si="31"/>
        <v>0</v>
      </c>
      <c r="Q55" s="23">
        <f t="shared" si="31"/>
        <v>0</v>
      </c>
      <c r="R55" s="90">
        <f t="shared" si="31"/>
        <v>0</v>
      </c>
      <c r="S55" s="97">
        <f t="shared" si="31"/>
        <v>0</v>
      </c>
      <c r="T55" s="86">
        <f t="shared" si="31"/>
        <v>0</v>
      </c>
      <c r="U55" s="86">
        <f t="shared" si="31"/>
        <v>0</v>
      </c>
      <c r="V55" s="86">
        <f t="shared" si="31"/>
        <v>0</v>
      </c>
      <c r="W55" s="86">
        <f t="shared" si="31"/>
        <v>0</v>
      </c>
      <c r="X55" s="103">
        <f t="shared" si="31"/>
        <v>0</v>
      </c>
      <c r="Y55" s="86">
        <f t="shared" si="31"/>
        <v>0</v>
      </c>
      <c r="Z55" s="103">
        <f t="shared" si="31"/>
        <v>0</v>
      </c>
      <c r="AA55" s="86">
        <f t="shared" si="31"/>
        <v>0</v>
      </c>
      <c r="AB55" s="23">
        <f t="shared" si="31"/>
        <v>0</v>
      </c>
      <c r="AC55" s="86">
        <f t="shared" si="31"/>
        <v>0</v>
      </c>
      <c r="AD55" s="152">
        <f t="shared" si="29"/>
        <v>0</v>
      </c>
    </row>
    <row r="56" spans="2:30" ht="33.75">
      <c r="B56" s="25" t="s">
        <v>217</v>
      </c>
      <c r="C56" s="28" t="s">
        <v>218</v>
      </c>
      <c r="D56" s="140">
        <v>104000</v>
      </c>
      <c r="E56" s="140"/>
      <c r="F56" s="140"/>
      <c r="G56" s="140"/>
      <c r="H56" s="140"/>
      <c r="I56" s="140"/>
      <c r="J56" s="84" t="str">
        <f>Buget!C323</f>
        <v>Constructii</v>
      </c>
      <c r="K56" s="27">
        <f aca="true" t="shared" si="32" ref="K56:Q58">SUMIF($D$80:$D$498,$D56,K$80:K$498)</f>
        <v>0</v>
      </c>
      <c r="L56" s="27">
        <f t="shared" si="32"/>
        <v>0</v>
      </c>
      <c r="M56" s="27">
        <f t="shared" si="32"/>
        <v>0</v>
      </c>
      <c r="N56" s="27">
        <f t="shared" si="32"/>
        <v>0</v>
      </c>
      <c r="O56" s="27">
        <f t="shared" si="32"/>
        <v>0</v>
      </c>
      <c r="P56" s="27">
        <f t="shared" si="32"/>
        <v>0</v>
      </c>
      <c r="Q56" s="27">
        <f t="shared" si="32"/>
        <v>0</v>
      </c>
      <c r="R56" s="87"/>
      <c r="S56" s="94"/>
      <c r="T56" s="88"/>
      <c r="U56" s="88"/>
      <c r="V56" s="88"/>
      <c r="W56" s="88"/>
      <c r="X56" s="100"/>
      <c r="Y56" s="88"/>
      <c r="Z56" s="100"/>
      <c r="AA56" s="88"/>
      <c r="AB56" s="81"/>
      <c r="AC56" s="88"/>
      <c r="AD56" s="153">
        <f t="shared" si="29"/>
        <v>0</v>
      </c>
    </row>
    <row r="57" spans="2:30" ht="33.75">
      <c r="B57" s="25" t="s">
        <v>219</v>
      </c>
      <c r="C57" s="28" t="s">
        <v>36</v>
      </c>
      <c r="D57" s="140">
        <f>J57*1000</f>
        <v>0</v>
      </c>
      <c r="E57" s="140"/>
      <c r="F57" s="140"/>
      <c r="G57" s="140"/>
      <c r="H57" s="140"/>
      <c r="I57" s="140"/>
      <c r="J57" s="84">
        <v>0</v>
      </c>
      <c r="K57" s="27">
        <f t="shared" si="32"/>
        <v>0</v>
      </c>
      <c r="L57" s="27">
        <f t="shared" si="32"/>
        <v>0</v>
      </c>
      <c r="M57" s="27">
        <f t="shared" si="32"/>
        <v>0</v>
      </c>
      <c r="N57" s="27">
        <f t="shared" si="32"/>
        <v>0</v>
      </c>
      <c r="O57" s="27">
        <f t="shared" si="32"/>
        <v>0</v>
      </c>
      <c r="P57" s="27">
        <f t="shared" si="32"/>
        <v>0</v>
      </c>
      <c r="Q57" s="27">
        <f t="shared" si="32"/>
        <v>0</v>
      </c>
      <c r="R57" s="87"/>
      <c r="S57" s="94"/>
      <c r="T57" s="88"/>
      <c r="U57" s="88"/>
      <c r="V57" s="88"/>
      <c r="W57" s="88"/>
      <c r="X57" s="100"/>
      <c r="Y57" s="88"/>
      <c r="Z57" s="100"/>
      <c r="AA57" s="88"/>
      <c r="AB57" s="81"/>
      <c r="AC57" s="88"/>
      <c r="AD57" s="153">
        <f t="shared" si="29"/>
        <v>0</v>
      </c>
    </row>
    <row r="58" spans="2:30" ht="12.75">
      <c r="B58" s="25" t="s">
        <v>220</v>
      </c>
      <c r="C58" s="28" t="s">
        <v>221</v>
      </c>
      <c r="D58" s="140">
        <v>60000</v>
      </c>
      <c r="E58" s="140"/>
      <c r="F58" s="140"/>
      <c r="G58" s="140"/>
      <c r="H58" s="140"/>
      <c r="I58" s="140"/>
      <c r="J58" s="84" t="str">
        <f>Buget!C325</f>
        <v>Mobilier, aparatura birotica si alte active corporale</v>
      </c>
      <c r="K58" s="27">
        <f t="shared" si="32"/>
        <v>0</v>
      </c>
      <c r="L58" s="27">
        <f t="shared" si="32"/>
        <v>0</v>
      </c>
      <c r="M58" s="27">
        <f t="shared" si="32"/>
        <v>0</v>
      </c>
      <c r="N58" s="27">
        <f t="shared" si="32"/>
        <v>0</v>
      </c>
      <c r="O58" s="27">
        <f t="shared" si="32"/>
        <v>0</v>
      </c>
      <c r="P58" s="27">
        <f t="shared" si="32"/>
        <v>0</v>
      </c>
      <c r="Q58" s="27">
        <f t="shared" si="32"/>
        <v>0</v>
      </c>
      <c r="R58" s="87"/>
      <c r="S58" s="94"/>
      <c r="T58" s="88"/>
      <c r="U58" s="88"/>
      <c r="V58" s="88"/>
      <c r="W58" s="88"/>
      <c r="X58" s="100"/>
      <c r="Y58" s="88"/>
      <c r="Z58" s="81"/>
      <c r="AA58" s="88"/>
      <c r="AB58" s="81"/>
      <c r="AC58" s="88"/>
      <c r="AD58" s="153">
        <f t="shared" si="29"/>
        <v>0</v>
      </c>
    </row>
  </sheetData>
  <sheetProtection/>
  <mergeCells count="4">
    <mergeCell ref="M1:O1"/>
    <mergeCell ref="J3:J4"/>
    <mergeCell ref="K3:N3"/>
    <mergeCell ref="O3:Q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8"/>
  <sheetViews>
    <sheetView zoomScalePageLayoutView="0" workbookViewId="0" topLeftCell="A37">
      <selection activeCell="A1" sqref="A1:AD58"/>
    </sheetView>
  </sheetViews>
  <sheetFormatPr defaultColWidth="9.140625" defaultRowHeight="12.75"/>
  <cols>
    <col min="3" max="3" width="15.140625" style="0" customWidth="1"/>
    <col min="4" max="17" width="0" style="0" hidden="1" customWidth="1"/>
    <col min="18" max="18" width="10.00390625" style="0" bestFit="1" customWidth="1"/>
    <col min="19" max="19" width="10.57421875" style="0" customWidth="1"/>
    <col min="20" max="20" width="10.00390625" style="0" bestFit="1" customWidth="1"/>
    <col min="21" max="23" width="8.8515625" style="0" hidden="1" customWidth="1"/>
    <col min="24" max="24" width="10.00390625" style="0" hidden="1" customWidth="1"/>
    <col min="25" max="25" width="8.8515625" style="0" hidden="1" customWidth="1"/>
    <col min="26" max="26" width="12.28125" style="0" hidden="1" customWidth="1"/>
    <col min="27" max="27" width="10.140625" style="0" hidden="1" customWidth="1"/>
    <col min="28" max="28" width="10.28125" style="0" hidden="1" customWidth="1"/>
    <col min="29" max="29" width="8.8515625" style="0" hidden="1" customWidth="1"/>
    <col min="30" max="30" width="11.28125" style="0" bestFit="1" customWidth="1"/>
    <col min="32" max="32" width="13.7109375" style="0" customWidth="1"/>
    <col min="33" max="33" width="10.140625" style="0" bestFit="1" customWidth="1"/>
  </cols>
  <sheetData>
    <row r="1" ht="12.75">
      <c r="A1" s="174"/>
    </row>
    <row r="3" spans="2:30" ht="24">
      <c r="B3" s="155" t="s">
        <v>40</v>
      </c>
      <c r="C3" s="156" t="s">
        <v>41</v>
      </c>
      <c r="D3" s="157"/>
      <c r="E3" s="157"/>
      <c r="F3" s="157"/>
      <c r="G3" s="157"/>
      <c r="H3" s="157"/>
      <c r="I3" s="157"/>
      <c r="J3" s="236" t="s">
        <v>328</v>
      </c>
      <c r="K3" s="236" t="s">
        <v>42</v>
      </c>
      <c r="L3" s="236"/>
      <c r="M3" s="236"/>
      <c r="N3" s="236"/>
      <c r="O3" s="236" t="s">
        <v>43</v>
      </c>
      <c r="P3" s="236"/>
      <c r="Q3" s="236"/>
      <c r="R3" s="158" t="s">
        <v>311</v>
      </c>
      <c r="S3" s="158" t="s">
        <v>311</v>
      </c>
      <c r="T3" s="158" t="s">
        <v>311</v>
      </c>
      <c r="U3" s="158" t="s">
        <v>311</v>
      </c>
      <c r="V3" s="159" t="s">
        <v>311</v>
      </c>
      <c r="W3" s="159" t="s">
        <v>311</v>
      </c>
      <c r="X3" s="160" t="s">
        <v>311</v>
      </c>
      <c r="Y3" s="159" t="s">
        <v>311</v>
      </c>
      <c r="Z3" s="160" t="s">
        <v>311</v>
      </c>
      <c r="AA3" s="158" t="s">
        <v>311</v>
      </c>
      <c r="AB3" s="158" t="s">
        <v>311</v>
      </c>
      <c r="AC3" s="158" t="s">
        <v>311</v>
      </c>
      <c r="AD3" s="161" t="s">
        <v>329</v>
      </c>
    </row>
    <row r="4" spans="2:30" ht="123.75">
      <c r="B4" s="162" t="s">
        <v>40</v>
      </c>
      <c r="C4" s="163" t="s">
        <v>41</v>
      </c>
      <c r="D4" s="164" t="s">
        <v>393</v>
      </c>
      <c r="E4" s="164"/>
      <c r="F4" s="164"/>
      <c r="G4" s="164"/>
      <c r="H4" s="164"/>
      <c r="I4" s="164"/>
      <c r="J4" s="236"/>
      <c r="K4" s="173" t="s">
        <v>44</v>
      </c>
      <c r="L4" s="173" t="s">
        <v>45</v>
      </c>
      <c r="M4" s="173" t="s">
        <v>46</v>
      </c>
      <c r="N4" s="173" t="s">
        <v>47</v>
      </c>
      <c r="O4" s="173" t="s">
        <v>48</v>
      </c>
      <c r="P4" s="173" t="s">
        <v>49</v>
      </c>
      <c r="Q4" s="173" t="s">
        <v>50</v>
      </c>
      <c r="R4" s="166" t="s">
        <v>312</v>
      </c>
      <c r="S4" s="166" t="s">
        <v>313</v>
      </c>
      <c r="T4" s="166" t="s">
        <v>314</v>
      </c>
      <c r="U4" s="166" t="s">
        <v>315</v>
      </c>
      <c r="V4" s="167" t="s">
        <v>316</v>
      </c>
      <c r="W4" s="167" t="s">
        <v>317</v>
      </c>
      <c r="X4" s="168" t="s">
        <v>318</v>
      </c>
      <c r="Y4" s="167" t="s">
        <v>319</v>
      </c>
      <c r="Z4" s="168" t="s">
        <v>320</v>
      </c>
      <c r="AA4" s="166" t="s">
        <v>321</v>
      </c>
      <c r="AB4" s="166" t="s">
        <v>322</v>
      </c>
      <c r="AC4" s="169" t="s">
        <v>323</v>
      </c>
      <c r="AD4" s="170" t="s">
        <v>329</v>
      </c>
    </row>
    <row r="5" spans="2:30" ht="22.5">
      <c r="B5" s="14" t="s">
        <v>75</v>
      </c>
      <c r="C5" s="15" t="s">
        <v>76</v>
      </c>
      <c r="D5" s="138">
        <f>D6+D53</f>
        <v>17418000</v>
      </c>
      <c r="E5" s="138"/>
      <c r="F5" s="138"/>
      <c r="G5" s="138"/>
      <c r="H5" s="138"/>
      <c r="I5" s="138"/>
      <c r="J5" s="83">
        <f>J6+J53</f>
        <v>0</v>
      </c>
      <c r="K5" s="23" t="e">
        <f aca="true" t="shared" si="0" ref="K5:Q5">K6+K53+K60</f>
        <v>#REF!</v>
      </c>
      <c r="L5" s="23" t="e">
        <f t="shared" si="0"/>
        <v>#REF!</v>
      </c>
      <c r="M5" s="23" t="e">
        <f t="shared" si="0"/>
        <v>#REF!</v>
      </c>
      <c r="N5" s="23" t="e">
        <f t="shared" si="0"/>
        <v>#REF!</v>
      </c>
      <c r="O5" s="23" t="e">
        <f t="shared" si="0"/>
        <v>#REF!</v>
      </c>
      <c r="P5" s="23" t="e">
        <f t="shared" si="0"/>
        <v>#REF!</v>
      </c>
      <c r="Q5" s="23" t="e">
        <f t="shared" si="0"/>
        <v>#REF!</v>
      </c>
      <c r="R5" s="86">
        <f aca="true" t="shared" si="1" ref="R5:AC5">R6+R53</f>
        <v>1336504.7699999998</v>
      </c>
      <c r="S5" s="86">
        <f t="shared" si="1"/>
        <v>1338749.79</v>
      </c>
      <c r="T5" s="86">
        <f t="shared" si="1"/>
        <v>1360700.03</v>
      </c>
      <c r="U5" s="86">
        <f t="shared" si="1"/>
        <v>0</v>
      </c>
      <c r="V5" s="86">
        <f t="shared" si="1"/>
        <v>0</v>
      </c>
      <c r="W5" s="86">
        <f t="shared" si="1"/>
        <v>0</v>
      </c>
      <c r="X5" s="103">
        <f t="shared" si="1"/>
        <v>0</v>
      </c>
      <c r="Y5" s="86">
        <f t="shared" si="1"/>
        <v>0</v>
      </c>
      <c r="Z5" s="86">
        <f t="shared" si="1"/>
        <v>0</v>
      </c>
      <c r="AA5" s="86">
        <f t="shared" si="1"/>
        <v>0</v>
      </c>
      <c r="AB5" s="86">
        <f t="shared" si="1"/>
        <v>0</v>
      </c>
      <c r="AC5" s="86">
        <f t="shared" si="1"/>
        <v>0</v>
      </c>
      <c r="AD5" s="151">
        <f>AD6+AD53+AD59</f>
        <v>4035954.5899999994</v>
      </c>
    </row>
    <row r="6" spans="2:30" ht="22.5">
      <c r="B6" s="14" t="s">
        <v>0</v>
      </c>
      <c r="C6" s="12" t="s">
        <v>53</v>
      </c>
      <c r="D6" s="138">
        <f>D7+D27+D50</f>
        <v>17254000</v>
      </c>
      <c r="E6" s="138"/>
      <c r="F6" s="138"/>
      <c r="G6" s="138"/>
      <c r="H6" s="138"/>
      <c r="I6" s="138"/>
      <c r="J6" s="83">
        <f>J7+J27</f>
        <v>0</v>
      </c>
      <c r="K6" s="23" t="e">
        <f>K7+K27+#REF!+#REF!+#REF!+#REF!+K50+#REF!</f>
        <v>#REF!</v>
      </c>
      <c r="L6" s="23" t="e">
        <f>L7+L27+#REF!+#REF!+#REF!+#REF!+L50+#REF!</f>
        <v>#REF!</v>
      </c>
      <c r="M6" s="23" t="e">
        <f>M7+M27+#REF!+#REF!+#REF!+#REF!+M50+#REF!</f>
        <v>#REF!</v>
      </c>
      <c r="N6" s="23" t="e">
        <f>N7+N27+#REF!+#REF!+#REF!+#REF!+N50+#REF!</f>
        <v>#REF!</v>
      </c>
      <c r="O6" s="23" t="e">
        <f>O7+O27+#REF!+#REF!+#REF!+#REF!+O50+#REF!</f>
        <v>#REF!</v>
      </c>
      <c r="P6" s="23" t="e">
        <f>P7+P27+#REF!+#REF!+#REF!+#REF!+P50+#REF!</f>
        <v>#REF!</v>
      </c>
      <c r="Q6" s="23" t="e">
        <f>Q7+Q27+#REF!+#REF!+#REF!+#REF!+Q50+#REF!</f>
        <v>#REF!</v>
      </c>
      <c r="R6" s="86">
        <f aca="true" t="shared" si="2" ref="R6:AD6">R7+R27+R50</f>
        <v>1336504.7699999998</v>
      </c>
      <c r="S6" s="86">
        <f t="shared" si="2"/>
        <v>1338749.79</v>
      </c>
      <c r="T6" s="86">
        <f t="shared" si="2"/>
        <v>1360700.03</v>
      </c>
      <c r="U6" s="86">
        <f t="shared" si="2"/>
        <v>0</v>
      </c>
      <c r="V6" s="86">
        <f t="shared" si="2"/>
        <v>0</v>
      </c>
      <c r="W6" s="86">
        <f t="shared" si="2"/>
        <v>0</v>
      </c>
      <c r="X6" s="103">
        <f t="shared" si="2"/>
        <v>0</v>
      </c>
      <c r="Y6" s="86">
        <f t="shared" si="2"/>
        <v>0</v>
      </c>
      <c r="Z6" s="86">
        <f t="shared" si="2"/>
        <v>0</v>
      </c>
      <c r="AA6" s="86">
        <f t="shared" si="2"/>
        <v>0</v>
      </c>
      <c r="AB6" s="86">
        <f t="shared" si="2"/>
        <v>0</v>
      </c>
      <c r="AC6" s="86">
        <f t="shared" si="2"/>
        <v>0</v>
      </c>
      <c r="AD6" s="151">
        <f t="shared" si="2"/>
        <v>4035954.5899999994</v>
      </c>
    </row>
    <row r="7" spans="2:30" ht="33.75">
      <c r="B7" s="14" t="s">
        <v>54</v>
      </c>
      <c r="C7" s="15" t="s">
        <v>55</v>
      </c>
      <c r="D7" s="138">
        <f>D8+D16+D20</f>
        <v>15308000</v>
      </c>
      <c r="E7" s="138"/>
      <c r="F7" s="138"/>
      <c r="G7" s="138"/>
      <c r="H7" s="138"/>
      <c r="I7" s="138"/>
      <c r="J7" s="83" t="e">
        <f>J8+J20</f>
        <v>#VALUE!</v>
      </c>
      <c r="K7" s="23">
        <f aca="true" t="shared" si="3" ref="K7:T7">K8+K16+K20</f>
        <v>0</v>
      </c>
      <c r="L7" s="23">
        <f t="shared" si="3"/>
        <v>0</v>
      </c>
      <c r="M7" s="23">
        <f t="shared" si="3"/>
        <v>0</v>
      </c>
      <c r="N7" s="23">
        <f t="shared" si="3"/>
        <v>0</v>
      </c>
      <c r="O7" s="23">
        <f t="shared" si="3"/>
        <v>0</v>
      </c>
      <c r="P7" s="23">
        <f t="shared" si="3"/>
        <v>0</v>
      </c>
      <c r="Q7" s="23">
        <f t="shared" si="3"/>
        <v>0</v>
      </c>
      <c r="R7" s="86">
        <f t="shared" si="3"/>
        <v>1198490.38</v>
      </c>
      <c r="S7" s="97">
        <f t="shared" si="3"/>
        <v>1187879.43</v>
      </c>
      <c r="T7" s="86">
        <f t="shared" si="3"/>
        <v>1205050.75</v>
      </c>
      <c r="U7" s="86">
        <f>U8+U20+U16</f>
        <v>0</v>
      </c>
      <c r="V7" s="86">
        <f aca="true" t="shared" si="4" ref="V7:AD7">V8+V16+V20</f>
        <v>0</v>
      </c>
      <c r="W7" s="86">
        <f t="shared" si="4"/>
        <v>0</v>
      </c>
      <c r="X7" s="103">
        <f t="shared" si="4"/>
        <v>0</v>
      </c>
      <c r="Y7" s="86">
        <f t="shared" si="4"/>
        <v>0</v>
      </c>
      <c r="Z7" s="103">
        <f t="shared" si="4"/>
        <v>0</v>
      </c>
      <c r="AA7" s="23">
        <f t="shared" si="4"/>
        <v>0</v>
      </c>
      <c r="AB7" s="23">
        <f t="shared" si="4"/>
        <v>0</v>
      </c>
      <c r="AC7" s="86">
        <f t="shared" si="4"/>
        <v>0</v>
      </c>
      <c r="AD7" s="152">
        <f t="shared" si="4"/>
        <v>3591420.5599999996</v>
      </c>
    </row>
    <row r="8" spans="2:30" ht="22.5">
      <c r="B8" s="14">
        <v>1001</v>
      </c>
      <c r="C8" s="12" t="s">
        <v>77</v>
      </c>
      <c r="D8" s="138">
        <f>D9+D10+D11+D12+D13+D14+D15</f>
        <v>14732000</v>
      </c>
      <c r="E8" s="138"/>
      <c r="F8" s="138"/>
      <c r="G8" s="138"/>
      <c r="H8" s="138"/>
      <c r="I8" s="138"/>
      <c r="J8" s="83" t="e">
        <f>J9+J10+J11+J12+J15</f>
        <v>#VALUE!</v>
      </c>
      <c r="K8" s="23">
        <f aca="true" t="shared" si="5" ref="K8:AC8">SUM(K9:K15)</f>
        <v>0</v>
      </c>
      <c r="L8" s="23">
        <f t="shared" si="5"/>
        <v>0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86">
        <f t="shared" si="5"/>
        <v>1168625.38</v>
      </c>
      <c r="S8" s="97">
        <f t="shared" si="5"/>
        <v>1158229.48</v>
      </c>
      <c r="T8" s="86">
        <f t="shared" si="5"/>
        <v>1175245.4</v>
      </c>
      <c r="U8" s="86">
        <f t="shared" si="5"/>
        <v>0</v>
      </c>
      <c r="V8" s="86">
        <f t="shared" si="5"/>
        <v>0</v>
      </c>
      <c r="W8" s="86">
        <f t="shared" si="5"/>
        <v>0</v>
      </c>
      <c r="X8" s="103">
        <f t="shared" si="5"/>
        <v>0</v>
      </c>
      <c r="Y8" s="86">
        <f t="shared" si="5"/>
        <v>0</v>
      </c>
      <c r="Z8" s="103">
        <f t="shared" si="5"/>
        <v>0</v>
      </c>
      <c r="AA8" s="23">
        <f t="shared" si="5"/>
        <v>0</v>
      </c>
      <c r="AB8" s="23">
        <f t="shared" si="5"/>
        <v>0</v>
      </c>
      <c r="AC8" s="86">
        <f t="shared" si="5"/>
        <v>0</v>
      </c>
      <c r="AD8" s="152">
        <f>R8+S8+T8+U8+V8+W8+X8+Y8+Z8+AA8+AB8+AC8</f>
        <v>3502100.26</v>
      </c>
    </row>
    <row r="9" spans="2:30" ht="12.75">
      <c r="B9" s="25" t="s">
        <v>78</v>
      </c>
      <c r="C9" s="26" t="s">
        <v>1</v>
      </c>
      <c r="D9" s="140">
        <v>12841000</v>
      </c>
      <c r="E9" s="140"/>
      <c r="F9" s="140"/>
      <c r="G9" s="140"/>
      <c r="H9" s="140"/>
      <c r="I9" s="140"/>
      <c r="J9" s="84" t="str">
        <f>Buget!C204</f>
        <v>Cheltuieli salariale în bani</v>
      </c>
      <c r="K9" s="27">
        <f aca="true" t="shared" si="6" ref="K9:Q15">SUMIF($D$80:$D$498,$D9,K$80:K$498)</f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0</v>
      </c>
      <c r="R9" s="95">
        <v>1061843</v>
      </c>
      <c r="S9" s="94">
        <v>1017881</v>
      </c>
      <c r="T9" s="88">
        <v>1034039</v>
      </c>
      <c r="U9" s="88"/>
      <c r="V9" s="88"/>
      <c r="W9" s="88"/>
      <c r="X9" s="100"/>
      <c r="Y9" s="145"/>
      <c r="Z9" s="100"/>
      <c r="AA9" s="81"/>
      <c r="AB9" s="81"/>
      <c r="AC9" s="88"/>
      <c r="AD9" s="153">
        <f>SUM(R9:AC9)</f>
        <v>3113763</v>
      </c>
    </row>
    <row r="10" spans="2:30" ht="12.75">
      <c r="B10" s="25" t="s">
        <v>81</v>
      </c>
      <c r="C10" s="26" t="s">
        <v>5</v>
      </c>
      <c r="D10" s="140">
        <v>1380000</v>
      </c>
      <c r="E10" s="140"/>
      <c r="F10" s="140"/>
      <c r="G10" s="140"/>
      <c r="H10" s="140"/>
      <c r="I10" s="140"/>
      <c r="J10" s="84" t="str">
        <f>Buget!C206</f>
        <v>Sporuri pentru conditii de munca</v>
      </c>
      <c r="K10" s="27">
        <f t="shared" si="6"/>
        <v>0</v>
      </c>
      <c r="L10" s="27">
        <f t="shared" si="6"/>
        <v>0</v>
      </c>
      <c r="M10" s="27">
        <f t="shared" si="6"/>
        <v>0</v>
      </c>
      <c r="N10" s="27">
        <f t="shared" si="6"/>
        <v>0</v>
      </c>
      <c r="O10" s="27">
        <f t="shared" si="6"/>
        <v>0</v>
      </c>
      <c r="P10" s="27">
        <f t="shared" si="6"/>
        <v>0</v>
      </c>
      <c r="Q10" s="27">
        <f t="shared" si="6"/>
        <v>0</v>
      </c>
      <c r="R10" s="87">
        <v>67615</v>
      </c>
      <c r="S10" s="94">
        <v>76169</v>
      </c>
      <c r="T10" s="88">
        <v>99110</v>
      </c>
      <c r="U10" s="88"/>
      <c r="V10" s="88"/>
      <c r="W10" s="93"/>
      <c r="X10" s="100"/>
      <c r="Y10" s="145"/>
      <c r="Z10" s="100"/>
      <c r="AA10" s="81"/>
      <c r="AB10" s="81"/>
      <c r="AC10" s="88"/>
      <c r="AD10" s="153">
        <f>SUM(R10:AC10)</f>
        <v>242894</v>
      </c>
    </row>
    <row r="11" spans="2:30" ht="45">
      <c r="B11" s="25" t="s">
        <v>87</v>
      </c>
      <c r="C11" s="26" t="s">
        <v>9</v>
      </c>
      <c r="D11" s="140">
        <v>4000</v>
      </c>
      <c r="E11" s="140"/>
      <c r="F11" s="140"/>
      <c r="G11" s="140"/>
      <c r="H11" s="140"/>
      <c r="I11" s="140"/>
      <c r="J11" s="84" t="str">
        <f>Buget!C211</f>
        <v>Fondul pentru posturi ocupate prin cumul</v>
      </c>
      <c r="K11" s="27">
        <f t="shared" si="6"/>
        <v>0</v>
      </c>
      <c r="L11" s="27">
        <f t="shared" si="6"/>
        <v>0</v>
      </c>
      <c r="M11" s="27">
        <f t="shared" si="6"/>
        <v>0</v>
      </c>
      <c r="N11" s="27">
        <f t="shared" si="6"/>
        <v>0</v>
      </c>
      <c r="O11" s="27">
        <f t="shared" si="6"/>
        <v>0</v>
      </c>
      <c r="P11" s="27">
        <f t="shared" si="6"/>
        <v>0</v>
      </c>
      <c r="Q11" s="27">
        <f t="shared" si="6"/>
        <v>0</v>
      </c>
      <c r="R11" s="87"/>
      <c r="S11" s="94"/>
      <c r="T11" s="88"/>
      <c r="U11" s="88"/>
      <c r="V11" s="88"/>
      <c r="W11" s="88"/>
      <c r="X11" s="100"/>
      <c r="Y11" s="145"/>
      <c r="Z11" s="100"/>
      <c r="AA11" s="81"/>
      <c r="AB11" s="81"/>
      <c r="AC11" s="88"/>
      <c r="AD11" s="153">
        <f aca="true" t="shared" si="7" ref="AD11:AD51">R11+S11+T11+U11+V11+W11+X11+Y11+Z11+AA11+AB11+AC11</f>
        <v>0</v>
      </c>
    </row>
    <row r="12" spans="2:30" ht="22.5">
      <c r="B12" s="25" t="s">
        <v>88</v>
      </c>
      <c r="C12" s="26" t="s">
        <v>89</v>
      </c>
      <c r="D12" s="140">
        <v>60000</v>
      </c>
      <c r="E12" s="140"/>
      <c r="F12" s="140"/>
      <c r="G12" s="140"/>
      <c r="H12" s="140"/>
      <c r="I12" s="140"/>
      <c r="J12" s="84" t="str">
        <f>Buget!C212</f>
        <v>Indemnizatii platite unor persoane din afara unitatii</v>
      </c>
      <c r="K12" s="27">
        <f t="shared" si="6"/>
        <v>0</v>
      </c>
      <c r="L12" s="27">
        <f t="shared" si="6"/>
        <v>0</v>
      </c>
      <c r="M12" s="27">
        <f t="shared" si="6"/>
        <v>0</v>
      </c>
      <c r="N12" s="27">
        <f t="shared" si="6"/>
        <v>0</v>
      </c>
      <c r="O12" s="27">
        <f t="shared" si="6"/>
        <v>0</v>
      </c>
      <c r="P12" s="27">
        <f t="shared" si="6"/>
        <v>0</v>
      </c>
      <c r="Q12" s="27">
        <f t="shared" si="6"/>
        <v>0</v>
      </c>
      <c r="R12" s="143"/>
      <c r="S12" s="94">
        <v>40</v>
      </c>
      <c r="T12" s="88">
        <v>1040</v>
      </c>
      <c r="U12" s="94"/>
      <c r="V12" s="94"/>
      <c r="W12" s="88"/>
      <c r="X12" s="100"/>
      <c r="Y12" s="145"/>
      <c r="Z12" s="145"/>
      <c r="AA12" s="81"/>
      <c r="AB12" s="98"/>
      <c r="AC12" s="88"/>
      <c r="AD12" s="153">
        <f t="shared" si="7"/>
        <v>1080</v>
      </c>
    </row>
    <row r="13" spans="2:30" ht="33.75">
      <c r="B13" s="25" t="s">
        <v>92</v>
      </c>
      <c r="C13" s="26" t="s">
        <v>93</v>
      </c>
      <c r="D13" s="140">
        <v>2000</v>
      </c>
      <c r="E13" s="140"/>
      <c r="F13" s="140"/>
      <c r="G13" s="140"/>
      <c r="H13" s="140"/>
      <c r="I13" s="140"/>
      <c r="J13" s="84"/>
      <c r="K13" s="27">
        <f t="shared" si="6"/>
        <v>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143">
        <v>126.38</v>
      </c>
      <c r="S13" s="94">
        <v>132.48</v>
      </c>
      <c r="T13" s="88">
        <v>135.4</v>
      </c>
      <c r="U13" s="94"/>
      <c r="V13" s="94"/>
      <c r="W13" s="88"/>
      <c r="X13" s="100"/>
      <c r="Y13" s="145"/>
      <c r="Z13" s="100"/>
      <c r="AA13" s="88"/>
      <c r="AB13" s="98"/>
      <c r="AC13" s="88"/>
      <c r="AD13" s="153">
        <f>R13+S13+T13+U13+V13+W13+X13+Y13+Z13+AA13+AB13+AC13</f>
        <v>394.26</v>
      </c>
    </row>
    <row r="14" spans="2:30" ht="22.5">
      <c r="B14" s="25" t="s">
        <v>390</v>
      </c>
      <c r="C14" s="29" t="s">
        <v>391</v>
      </c>
      <c r="D14" s="140">
        <v>310000</v>
      </c>
      <c r="E14" s="140"/>
      <c r="F14" s="140"/>
      <c r="G14" s="140"/>
      <c r="H14" s="140"/>
      <c r="I14" s="140"/>
      <c r="J14" s="84">
        <f>SUMIF($D$80:$D$498,$D14,J$80:J$498)</f>
        <v>0</v>
      </c>
      <c r="K14" s="27">
        <f t="shared" si="6"/>
        <v>0</v>
      </c>
      <c r="L14" s="27">
        <f t="shared" si="6"/>
        <v>0</v>
      </c>
      <c r="M14" s="27">
        <f t="shared" si="6"/>
        <v>0</v>
      </c>
      <c r="N14" s="27">
        <f t="shared" si="6"/>
        <v>0</v>
      </c>
      <c r="O14" s="27">
        <f t="shared" si="6"/>
        <v>0</v>
      </c>
      <c r="P14" s="27">
        <f t="shared" si="6"/>
        <v>0</v>
      </c>
      <c r="Q14" s="27">
        <f t="shared" si="6"/>
        <v>0</v>
      </c>
      <c r="R14" s="87">
        <v>25950</v>
      </c>
      <c r="S14" s="94">
        <v>25229</v>
      </c>
      <c r="T14" s="88">
        <v>26424</v>
      </c>
      <c r="U14" s="88"/>
      <c r="V14" s="88"/>
      <c r="W14" s="88"/>
      <c r="X14" s="100"/>
      <c r="Y14" s="145"/>
      <c r="Z14" s="100"/>
      <c r="AA14" s="81"/>
      <c r="AB14" s="81"/>
      <c r="AC14" s="88"/>
      <c r="AD14" s="153">
        <f t="shared" si="7"/>
        <v>77603</v>
      </c>
    </row>
    <row r="15" spans="2:30" ht="22.5">
      <c r="B15" s="25" t="s">
        <v>96</v>
      </c>
      <c r="C15" s="26" t="s">
        <v>10</v>
      </c>
      <c r="D15" s="140">
        <v>135000</v>
      </c>
      <c r="E15" s="140"/>
      <c r="F15" s="140"/>
      <c r="G15" s="140"/>
      <c r="H15" s="140"/>
      <c r="I15" s="140"/>
      <c r="J15" s="84" t="str">
        <f>Buget!C216</f>
        <v>Alocatii pentru locuinte</v>
      </c>
      <c r="K15" s="27">
        <f t="shared" si="6"/>
        <v>0</v>
      </c>
      <c r="L15" s="27">
        <f t="shared" si="6"/>
        <v>0</v>
      </c>
      <c r="M15" s="27">
        <f t="shared" si="6"/>
        <v>0</v>
      </c>
      <c r="N15" s="27">
        <f t="shared" si="6"/>
        <v>0</v>
      </c>
      <c r="O15" s="27">
        <f t="shared" si="6"/>
        <v>0</v>
      </c>
      <c r="P15" s="27">
        <f t="shared" si="6"/>
        <v>0</v>
      </c>
      <c r="Q15" s="27">
        <f t="shared" si="6"/>
        <v>0</v>
      </c>
      <c r="R15" s="87">
        <v>13091</v>
      </c>
      <c r="S15" s="94">
        <v>38778</v>
      </c>
      <c r="T15" s="88">
        <v>14497</v>
      </c>
      <c r="U15" s="88"/>
      <c r="V15" s="88"/>
      <c r="W15" s="88"/>
      <c r="X15" s="100"/>
      <c r="Y15" s="88"/>
      <c r="Z15" s="100"/>
      <c r="AA15" s="81"/>
      <c r="AB15" s="81"/>
      <c r="AC15" s="88"/>
      <c r="AD15" s="153">
        <f t="shared" si="7"/>
        <v>66366</v>
      </c>
    </row>
    <row r="16" spans="2:30" ht="33.75">
      <c r="B16" s="14" t="s">
        <v>97</v>
      </c>
      <c r="C16" s="12" t="s">
        <v>98</v>
      </c>
      <c r="D16" s="138">
        <f>D19+D17</f>
        <v>173000</v>
      </c>
      <c r="E16" s="138"/>
      <c r="F16" s="138"/>
      <c r="G16" s="138"/>
      <c r="H16" s="138"/>
      <c r="I16" s="138"/>
      <c r="J16" s="83">
        <f aca="true" t="shared" si="8" ref="J16:Q16">SUM(J17:J18)</f>
        <v>0</v>
      </c>
      <c r="K16" s="23">
        <f t="shared" si="8"/>
        <v>0</v>
      </c>
      <c r="L16" s="23">
        <f t="shared" si="8"/>
        <v>0</v>
      </c>
      <c r="M16" s="23">
        <f t="shared" si="8"/>
        <v>0</v>
      </c>
      <c r="N16" s="23">
        <f t="shared" si="8"/>
        <v>0</v>
      </c>
      <c r="O16" s="23">
        <f t="shared" si="8"/>
        <v>0</v>
      </c>
      <c r="P16" s="23">
        <f t="shared" si="8"/>
        <v>0</v>
      </c>
      <c r="Q16" s="23">
        <f t="shared" si="8"/>
        <v>0</v>
      </c>
      <c r="R16" s="90">
        <f>R17+R18+R19</f>
        <v>3637</v>
      </c>
      <c r="S16" s="90">
        <f>S17+S18+S19</f>
        <v>3636.95</v>
      </c>
      <c r="T16" s="90">
        <f>T17+T18+T19</f>
        <v>3637.35</v>
      </c>
      <c r="U16" s="90">
        <f>U17+U18+U19</f>
        <v>0</v>
      </c>
      <c r="V16" s="90">
        <f>V17+V18+V19</f>
        <v>0</v>
      </c>
      <c r="W16" s="90">
        <f>W19+W17</f>
        <v>0</v>
      </c>
      <c r="X16" s="90">
        <f aca="true" t="shared" si="9" ref="X16:AC16">X19</f>
        <v>0</v>
      </c>
      <c r="Y16" s="90">
        <f t="shared" si="9"/>
        <v>0</v>
      </c>
      <c r="Z16" s="90">
        <f t="shared" si="9"/>
        <v>0</v>
      </c>
      <c r="AA16" s="90">
        <f t="shared" si="9"/>
        <v>0</v>
      </c>
      <c r="AB16" s="90">
        <f t="shared" si="9"/>
        <v>0</v>
      </c>
      <c r="AC16" s="90">
        <f t="shared" si="9"/>
        <v>0</v>
      </c>
      <c r="AD16" s="152">
        <f>AD17+AD18+AD19</f>
        <v>10911.3</v>
      </c>
    </row>
    <row r="17" spans="2:30" ht="45">
      <c r="B17" s="25" t="s">
        <v>99</v>
      </c>
      <c r="C17" s="26" t="s">
        <v>11</v>
      </c>
      <c r="D17" s="140">
        <v>28000</v>
      </c>
      <c r="E17" s="138"/>
      <c r="F17" s="138"/>
      <c r="G17" s="138"/>
      <c r="H17" s="138"/>
      <c r="I17" s="138"/>
      <c r="J17" s="84">
        <f aca="true" t="shared" si="10" ref="J17:Q19">SUMIF($D$80:$D$498,$D17,J$80:J$498)</f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87">
        <f>1200+2437</f>
        <v>3637</v>
      </c>
      <c r="S17" s="94">
        <v>3636.95</v>
      </c>
      <c r="T17" s="88">
        <v>3637.35</v>
      </c>
      <c r="U17" s="88"/>
      <c r="V17" s="88"/>
      <c r="W17" s="88"/>
      <c r="X17" s="100"/>
      <c r="Y17" s="88"/>
      <c r="Z17" s="100"/>
      <c r="AA17" s="81"/>
      <c r="AB17" s="81"/>
      <c r="AC17" s="88"/>
      <c r="AD17" s="153">
        <f t="shared" si="7"/>
        <v>10911.3</v>
      </c>
    </row>
    <row r="18" spans="2:30" ht="22.5">
      <c r="B18" s="25" t="s">
        <v>100</v>
      </c>
      <c r="C18" s="26" t="s">
        <v>101</v>
      </c>
      <c r="D18" s="138">
        <v>0</v>
      </c>
      <c r="E18" s="138"/>
      <c r="F18" s="138"/>
      <c r="G18" s="138"/>
      <c r="H18" s="138"/>
      <c r="I18" s="138"/>
      <c r="J18" s="84">
        <f t="shared" si="10"/>
        <v>0</v>
      </c>
      <c r="K18" s="27">
        <f t="shared" si="10"/>
        <v>0</v>
      </c>
      <c r="L18" s="27">
        <f t="shared" si="10"/>
        <v>0</v>
      </c>
      <c r="M18" s="27">
        <f t="shared" si="10"/>
        <v>0</v>
      </c>
      <c r="N18" s="27">
        <f t="shared" si="10"/>
        <v>0</v>
      </c>
      <c r="O18" s="27">
        <f t="shared" si="10"/>
        <v>0</v>
      </c>
      <c r="P18" s="27">
        <f t="shared" si="10"/>
        <v>0</v>
      </c>
      <c r="Q18" s="27">
        <f t="shared" si="10"/>
        <v>0</v>
      </c>
      <c r="R18" s="87"/>
      <c r="S18" s="94"/>
      <c r="T18" s="88"/>
      <c r="U18" s="88"/>
      <c r="V18" s="88"/>
      <c r="W18" s="88"/>
      <c r="X18" s="100"/>
      <c r="Y18" s="88"/>
      <c r="Z18" s="100"/>
      <c r="AA18" s="81"/>
      <c r="AB18" s="81"/>
      <c r="AC18" s="88"/>
      <c r="AD18" s="153">
        <f t="shared" si="7"/>
        <v>0</v>
      </c>
    </row>
    <row r="19" spans="2:30" ht="22.5">
      <c r="B19" s="25" t="s">
        <v>385</v>
      </c>
      <c r="C19" s="26" t="s">
        <v>386</v>
      </c>
      <c r="D19" s="140">
        <v>145000</v>
      </c>
      <c r="E19" s="140"/>
      <c r="F19" s="140"/>
      <c r="G19" s="140"/>
      <c r="H19" s="140"/>
      <c r="I19" s="140"/>
      <c r="J19" s="84"/>
      <c r="K19" s="27">
        <f t="shared" si="10"/>
        <v>0</v>
      </c>
      <c r="L19" s="27">
        <f t="shared" si="10"/>
        <v>0</v>
      </c>
      <c r="M19" s="27">
        <f t="shared" si="10"/>
        <v>0</v>
      </c>
      <c r="N19" s="27">
        <f t="shared" si="10"/>
        <v>0</v>
      </c>
      <c r="O19" s="27">
        <f t="shared" si="10"/>
        <v>0</v>
      </c>
      <c r="P19" s="27">
        <f t="shared" si="10"/>
        <v>0</v>
      </c>
      <c r="Q19" s="27">
        <f t="shared" si="10"/>
        <v>0</v>
      </c>
      <c r="R19" s="87"/>
      <c r="S19" s="94"/>
      <c r="T19" s="88"/>
      <c r="U19" s="88"/>
      <c r="V19" s="88"/>
      <c r="W19" s="88"/>
      <c r="X19" s="100"/>
      <c r="Y19" s="88"/>
      <c r="Z19" s="100"/>
      <c r="AA19" s="81"/>
      <c r="AB19" s="81"/>
      <c r="AC19" s="88"/>
      <c r="AD19" s="153">
        <f t="shared" si="7"/>
        <v>0</v>
      </c>
    </row>
    <row r="20" spans="2:30" ht="12.75">
      <c r="B20" s="14">
        <v>1003</v>
      </c>
      <c r="C20" s="12" t="s">
        <v>102</v>
      </c>
      <c r="D20" s="138">
        <f>D26+D21+D22+D23+D24+D25</f>
        <v>403000</v>
      </c>
      <c r="E20" s="138"/>
      <c r="F20" s="138"/>
      <c r="G20" s="138"/>
      <c r="H20" s="138"/>
      <c r="I20" s="138"/>
      <c r="J20" s="83" t="e">
        <f>J21+J22+J23+J24+J25</f>
        <v>#VALUE!</v>
      </c>
      <c r="K20" s="23">
        <f aca="true" t="shared" si="11" ref="K20:Q20">SUM(K21:K25)</f>
        <v>0</v>
      </c>
      <c r="L20" s="23">
        <f t="shared" si="11"/>
        <v>0</v>
      </c>
      <c r="M20" s="23">
        <f t="shared" si="11"/>
        <v>0</v>
      </c>
      <c r="N20" s="23">
        <f t="shared" si="11"/>
        <v>0</v>
      </c>
      <c r="O20" s="23">
        <f t="shared" si="11"/>
        <v>0</v>
      </c>
      <c r="P20" s="23">
        <f t="shared" si="11"/>
        <v>0</v>
      </c>
      <c r="Q20" s="23">
        <f t="shared" si="11"/>
        <v>0</v>
      </c>
      <c r="R20" s="90">
        <f>SUM(R21:R26)</f>
        <v>26228</v>
      </c>
      <c r="S20" s="97">
        <f>SUM(S21:S26)</f>
        <v>26013</v>
      </c>
      <c r="T20" s="86">
        <f aca="true" t="shared" si="12" ref="T20:AD20">SUM(T21:T26)</f>
        <v>26168</v>
      </c>
      <c r="U20" s="86">
        <f t="shared" si="12"/>
        <v>0</v>
      </c>
      <c r="V20" s="86">
        <f t="shared" si="12"/>
        <v>0</v>
      </c>
      <c r="W20" s="86">
        <f t="shared" si="12"/>
        <v>0</v>
      </c>
      <c r="X20" s="103">
        <f t="shared" si="12"/>
        <v>0</v>
      </c>
      <c r="Y20" s="86">
        <f t="shared" si="12"/>
        <v>0</v>
      </c>
      <c r="Z20" s="86">
        <f t="shared" si="12"/>
        <v>0</v>
      </c>
      <c r="AA20" s="86">
        <f t="shared" si="12"/>
        <v>0</v>
      </c>
      <c r="AB20" s="86">
        <f t="shared" si="12"/>
        <v>0</v>
      </c>
      <c r="AC20" s="86">
        <f t="shared" si="12"/>
        <v>0</v>
      </c>
      <c r="AD20" s="151">
        <f t="shared" si="12"/>
        <v>78409</v>
      </c>
    </row>
    <row r="21" spans="2:30" ht="33.75">
      <c r="B21" s="25" t="s">
        <v>103</v>
      </c>
      <c r="C21" s="26" t="s">
        <v>12</v>
      </c>
      <c r="D21" s="140">
        <v>43000</v>
      </c>
      <c r="E21" s="140"/>
      <c r="F21" s="140"/>
      <c r="G21" s="140"/>
      <c r="H21" s="140"/>
      <c r="I21" s="140"/>
      <c r="J21" s="84" t="str">
        <f>Buget!C222</f>
        <v>Contributii   </v>
      </c>
      <c r="K21" s="27">
        <f aca="true" t="shared" si="13" ref="K21:Q26">SUMIF($D$80:$D$498,$D21,K$80:K$498)</f>
        <v>0</v>
      </c>
      <c r="L21" s="27">
        <f t="shared" si="13"/>
        <v>0</v>
      </c>
      <c r="M21" s="27">
        <f t="shared" si="13"/>
        <v>0</v>
      </c>
      <c r="N21" s="27">
        <f t="shared" si="13"/>
        <v>0</v>
      </c>
      <c r="O21" s="27">
        <f t="shared" si="13"/>
        <v>0</v>
      </c>
      <c r="P21" s="27">
        <f t="shared" si="13"/>
        <v>0</v>
      </c>
      <c r="Q21" s="27">
        <f t="shared" si="13"/>
        <v>0</v>
      </c>
      <c r="R21" s="87"/>
      <c r="S21" s="94"/>
      <c r="T21" s="88"/>
      <c r="U21" s="88"/>
      <c r="V21" s="88"/>
      <c r="W21" s="88"/>
      <c r="X21" s="100"/>
      <c r="Y21" s="146"/>
      <c r="Z21" s="100"/>
      <c r="AA21" s="81"/>
      <c r="AB21" s="81"/>
      <c r="AC21" s="88"/>
      <c r="AD21" s="153">
        <f t="shared" si="7"/>
        <v>0</v>
      </c>
    </row>
    <row r="22" spans="2:30" ht="22.5">
      <c r="B22" s="25" t="s">
        <v>104</v>
      </c>
      <c r="C22" s="26" t="s">
        <v>105</v>
      </c>
      <c r="D22" s="140">
        <v>2000</v>
      </c>
      <c r="E22" s="140"/>
      <c r="F22" s="140"/>
      <c r="G22" s="140"/>
      <c r="H22" s="140"/>
      <c r="I22" s="140"/>
      <c r="J22" s="84" t="str">
        <f>Buget!C223</f>
        <v>Contributii de asigurari sociale de stat</v>
      </c>
      <c r="K22" s="27">
        <f t="shared" si="13"/>
        <v>0</v>
      </c>
      <c r="L22" s="27">
        <f t="shared" si="13"/>
        <v>0</v>
      </c>
      <c r="M22" s="27">
        <f t="shared" si="13"/>
        <v>0</v>
      </c>
      <c r="N22" s="27">
        <f t="shared" si="13"/>
        <v>0</v>
      </c>
      <c r="O22" s="27">
        <f t="shared" si="13"/>
        <v>0</v>
      </c>
      <c r="P22" s="27">
        <f t="shared" si="13"/>
        <v>0</v>
      </c>
      <c r="Q22" s="27">
        <f t="shared" si="13"/>
        <v>0</v>
      </c>
      <c r="R22" s="87"/>
      <c r="S22" s="94"/>
      <c r="T22" s="88"/>
      <c r="U22" s="88"/>
      <c r="V22" s="88"/>
      <c r="W22" s="88"/>
      <c r="X22" s="100"/>
      <c r="Y22" s="146"/>
      <c r="Z22" s="100"/>
      <c r="AA22" s="81"/>
      <c r="AB22" s="81"/>
      <c r="AC22" s="88"/>
      <c r="AD22" s="153">
        <f t="shared" si="7"/>
        <v>0</v>
      </c>
    </row>
    <row r="23" spans="2:30" ht="33.75">
      <c r="B23" s="25" t="s">
        <v>106</v>
      </c>
      <c r="C23" s="26" t="s">
        <v>107</v>
      </c>
      <c r="D23" s="140">
        <v>14000</v>
      </c>
      <c r="E23" s="140"/>
      <c r="F23" s="140"/>
      <c r="G23" s="140"/>
      <c r="H23" s="140"/>
      <c r="I23" s="140"/>
      <c r="J23" s="84" t="str">
        <f>Buget!C224</f>
        <v>Contributii de asigurari de şomaj</v>
      </c>
      <c r="K23" s="27">
        <f t="shared" si="13"/>
        <v>0</v>
      </c>
      <c r="L23" s="27">
        <f t="shared" si="13"/>
        <v>0</v>
      </c>
      <c r="M23" s="27">
        <f t="shared" si="13"/>
        <v>0</v>
      </c>
      <c r="N23" s="27">
        <f t="shared" si="13"/>
        <v>0</v>
      </c>
      <c r="O23" s="27">
        <f t="shared" si="13"/>
        <v>0</v>
      </c>
      <c r="P23" s="27">
        <f t="shared" si="13"/>
        <v>0</v>
      </c>
      <c r="Q23" s="27">
        <f t="shared" si="13"/>
        <v>0</v>
      </c>
      <c r="R23" s="87"/>
      <c r="S23" s="94"/>
      <c r="T23" s="88"/>
      <c r="U23" s="88"/>
      <c r="V23" s="88"/>
      <c r="W23" s="88"/>
      <c r="X23" s="100"/>
      <c r="Y23" s="146"/>
      <c r="Z23" s="100"/>
      <c r="AA23" s="81"/>
      <c r="AB23" s="81"/>
      <c r="AC23" s="88"/>
      <c r="AD23" s="153">
        <f t="shared" si="7"/>
        <v>0</v>
      </c>
    </row>
    <row r="24" spans="2:30" ht="56.25">
      <c r="B24" s="25" t="s">
        <v>108</v>
      </c>
      <c r="C24" s="26" t="s">
        <v>13</v>
      </c>
      <c r="D24" s="140">
        <v>1000</v>
      </c>
      <c r="E24" s="140"/>
      <c r="F24" s="140"/>
      <c r="G24" s="140"/>
      <c r="H24" s="140"/>
      <c r="I24" s="140"/>
      <c r="J24" s="84" t="str">
        <f>Buget!C225</f>
        <v>Contributii de asigurari sociale de sanatate</v>
      </c>
      <c r="K24" s="27">
        <f t="shared" si="13"/>
        <v>0</v>
      </c>
      <c r="L24" s="27">
        <f t="shared" si="13"/>
        <v>0</v>
      </c>
      <c r="M24" s="27">
        <f t="shared" si="13"/>
        <v>0</v>
      </c>
      <c r="N24" s="27">
        <f t="shared" si="13"/>
        <v>0</v>
      </c>
      <c r="O24" s="27">
        <f t="shared" si="13"/>
        <v>0</v>
      </c>
      <c r="P24" s="27">
        <f t="shared" si="13"/>
        <v>0</v>
      </c>
      <c r="Q24" s="27">
        <f t="shared" si="13"/>
        <v>0</v>
      </c>
      <c r="R24" s="87"/>
      <c r="S24" s="94"/>
      <c r="T24" s="88"/>
      <c r="U24" s="88"/>
      <c r="V24" s="88"/>
      <c r="W24" s="88"/>
      <c r="X24" s="100"/>
      <c r="Y24" s="146"/>
      <c r="Z24" s="100"/>
      <c r="AA24" s="81"/>
      <c r="AB24" s="81"/>
      <c r="AC24" s="88"/>
      <c r="AD24" s="153">
        <f t="shared" si="7"/>
        <v>0</v>
      </c>
    </row>
    <row r="25" spans="2:30" ht="33.75">
      <c r="B25" s="25" t="s">
        <v>109</v>
      </c>
      <c r="C25" s="26" t="s">
        <v>14</v>
      </c>
      <c r="D25" s="140">
        <v>3000</v>
      </c>
      <c r="E25" s="140"/>
      <c r="F25" s="140"/>
      <c r="G25" s="140"/>
      <c r="H25" s="140"/>
      <c r="I25" s="140"/>
      <c r="J25" s="84" t="str">
        <f>Buget!C226</f>
        <v>Contributii de asigurari pentru accidente de munca si boli profesionale</v>
      </c>
      <c r="K25" s="27">
        <f t="shared" si="13"/>
        <v>0</v>
      </c>
      <c r="L25" s="27">
        <f t="shared" si="13"/>
        <v>0</v>
      </c>
      <c r="M25" s="27">
        <f t="shared" si="13"/>
        <v>0</v>
      </c>
      <c r="N25" s="27">
        <f t="shared" si="13"/>
        <v>0</v>
      </c>
      <c r="O25" s="27">
        <f t="shared" si="13"/>
        <v>0</v>
      </c>
      <c r="P25" s="27">
        <f t="shared" si="13"/>
        <v>0</v>
      </c>
      <c r="Q25" s="27">
        <f t="shared" si="13"/>
        <v>0</v>
      </c>
      <c r="R25" s="87"/>
      <c r="S25" s="94"/>
      <c r="T25" s="88"/>
      <c r="U25" s="88"/>
      <c r="V25" s="88"/>
      <c r="W25" s="88"/>
      <c r="X25" s="100"/>
      <c r="Y25" s="146"/>
      <c r="Z25" s="100"/>
      <c r="AA25" s="81"/>
      <c r="AB25" s="81"/>
      <c r="AC25" s="88"/>
      <c r="AD25" s="153">
        <f t="shared" si="7"/>
        <v>0</v>
      </c>
    </row>
    <row r="26" spans="2:30" ht="33.75">
      <c r="B26" s="25" t="s">
        <v>239</v>
      </c>
      <c r="C26" s="26" t="s">
        <v>387</v>
      </c>
      <c r="D26" s="140">
        <v>340000</v>
      </c>
      <c r="E26" s="140"/>
      <c r="F26" s="140"/>
      <c r="G26" s="140"/>
      <c r="H26" s="140"/>
      <c r="I26" s="140"/>
      <c r="J26" s="84"/>
      <c r="K26" s="27">
        <f t="shared" si="13"/>
        <v>0</v>
      </c>
      <c r="L26" s="27">
        <f t="shared" si="13"/>
        <v>0</v>
      </c>
      <c r="M26" s="27">
        <f t="shared" si="13"/>
        <v>0</v>
      </c>
      <c r="N26" s="27">
        <f t="shared" si="13"/>
        <v>0</v>
      </c>
      <c r="O26" s="27">
        <f t="shared" si="13"/>
        <v>0</v>
      </c>
      <c r="P26" s="27">
        <f t="shared" si="13"/>
        <v>0</v>
      </c>
      <c r="Q26" s="27">
        <f t="shared" si="13"/>
        <v>0</v>
      </c>
      <c r="R26" s="87">
        <v>26228</v>
      </c>
      <c r="S26" s="94">
        <v>26013</v>
      </c>
      <c r="T26" s="88">
        <v>26168</v>
      </c>
      <c r="U26" s="88"/>
      <c r="V26" s="88"/>
      <c r="W26" s="88"/>
      <c r="X26" s="100"/>
      <c r="Y26" s="145"/>
      <c r="Z26" s="100"/>
      <c r="AA26" s="88"/>
      <c r="AB26" s="81"/>
      <c r="AC26" s="88"/>
      <c r="AD26" s="153">
        <f t="shared" si="7"/>
        <v>78409</v>
      </c>
    </row>
    <row r="27" spans="2:30" ht="22.5">
      <c r="B27" s="14" t="s">
        <v>15</v>
      </c>
      <c r="C27" s="15" t="s">
        <v>56</v>
      </c>
      <c r="D27" s="138">
        <f>D28+D37+D40+D43+D45+D46+D47</f>
        <v>1841000</v>
      </c>
      <c r="E27" s="138"/>
      <c r="F27" s="138"/>
      <c r="G27" s="138"/>
      <c r="H27" s="138"/>
      <c r="I27" s="138"/>
      <c r="J27" s="83">
        <f>J28+J37+J40+J43+J45+J46+J47</f>
        <v>0</v>
      </c>
      <c r="K27" s="23">
        <f aca="true" t="shared" si="14" ref="K27:AC27">K28+K33+K34+K37+K40+SUM(K43:K47)</f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182</v>
      </c>
      <c r="R27" s="90">
        <f t="shared" si="14"/>
        <v>129651.39</v>
      </c>
      <c r="S27" s="97">
        <f t="shared" si="14"/>
        <v>142498.36000000002</v>
      </c>
      <c r="T27" s="86">
        <f t="shared" si="14"/>
        <v>147231.27999999997</v>
      </c>
      <c r="U27" s="86">
        <f t="shared" si="14"/>
        <v>0</v>
      </c>
      <c r="V27" s="86">
        <f t="shared" si="14"/>
        <v>0</v>
      </c>
      <c r="W27" s="86">
        <f t="shared" si="14"/>
        <v>0</v>
      </c>
      <c r="X27" s="103">
        <f t="shared" si="14"/>
        <v>0</v>
      </c>
      <c r="Y27" s="86">
        <f t="shared" si="14"/>
        <v>0</v>
      </c>
      <c r="Z27" s="103">
        <f t="shared" si="14"/>
        <v>0</v>
      </c>
      <c r="AA27" s="86">
        <f t="shared" si="14"/>
        <v>0</v>
      </c>
      <c r="AB27" s="23">
        <f t="shared" si="14"/>
        <v>0</v>
      </c>
      <c r="AC27" s="86">
        <f t="shared" si="14"/>
        <v>0</v>
      </c>
      <c r="AD27" s="152">
        <f>R27+S27+T27+U27+V27+W27+X27+Y27+Z27+AA27+AB27+AC27</f>
        <v>419381.02999999997</v>
      </c>
    </row>
    <row r="28" spans="2:30" ht="12.75">
      <c r="B28" s="14">
        <v>2001</v>
      </c>
      <c r="C28" s="12" t="s">
        <v>110</v>
      </c>
      <c r="D28" s="138">
        <f>SUM(D30:D32)+D29</f>
        <v>1816000</v>
      </c>
      <c r="E28" s="138"/>
      <c r="F28" s="138"/>
      <c r="G28" s="138"/>
      <c r="H28" s="138"/>
      <c r="I28" s="138"/>
      <c r="J28" s="83">
        <f aca="true" t="shared" si="15" ref="J28:AC28">SUM(J29:J32)</f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158</v>
      </c>
      <c r="R28" s="90">
        <f t="shared" si="15"/>
        <v>129451.39</v>
      </c>
      <c r="S28" s="97">
        <f t="shared" si="15"/>
        <v>142498.36000000002</v>
      </c>
      <c r="T28" s="86">
        <f t="shared" si="15"/>
        <v>147231.27999999997</v>
      </c>
      <c r="U28" s="86">
        <f t="shared" si="15"/>
        <v>0</v>
      </c>
      <c r="V28" s="86">
        <f t="shared" si="15"/>
        <v>0</v>
      </c>
      <c r="W28" s="86">
        <f t="shared" si="15"/>
        <v>0</v>
      </c>
      <c r="X28" s="103">
        <f t="shared" si="15"/>
        <v>0</v>
      </c>
      <c r="Y28" s="86">
        <f t="shared" si="15"/>
        <v>0</v>
      </c>
      <c r="Z28" s="103">
        <f t="shared" si="15"/>
        <v>0</v>
      </c>
      <c r="AA28" s="86">
        <f t="shared" si="15"/>
        <v>0</v>
      </c>
      <c r="AB28" s="23">
        <f t="shared" si="15"/>
        <v>0</v>
      </c>
      <c r="AC28" s="86">
        <f t="shared" si="15"/>
        <v>0</v>
      </c>
      <c r="AD28" s="152">
        <f t="shared" si="7"/>
        <v>419181.02999999997</v>
      </c>
    </row>
    <row r="29" spans="2:30" ht="12.75">
      <c r="B29" s="25" t="s">
        <v>111</v>
      </c>
      <c r="C29" s="26" t="s">
        <v>16</v>
      </c>
      <c r="D29" s="140">
        <v>29000</v>
      </c>
      <c r="E29" s="140"/>
      <c r="F29" s="140"/>
      <c r="G29" s="140"/>
      <c r="H29" s="140"/>
      <c r="I29" s="140"/>
      <c r="J29" s="84" t="str">
        <f>Buget!C229</f>
        <v>Bunuri si servicii</v>
      </c>
      <c r="K29" s="27">
        <f aca="true" t="shared" si="16" ref="K29:P33">SUMIF($D$80:$D$498,$D29,K$80:K$498)</f>
        <v>0</v>
      </c>
      <c r="L29" s="27">
        <f t="shared" si="16"/>
        <v>0</v>
      </c>
      <c r="M29" s="27">
        <f t="shared" si="16"/>
        <v>0</v>
      </c>
      <c r="N29" s="27">
        <f t="shared" si="16"/>
        <v>0</v>
      </c>
      <c r="O29" s="27">
        <f t="shared" si="16"/>
        <v>0</v>
      </c>
      <c r="P29" s="27">
        <f t="shared" si="16"/>
        <v>0</v>
      </c>
      <c r="Q29" s="27">
        <v>3</v>
      </c>
      <c r="R29" s="87"/>
      <c r="S29" s="94"/>
      <c r="T29" s="88">
        <v>1415.15</v>
      </c>
      <c r="U29" s="88"/>
      <c r="V29" s="88"/>
      <c r="W29" s="88"/>
      <c r="X29" s="100"/>
      <c r="Y29" s="88"/>
      <c r="Z29" s="100"/>
      <c r="AA29" s="88"/>
      <c r="AB29" s="81"/>
      <c r="AC29" s="88"/>
      <c r="AD29" s="153">
        <f>R29+S29+T29+U29+V29+W29+X29+Y29+Z29+AA29+AB29+AC29</f>
        <v>1415.15</v>
      </c>
    </row>
    <row r="30" spans="2:32" ht="33.75">
      <c r="B30" s="25" t="s">
        <v>119</v>
      </c>
      <c r="C30" s="26" t="s">
        <v>120</v>
      </c>
      <c r="D30" s="140">
        <v>32000</v>
      </c>
      <c r="E30" s="140"/>
      <c r="F30" s="140"/>
      <c r="G30" s="140"/>
      <c r="H30" s="140"/>
      <c r="I30" s="140"/>
      <c r="J30" s="84" t="str">
        <f>Buget!C236</f>
        <v>Transport</v>
      </c>
      <c r="K30" s="27">
        <f t="shared" si="16"/>
        <v>0</v>
      </c>
      <c r="L30" s="27">
        <f t="shared" si="16"/>
        <v>0</v>
      </c>
      <c r="M30" s="27">
        <f t="shared" si="16"/>
        <v>0</v>
      </c>
      <c r="N30" s="27">
        <f t="shared" si="16"/>
        <v>0</v>
      </c>
      <c r="O30" s="27">
        <f t="shared" si="16"/>
        <v>0</v>
      </c>
      <c r="P30" s="27">
        <f t="shared" si="16"/>
        <v>0</v>
      </c>
      <c r="Q30" s="27">
        <v>8</v>
      </c>
      <c r="R30" s="89">
        <f>964.01+999.25</f>
        <v>1963.26</v>
      </c>
      <c r="S30" s="94"/>
      <c r="T30" s="88">
        <f>999.27+200+1014.12+800+992.98+1005.87</f>
        <v>5012.24</v>
      </c>
      <c r="U30" s="88"/>
      <c r="V30" s="88"/>
      <c r="W30" s="88"/>
      <c r="X30" s="100"/>
      <c r="Y30" s="88"/>
      <c r="Z30" s="100"/>
      <c r="AA30" s="88"/>
      <c r="AB30" s="81"/>
      <c r="AC30" s="88"/>
      <c r="AD30" s="153">
        <f>R30+S30+T30+U30+V30+W30+X30+Y30+Z30+AA30+AB30+AC30</f>
        <v>6975.5</v>
      </c>
      <c r="AF30" s="91"/>
    </row>
    <row r="31" spans="2:33" ht="45">
      <c r="B31" s="25" t="s">
        <v>121</v>
      </c>
      <c r="C31" s="26" t="s">
        <v>122</v>
      </c>
      <c r="D31" s="140">
        <v>1752000</v>
      </c>
      <c r="E31" s="140"/>
      <c r="F31" s="140"/>
      <c r="G31" s="140"/>
      <c r="H31" s="140"/>
      <c r="I31" s="140"/>
      <c r="J31" s="84" t="str">
        <f>Buget!C237</f>
        <v>Posta, telecomunicatii, radio, tv, internet</v>
      </c>
      <c r="K31" s="27">
        <f t="shared" si="16"/>
        <v>0</v>
      </c>
      <c r="L31" s="27">
        <f t="shared" si="16"/>
        <v>0</v>
      </c>
      <c r="M31" s="27">
        <f t="shared" si="16"/>
        <v>0</v>
      </c>
      <c r="N31" s="27">
        <f t="shared" si="16"/>
        <v>0</v>
      </c>
      <c r="O31" s="27">
        <f t="shared" si="16"/>
        <v>0</v>
      </c>
      <c r="P31" s="27">
        <f t="shared" si="16"/>
        <v>0</v>
      </c>
      <c r="Q31" s="27">
        <v>146</v>
      </c>
      <c r="R31" s="89">
        <f>16707.6+22276.8+43077.6+2435.44+14126.1+535.8+2466.59+142.34+1591.78+3.34+544.21+6973.13+559+1575+13923+550.4</f>
        <v>127488.13</v>
      </c>
      <c r="S31" s="99">
        <f>9644.74+22276.8+19492.2+1100.8+3.32+2435.44+2206.62+56.8+559+654.5+41.29+8.09+1591.78+43077.59+694.19+573.94+14126.1+103.36+22276.8+1575</f>
        <v>142498.36000000002</v>
      </c>
      <c r="T31" s="88">
        <f>19492.2+520.92+3.31+354.68+2040.26+748.53+2435.44+7268.23+14297.62+43077.59+559+5383.56+3927+654.5+13923+22276.8+550.4+8.09+17.89+41.29+56.8+1575+1591.78</f>
        <v>140803.88999999998</v>
      </c>
      <c r="U31" s="88"/>
      <c r="V31" s="88"/>
      <c r="W31" s="88"/>
      <c r="X31" s="100"/>
      <c r="Y31" s="88"/>
      <c r="Z31" s="100"/>
      <c r="AA31" s="88"/>
      <c r="AB31" s="81"/>
      <c r="AC31" s="88"/>
      <c r="AD31" s="153">
        <f>R31+S31+T31+U31+V31+W31+X31+Y31+Z31+AA31+AB31+AC31</f>
        <v>410790.38</v>
      </c>
      <c r="AF31" s="91"/>
      <c r="AG31" s="91"/>
    </row>
    <row r="32" spans="2:30" ht="45">
      <c r="B32" s="25" t="s">
        <v>123</v>
      </c>
      <c r="C32" s="26" t="s">
        <v>124</v>
      </c>
      <c r="D32" s="140">
        <v>3000</v>
      </c>
      <c r="E32" s="140"/>
      <c r="F32" s="140"/>
      <c r="G32" s="140"/>
      <c r="H32" s="140"/>
      <c r="I32" s="140"/>
      <c r="J32" s="84" t="str">
        <f>Buget!C238</f>
        <v>Materiale si prestari de servicii cu caracter functional</v>
      </c>
      <c r="K32" s="27">
        <f t="shared" si="16"/>
        <v>0</v>
      </c>
      <c r="L32" s="27">
        <f t="shared" si="16"/>
        <v>0</v>
      </c>
      <c r="M32" s="27">
        <f t="shared" si="16"/>
        <v>0</v>
      </c>
      <c r="N32" s="27">
        <f t="shared" si="16"/>
        <v>0</v>
      </c>
      <c r="O32" s="27">
        <f t="shared" si="16"/>
        <v>0</v>
      </c>
      <c r="P32" s="27">
        <f t="shared" si="16"/>
        <v>0</v>
      </c>
      <c r="Q32" s="27">
        <v>1</v>
      </c>
      <c r="R32" s="89"/>
      <c r="S32" s="94"/>
      <c r="T32" s="88"/>
      <c r="U32" s="88"/>
      <c r="V32" s="88"/>
      <c r="W32" s="88"/>
      <c r="X32" s="100"/>
      <c r="Y32" s="88"/>
      <c r="Z32" s="100"/>
      <c r="AA32" s="88"/>
      <c r="AB32" s="81"/>
      <c r="AC32" s="88"/>
      <c r="AD32" s="153">
        <f t="shared" si="7"/>
        <v>0</v>
      </c>
    </row>
    <row r="33" spans="2:30" ht="12.75" hidden="1">
      <c r="B33" s="14">
        <v>2002</v>
      </c>
      <c r="C33" s="12" t="s">
        <v>22</v>
      </c>
      <c r="D33" s="138">
        <f>J33*1000</f>
        <v>0</v>
      </c>
      <c r="E33" s="138"/>
      <c r="F33" s="138"/>
      <c r="G33" s="138"/>
      <c r="H33" s="138"/>
      <c r="I33" s="138"/>
      <c r="J33" s="84">
        <f>SUMIF($D$80:$D$498,$D33,J$80:J$498)</f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27">
        <f t="shared" si="16"/>
        <v>0</v>
      </c>
      <c r="O33" s="27">
        <f t="shared" si="16"/>
        <v>0</v>
      </c>
      <c r="P33" s="27">
        <f t="shared" si="16"/>
        <v>0</v>
      </c>
      <c r="Q33" s="27">
        <f>SUMIF($D$80:$D$498,$D33,Q$80:Q$498)</f>
        <v>0</v>
      </c>
      <c r="R33" s="87"/>
      <c r="S33" s="94"/>
      <c r="T33" s="88"/>
      <c r="U33" s="88"/>
      <c r="V33" s="88"/>
      <c r="W33" s="88"/>
      <c r="X33" s="100"/>
      <c r="Y33" s="88"/>
      <c r="Z33" s="100"/>
      <c r="AA33" s="88"/>
      <c r="AB33" s="81"/>
      <c r="AC33" s="88"/>
      <c r="AD33" s="152"/>
    </row>
    <row r="34" spans="2:30" ht="33.75" hidden="1">
      <c r="B34" s="14" t="s">
        <v>125</v>
      </c>
      <c r="C34" s="12" t="s">
        <v>126</v>
      </c>
      <c r="D34" s="138">
        <f>J34*1000</f>
        <v>0</v>
      </c>
      <c r="E34" s="138"/>
      <c r="F34" s="138"/>
      <c r="G34" s="138"/>
      <c r="H34" s="138"/>
      <c r="I34" s="138"/>
      <c r="J34" s="83">
        <f aca="true" t="shared" si="17" ref="J34:Q34">SUM(J35:J36)</f>
        <v>0</v>
      </c>
      <c r="K34" s="23">
        <f t="shared" si="17"/>
        <v>0</v>
      </c>
      <c r="L34" s="23">
        <f t="shared" si="17"/>
        <v>0</v>
      </c>
      <c r="M34" s="23">
        <f t="shared" si="17"/>
        <v>0</v>
      </c>
      <c r="N34" s="23">
        <f t="shared" si="17"/>
        <v>0</v>
      </c>
      <c r="O34" s="23">
        <f t="shared" si="17"/>
        <v>0</v>
      </c>
      <c r="P34" s="23">
        <f t="shared" si="17"/>
        <v>0</v>
      </c>
      <c r="Q34" s="23">
        <f t="shared" si="17"/>
        <v>0</v>
      </c>
      <c r="R34" s="87"/>
      <c r="S34" s="94"/>
      <c r="T34" s="88"/>
      <c r="U34" s="88"/>
      <c r="V34" s="88"/>
      <c r="W34" s="88"/>
      <c r="X34" s="100"/>
      <c r="Y34" s="88"/>
      <c r="Z34" s="100"/>
      <c r="AA34" s="88"/>
      <c r="AB34" s="81"/>
      <c r="AC34" s="88"/>
      <c r="AD34" s="152"/>
    </row>
    <row r="35" spans="2:30" ht="22.5" hidden="1">
      <c r="B35" s="25" t="s">
        <v>127</v>
      </c>
      <c r="C35" s="26" t="s">
        <v>126</v>
      </c>
      <c r="D35" s="138">
        <f>J35*1000</f>
        <v>0</v>
      </c>
      <c r="E35" s="138"/>
      <c r="F35" s="138"/>
      <c r="G35" s="138"/>
      <c r="H35" s="138"/>
      <c r="I35" s="138"/>
      <c r="J35" s="84">
        <f aca="true" t="shared" si="18" ref="J35:Q36">SUMIF($D$80:$D$498,$D35,J$80:J$498)</f>
        <v>0</v>
      </c>
      <c r="K35" s="27">
        <f t="shared" si="18"/>
        <v>0</v>
      </c>
      <c r="L35" s="27">
        <f t="shared" si="18"/>
        <v>0</v>
      </c>
      <c r="M35" s="27">
        <f t="shared" si="18"/>
        <v>0</v>
      </c>
      <c r="N35" s="27">
        <f t="shared" si="18"/>
        <v>0</v>
      </c>
      <c r="O35" s="27">
        <f t="shared" si="18"/>
        <v>0</v>
      </c>
      <c r="P35" s="27">
        <f t="shared" si="18"/>
        <v>0</v>
      </c>
      <c r="Q35" s="27">
        <f t="shared" si="18"/>
        <v>0</v>
      </c>
      <c r="R35" s="87"/>
      <c r="S35" s="94"/>
      <c r="T35" s="88"/>
      <c r="U35" s="88"/>
      <c r="V35" s="88"/>
      <c r="W35" s="88"/>
      <c r="X35" s="100"/>
      <c r="Y35" s="88"/>
      <c r="Z35" s="100"/>
      <c r="AA35" s="88"/>
      <c r="AB35" s="81"/>
      <c r="AC35" s="88"/>
      <c r="AD35" s="152"/>
    </row>
    <row r="36" spans="2:30" ht="12.75" hidden="1">
      <c r="B36" s="25" t="s">
        <v>128</v>
      </c>
      <c r="C36" s="26" t="s">
        <v>129</v>
      </c>
      <c r="D36" s="138">
        <f>J36*1000</f>
        <v>0</v>
      </c>
      <c r="E36" s="138"/>
      <c r="F36" s="138"/>
      <c r="G36" s="138"/>
      <c r="H36" s="138"/>
      <c r="I36" s="138"/>
      <c r="J36" s="84">
        <f t="shared" si="18"/>
        <v>0</v>
      </c>
      <c r="K36" s="27">
        <f t="shared" si="18"/>
        <v>0</v>
      </c>
      <c r="L36" s="27">
        <f t="shared" si="18"/>
        <v>0</v>
      </c>
      <c r="M36" s="27">
        <f t="shared" si="18"/>
        <v>0</v>
      </c>
      <c r="N36" s="27">
        <f t="shared" si="18"/>
        <v>0</v>
      </c>
      <c r="O36" s="27">
        <f t="shared" si="18"/>
        <v>0</v>
      </c>
      <c r="P36" s="27">
        <f t="shared" si="18"/>
        <v>0</v>
      </c>
      <c r="Q36" s="27">
        <f t="shared" si="18"/>
        <v>0</v>
      </c>
      <c r="R36" s="87"/>
      <c r="S36" s="94"/>
      <c r="T36" s="88"/>
      <c r="U36" s="88"/>
      <c r="V36" s="88"/>
      <c r="W36" s="88"/>
      <c r="X36" s="100"/>
      <c r="Y36" s="88"/>
      <c r="Z36" s="100"/>
      <c r="AA36" s="88"/>
      <c r="AB36" s="81"/>
      <c r="AC36" s="88"/>
      <c r="AD36" s="152"/>
    </row>
    <row r="37" spans="2:30" ht="33.75">
      <c r="B37" s="14">
        <v>2005</v>
      </c>
      <c r="C37" s="12" t="s">
        <v>130</v>
      </c>
      <c r="D37" s="138">
        <f>D39</f>
        <v>3000</v>
      </c>
      <c r="E37" s="138"/>
      <c r="F37" s="138"/>
      <c r="G37" s="138"/>
      <c r="H37" s="138"/>
      <c r="I37" s="138"/>
      <c r="J37" s="83">
        <f aca="true" t="shared" si="19" ref="J37:V37">SUM(J38:J39)</f>
        <v>0</v>
      </c>
      <c r="K37" s="23">
        <f t="shared" si="19"/>
        <v>0</v>
      </c>
      <c r="L37" s="23">
        <f t="shared" si="19"/>
        <v>0</v>
      </c>
      <c r="M37" s="23">
        <f t="shared" si="19"/>
        <v>0</v>
      </c>
      <c r="N37" s="23">
        <f t="shared" si="19"/>
        <v>0</v>
      </c>
      <c r="O37" s="23">
        <f t="shared" si="19"/>
        <v>0</v>
      </c>
      <c r="P37" s="23">
        <f t="shared" si="19"/>
        <v>0</v>
      </c>
      <c r="Q37" s="23">
        <f t="shared" si="19"/>
        <v>1</v>
      </c>
      <c r="R37" s="90">
        <f t="shared" si="19"/>
        <v>0</v>
      </c>
      <c r="S37" s="97">
        <f t="shared" si="19"/>
        <v>0</v>
      </c>
      <c r="T37" s="86">
        <f t="shared" si="19"/>
        <v>0</v>
      </c>
      <c r="U37" s="86">
        <f>SUM(U38:U39)</f>
        <v>0</v>
      </c>
      <c r="V37" s="86">
        <f t="shared" si="19"/>
        <v>0</v>
      </c>
      <c r="W37" s="86">
        <f aca="true" t="shared" si="20" ref="W37:AC37">SUM(W38:W39)</f>
        <v>0</v>
      </c>
      <c r="X37" s="103">
        <f t="shared" si="20"/>
        <v>0</v>
      </c>
      <c r="Y37" s="86">
        <f t="shared" si="20"/>
        <v>0</v>
      </c>
      <c r="Z37" s="103">
        <f t="shared" si="20"/>
        <v>0</v>
      </c>
      <c r="AA37" s="86">
        <f t="shared" si="20"/>
        <v>0</v>
      </c>
      <c r="AB37" s="23">
        <f t="shared" si="20"/>
        <v>0</v>
      </c>
      <c r="AC37" s="86">
        <f t="shared" si="20"/>
        <v>0</v>
      </c>
      <c r="AD37" s="152">
        <f t="shared" si="7"/>
        <v>0</v>
      </c>
    </row>
    <row r="38" spans="2:30" ht="22.5">
      <c r="B38" s="25" t="s">
        <v>131</v>
      </c>
      <c r="C38" s="26" t="s">
        <v>132</v>
      </c>
      <c r="D38" s="138">
        <f>J38*1000</f>
        <v>0</v>
      </c>
      <c r="E38" s="138"/>
      <c r="F38" s="138"/>
      <c r="G38" s="138"/>
      <c r="H38" s="138"/>
      <c r="I38" s="138"/>
      <c r="J38" s="84">
        <f aca="true" t="shared" si="21" ref="J38:Q39">SUMIF($D$80:$D$498,$D38,J$80:J$498)</f>
        <v>0</v>
      </c>
      <c r="K38" s="27">
        <f t="shared" si="21"/>
        <v>0</v>
      </c>
      <c r="L38" s="27">
        <f t="shared" si="21"/>
        <v>0</v>
      </c>
      <c r="M38" s="27">
        <f t="shared" si="21"/>
        <v>0</v>
      </c>
      <c r="N38" s="27">
        <f t="shared" si="21"/>
        <v>0</v>
      </c>
      <c r="O38" s="27">
        <f t="shared" si="21"/>
        <v>0</v>
      </c>
      <c r="P38" s="27">
        <f t="shared" si="21"/>
        <v>0</v>
      </c>
      <c r="Q38" s="27">
        <f t="shared" si="21"/>
        <v>0</v>
      </c>
      <c r="R38" s="87"/>
      <c r="S38" s="94"/>
      <c r="T38" s="88"/>
      <c r="U38" s="88"/>
      <c r="V38" s="88"/>
      <c r="W38" s="88"/>
      <c r="X38" s="100"/>
      <c r="Y38" s="88"/>
      <c r="Z38" s="100"/>
      <c r="AA38" s="88"/>
      <c r="AB38" s="81"/>
      <c r="AC38" s="88"/>
      <c r="AD38" s="152">
        <f t="shared" si="7"/>
        <v>0</v>
      </c>
    </row>
    <row r="39" spans="2:30" ht="22.5">
      <c r="B39" s="25" t="s">
        <v>133</v>
      </c>
      <c r="C39" s="26" t="s">
        <v>23</v>
      </c>
      <c r="D39" s="140">
        <v>3000</v>
      </c>
      <c r="E39" s="140"/>
      <c r="F39" s="140"/>
      <c r="G39" s="140"/>
      <c r="H39" s="140"/>
      <c r="I39" s="140"/>
      <c r="J39" s="84" t="str">
        <f>Buget!C245</f>
        <v>Uniforme si echipament</v>
      </c>
      <c r="K39" s="27">
        <f t="shared" si="21"/>
        <v>0</v>
      </c>
      <c r="L39" s="27">
        <f t="shared" si="21"/>
        <v>0</v>
      </c>
      <c r="M39" s="27">
        <f t="shared" si="21"/>
        <v>0</v>
      </c>
      <c r="N39" s="27">
        <f t="shared" si="21"/>
        <v>0</v>
      </c>
      <c r="O39" s="27">
        <f t="shared" si="21"/>
        <v>0</v>
      </c>
      <c r="P39" s="27">
        <f t="shared" si="21"/>
        <v>0</v>
      </c>
      <c r="Q39" s="27">
        <v>1</v>
      </c>
      <c r="R39" s="87"/>
      <c r="S39" s="94"/>
      <c r="T39" s="88"/>
      <c r="U39" s="88"/>
      <c r="V39" s="88"/>
      <c r="W39" s="88"/>
      <c r="X39" s="100"/>
      <c r="Y39" s="88"/>
      <c r="Z39" s="100"/>
      <c r="AA39" s="88"/>
      <c r="AB39" s="81"/>
      <c r="AC39" s="88"/>
      <c r="AD39" s="153">
        <f t="shared" si="7"/>
        <v>0</v>
      </c>
    </row>
    <row r="40" spans="2:30" ht="33.75">
      <c r="B40" s="14">
        <v>2006</v>
      </c>
      <c r="C40" s="12" t="s">
        <v>134</v>
      </c>
      <c r="D40" s="138">
        <f>D41+D42</f>
        <v>12000</v>
      </c>
      <c r="E40" s="138"/>
      <c r="F40" s="138"/>
      <c r="G40" s="138"/>
      <c r="H40" s="138"/>
      <c r="I40" s="138"/>
      <c r="J40" s="83">
        <f>SUM(J41:J42)</f>
        <v>0</v>
      </c>
      <c r="K40" s="23">
        <f aca="true" t="shared" si="22" ref="K40:AA40">SUM(K41:K42)</f>
        <v>0</v>
      </c>
      <c r="L40" s="23">
        <f t="shared" si="22"/>
        <v>0</v>
      </c>
      <c r="M40" s="23">
        <f t="shared" si="22"/>
        <v>0</v>
      </c>
      <c r="N40" s="23">
        <f t="shared" si="22"/>
        <v>0</v>
      </c>
      <c r="O40" s="23">
        <f t="shared" si="22"/>
        <v>0</v>
      </c>
      <c r="P40" s="23">
        <f t="shared" si="22"/>
        <v>0</v>
      </c>
      <c r="Q40" s="23">
        <f t="shared" si="22"/>
        <v>20</v>
      </c>
      <c r="R40" s="90">
        <f>SUM(R41:R42)</f>
        <v>0</v>
      </c>
      <c r="S40" s="97">
        <f t="shared" si="22"/>
        <v>0</v>
      </c>
      <c r="T40" s="86">
        <f t="shared" si="22"/>
        <v>0</v>
      </c>
      <c r="U40" s="86">
        <f>SUM(U41:U42)</f>
        <v>0</v>
      </c>
      <c r="V40" s="86">
        <f t="shared" si="22"/>
        <v>0</v>
      </c>
      <c r="W40" s="86">
        <f t="shared" si="22"/>
        <v>0</v>
      </c>
      <c r="X40" s="103">
        <f t="shared" si="22"/>
        <v>0</v>
      </c>
      <c r="Y40" s="86">
        <f t="shared" si="22"/>
        <v>0</v>
      </c>
      <c r="Z40" s="103">
        <f t="shared" si="22"/>
        <v>0</v>
      </c>
      <c r="AA40" s="86">
        <f t="shared" si="22"/>
        <v>0</v>
      </c>
      <c r="AB40" s="23">
        <f>SUM(AB41:AB42)</f>
        <v>0</v>
      </c>
      <c r="AC40" s="86">
        <f>SUM(AC41:AC42)</f>
        <v>0</v>
      </c>
      <c r="AD40" s="152">
        <f t="shared" si="7"/>
        <v>0</v>
      </c>
    </row>
    <row r="41" spans="2:30" ht="22.5">
      <c r="B41" s="25" t="s">
        <v>135</v>
      </c>
      <c r="C41" s="26" t="s">
        <v>136</v>
      </c>
      <c r="D41" s="140">
        <v>1000</v>
      </c>
      <c r="E41" s="140"/>
      <c r="F41" s="140"/>
      <c r="G41" s="140"/>
      <c r="H41" s="140"/>
      <c r="I41" s="140"/>
      <c r="J41" s="84" t="str">
        <f>Buget!C247</f>
        <v>Deplasari, detasari, transferari</v>
      </c>
      <c r="K41" s="27">
        <f aca="true" t="shared" si="23" ref="K41:P46">SUMIF($D$80:$D$498,$D41,K$80:K$498)</f>
        <v>0</v>
      </c>
      <c r="L41" s="27">
        <f t="shared" si="23"/>
        <v>0</v>
      </c>
      <c r="M41" s="27">
        <f t="shared" si="23"/>
        <v>0</v>
      </c>
      <c r="N41" s="27">
        <f t="shared" si="23"/>
        <v>0</v>
      </c>
      <c r="O41" s="27">
        <f t="shared" si="23"/>
        <v>0</v>
      </c>
      <c r="P41" s="27">
        <f t="shared" si="23"/>
        <v>0</v>
      </c>
      <c r="Q41" s="27">
        <v>10</v>
      </c>
      <c r="R41" s="89"/>
      <c r="S41" s="94"/>
      <c r="T41" s="88"/>
      <c r="U41" s="88"/>
      <c r="V41" s="88"/>
      <c r="W41" s="88"/>
      <c r="X41" s="100"/>
      <c r="Y41" s="88"/>
      <c r="Z41" s="100"/>
      <c r="AA41" s="147"/>
      <c r="AB41" s="81"/>
      <c r="AC41" s="88"/>
      <c r="AD41" s="153">
        <f>R41+S41+T41+U41+V41+W41+X41+Y41+Z41+AA41+AB41+AC41</f>
        <v>0</v>
      </c>
    </row>
    <row r="42" spans="2:30" ht="22.5">
      <c r="B42" s="25" t="s">
        <v>137</v>
      </c>
      <c r="C42" s="26" t="s">
        <v>138</v>
      </c>
      <c r="D42" s="140">
        <v>11000</v>
      </c>
      <c r="E42" s="140"/>
      <c r="F42" s="140"/>
      <c r="G42" s="140"/>
      <c r="H42" s="140"/>
      <c r="I42" s="140"/>
      <c r="J42" s="84" t="str">
        <f>Buget!C248</f>
        <v>Deplasari interne, detasari, transferari</v>
      </c>
      <c r="K42" s="27">
        <f t="shared" si="23"/>
        <v>0</v>
      </c>
      <c r="L42" s="27">
        <f t="shared" si="23"/>
        <v>0</v>
      </c>
      <c r="M42" s="27">
        <f t="shared" si="23"/>
        <v>0</v>
      </c>
      <c r="N42" s="27">
        <f t="shared" si="23"/>
        <v>0</v>
      </c>
      <c r="O42" s="27">
        <f t="shared" si="23"/>
        <v>0</v>
      </c>
      <c r="P42" s="27">
        <f t="shared" si="23"/>
        <v>0</v>
      </c>
      <c r="Q42" s="27">
        <v>10</v>
      </c>
      <c r="R42" s="89"/>
      <c r="S42" s="94"/>
      <c r="T42" s="88"/>
      <c r="U42" s="88"/>
      <c r="V42" s="88"/>
      <c r="W42" s="88"/>
      <c r="X42" s="100"/>
      <c r="Y42" s="88"/>
      <c r="Z42" s="100"/>
      <c r="AA42" s="88"/>
      <c r="AB42" s="81"/>
      <c r="AC42" s="88"/>
      <c r="AD42" s="153">
        <f>R42+S42+T42+U42+V42+W42+X42+Y42+Z42+AA42+AB42+AC42</f>
        <v>0</v>
      </c>
    </row>
    <row r="43" spans="2:30" ht="33.75">
      <c r="B43" s="14">
        <v>2011</v>
      </c>
      <c r="C43" s="12" t="s">
        <v>24</v>
      </c>
      <c r="D43" s="138">
        <v>1000</v>
      </c>
      <c r="E43" s="138"/>
      <c r="F43" s="138"/>
      <c r="G43" s="138"/>
      <c r="H43" s="138"/>
      <c r="I43" s="138"/>
      <c r="J43" s="83" t="str">
        <f>Buget!C250</f>
        <v>Materiale de laborator</v>
      </c>
      <c r="K43" s="27">
        <f t="shared" si="23"/>
        <v>0</v>
      </c>
      <c r="L43" s="27">
        <f t="shared" si="23"/>
        <v>0</v>
      </c>
      <c r="M43" s="27">
        <f t="shared" si="23"/>
        <v>0</v>
      </c>
      <c r="N43" s="27">
        <f t="shared" si="23"/>
        <v>0</v>
      </c>
      <c r="O43" s="27">
        <f t="shared" si="23"/>
        <v>0</v>
      </c>
      <c r="P43" s="27">
        <f t="shared" si="23"/>
        <v>0</v>
      </c>
      <c r="Q43" s="27">
        <f>SUMIF($D$80:$D$498,$D43,Q$80:Q$498)</f>
        <v>0</v>
      </c>
      <c r="R43" s="87"/>
      <c r="S43" s="94"/>
      <c r="T43" s="88"/>
      <c r="U43" s="88"/>
      <c r="V43" s="88"/>
      <c r="W43" s="88"/>
      <c r="X43" s="100"/>
      <c r="Y43" s="88"/>
      <c r="Z43" s="100"/>
      <c r="AA43" s="88"/>
      <c r="AB43" s="81"/>
      <c r="AC43" s="88"/>
      <c r="AD43" s="152">
        <f t="shared" si="7"/>
        <v>0</v>
      </c>
    </row>
    <row r="44" spans="2:30" ht="22.5">
      <c r="B44" s="14" t="s">
        <v>141</v>
      </c>
      <c r="C44" s="12" t="s">
        <v>25</v>
      </c>
      <c r="D44" s="138">
        <f>J44*1000</f>
        <v>0</v>
      </c>
      <c r="E44" s="138"/>
      <c r="F44" s="138"/>
      <c r="G44" s="138"/>
      <c r="H44" s="138"/>
      <c r="I44" s="138"/>
      <c r="J44" s="83">
        <v>0</v>
      </c>
      <c r="K44" s="27">
        <f t="shared" si="23"/>
        <v>0</v>
      </c>
      <c r="L44" s="27">
        <f t="shared" si="23"/>
        <v>0</v>
      </c>
      <c r="M44" s="27">
        <f t="shared" si="23"/>
        <v>0</v>
      </c>
      <c r="N44" s="27">
        <f t="shared" si="23"/>
        <v>0</v>
      </c>
      <c r="O44" s="27">
        <f t="shared" si="23"/>
        <v>0</v>
      </c>
      <c r="P44" s="27">
        <f t="shared" si="23"/>
        <v>0</v>
      </c>
      <c r="Q44" s="27">
        <f>SUMIF($D$80:$D$498,$D44,Q$80:Q$498)</f>
        <v>0</v>
      </c>
      <c r="R44" s="87"/>
      <c r="S44" s="94"/>
      <c r="T44" s="88"/>
      <c r="U44" s="88"/>
      <c r="V44" s="88"/>
      <c r="W44" s="88"/>
      <c r="X44" s="100"/>
      <c r="Y44" s="88"/>
      <c r="Z44" s="100"/>
      <c r="AA44" s="88"/>
      <c r="AB44" s="81"/>
      <c r="AC44" s="88"/>
      <c r="AD44" s="152">
        <f t="shared" si="7"/>
        <v>0</v>
      </c>
    </row>
    <row r="45" spans="2:30" ht="22.5">
      <c r="B45" s="14">
        <v>2013</v>
      </c>
      <c r="C45" s="12" t="s">
        <v>142</v>
      </c>
      <c r="D45" s="138"/>
      <c r="E45" s="138"/>
      <c r="F45" s="138"/>
      <c r="G45" s="138"/>
      <c r="H45" s="138"/>
      <c r="I45" s="138"/>
      <c r="J45" s="83" t="str">
        <f>Buget!C252</f>
        <v>Consultanta si expertiza</v>
      </c>
      <c r="K45" s="27">
        <f t="shared" si="23"/>
        <v>0</v>
      </c>
      <c r="L45" s="27">
        <f t="shared" si="23"/>
        <v>0</v>
      </c>
      <c r="M45" s="27">
        <f t="shared" si="23"/>
        <v>0</v>
      </c>
      <c r="N45" s="27">
        <f t="shared" si="23"/>
        <v>0</v>
      </c>
      <c r="O45" s="27">
        <f t="shared" si="23"/>
        <v>0</v>
      </c>
      <c r="P45" s="27">
        <f t="shared" si="23"/>
        <v>0</v>
      </c>
      <c r="Q45" s="27">
        <v>1</v>
      </c>
      <c r="R45" s="87"/>
      <c r="S45" s="94"/>
      <c r="T45" s="88"/>
      <c r="U45" s="88"/>
      <c r="V45" s="88"/>
      <c r="W45" s="88"/>
      <c r="X45" s="100"/>
      <c r="Y45" s="88"/>
      <c r="Z45" s="100"/>
      <c r="AA45" s="88"/>
      <c r="AB45" s="81"/>
      <c r="AC45" s="88"/>
      <c r="AD45" s="152">
        <f t="shared" si="7"/>
        <v>0</v>
      </c>
    </row>
    <row r="46" spans="2:30" ht="12.75">
      <c r="B46" s="14">
        <v>2014</v>
      </c>
      <c r="C46" s="12" t="s">
        <v>26</v>
      </c>
      <c r="D46" s="138">
        <v>5000</v>
      </c>
      <c r="E46" s="138"/>
      <c r="F46" s="138"/>
      <c r="G46" s="138"/>
      <c r="H46" s="138"/>
      <c r="I46" s="138"/>
      <c r="J46" s="83" t="str">
        <f>Buget!C253</f>
        <v>Pregatire profesionala</v>
      </c>
      <c r="K46" s="27">
        <f t="shared" si="23"/>
        <v>0</v>
      </c>
      <c r="L46" s="27">
        <f t="shared" si="23"/>
        <v>0</v>
      </c>
      <c r="M46" s="27">
        <f t="shared" si="23"/>
        <v>0</v>
      </c>
      <c r="N46" s="27">
        <f t="shared" si="23"/>
        <v>0</v>
      </c>
      <c r="O46" s="27">
        <f t="shared" si="23"/>
        <v>0</v>
      </c>
      <c r="P46" s="27">
        <f t="shared" si="23"/>
        <v>0</v>
      </c>
      <c r="Q46" s="27">
        <f>SUMIF($D$80:$D$498,$D46,Q$80:Q$498)</f>
        <v>0</v>
      </c>
      <c r="R46" s="87"/>
      <c r="S46" s="94"/>
      <c r="T46" s="88"/>
      <c r="U46" s="88"/>
      <c r="V46" s="88"/>
      <c r="W46" s="88"/>
      <c r="X46" s="100"/>
      <c r="Y46" s="88"/>
      <c r="Z46" s="100"/>
      <c r="AA46" s="88"/>
      <c r="AB46" s="81"/>
      <c r="AC46" s="88"/>
      <c r="AD46" s="152">
        <f t="shared" si="7"/>
        <v>0</v>
      </c>
    </row>
    <row r="47" spans="2:30" ht="12.75">
      <c r="B47" s="14">
        <v>2030</v>
      </c>
      <c r="C47" s="12" t="s">
        <v>145</v>
      </c>
      <c r="D47" s="138">
        <f>D48+D49</f>
        <v>4000</v>
      </c>
      <c r="E47" s="138"/>
      <c r="F47" s="138"/>
      <c r="G47" s="138"/>
      <c r="H47" s="138"/>
      <c r="I47" s="138"/>
      <c r="J47" s="83" t="e">
        <f>J48+J49</f>
        <v>#VALUE!</v>
      </c>
      <c r="K47" s="23">
        <f aca="true" t="shared" si="24" ref="K47:AC47">SUM(K48:K49)</f>
        <v>0</v>
      </c>
      <c r="L47" s="23">
        <f t="shared" si="24"/>
        <v>0</v>
      </c>
      <c r="M47" s="23">
        <f t="shared" si="24"/>
        <v>0</v>
      </c>
      <c r="N47" s="23">
        <f t="shared" si="24"/>
        <v>0</v>
      </c>
      <c r="O47" s="23">
        <f t="shared" si="24"/>
        <v>0</v>
      </c>
      <c r="P47" s="23">
        <f t="shared" si="24"/>
        <v>0</v>
      </c>
      <c r="Q47" s="23">
        <f t="shared" si="24"/>
        <v>2</v>
      </c>
      <c r="R47" s="90">
        <f t="shared" si="24"/>
        <v>200</v>
      </c>
      <c r="S47" s="97">
        <f t="shared" si="24"/>
        <v>0</v>
      </c>
      <c r="T47" s="86">
        <f t="shared" si="24"/>
        <v>0</v>
      </c>
      <c r="U47" s="86">
        <f t="shared" si="24"/>
        <v>0</v>
      </c>
      <c r="V47" s="86">
        <f t="shared" si="24"/>
        <v>0</v>
      </c>
      <c r="W47" s="86">
        <f t="shared" si="24"/>
        <v>0</v>
      </c>
      <c r="X47" s="103">
        <f t="shared" si="24"/>
        <v>0</v>
      </c>
      <c r="Y47" s="86">
        <f t="shared" si="24"/>
        <v>0</v>
      </c>
      <c r="Z47" s="103">
        <f t="shared" si="24"/>
        <v>0</v>
      </c>
      <c r="AA47" s="86">
        <f t="shared" si="24"/>
        <v>0</v>
      </c>
      <c r="AB47" s="23">
        <f t="shared" si="24"/>
        <v>0</v>
      </c>
      <c r="AC47" s="86">
        <f t="shared" si="24"/>
        <v>0</v>
      </c>
      <c r="AD47" s="152">
        <f t="shared" si="7"/>
        <v>200</v>
      </c>
    </row>
    <row r="48" spans="2:30" ht="22.5">
      <c r="B48" s="25" t="s">
        <v>147</v>
      </c>
      <c r="C48" s="26" t="s">
        <v>29</v>
      </c>
      <c r="D48" s="140">
        <v>2000</v>
      </c>
      <c r="E48" s="140"/>
      <c r="F48" s="140"/>
      <c r="G48" s="140"/>
      <c r="H48" s="140"/>
      <c r="I48" s="140"/>
      <c r="J48" s="84" t="str">
        <f>Buget!C258</f>
        <v>Reclama si publicitate</v>
      </c>
      <c r="K48" s="27">
        <f aca="true" t="shared" si="25" ref="K48:Q49">SUMIF($D$80:$D$498,$D48,K$80:K$498)</f>
        <v>0</v>
      </c>
      <c r="L48" s="27">
        <f t="shared" si="25"/>
        <v>0</v>
      </c>
      <c r="M48" s="27">
        <f t="shared" si="25"/>
        <v>0</v>
      </c>
      <c r="N48" s="27">
        <f t="shared" si="25"/>
        <v>0</v>
      </c>
      <c r="O48" s="27">
        <f t="shared" si="25"/>
        <v>0</v>
      </c>
      <c r="P48" s="27">
        <f t="shared" si="25"/>
        <v>0</v>
      </c>
      <c r="Q48" s="27">
        <f t="shared" si="25"/>
        <v>0</v>
      </c>
      <c r="R48" s="87"/>
      <c r="S48" s="94"/>
      <c r="T48" s="88"/>
      <c r="U48" s="88"/>
      <c r="V48" s="88"/>
      <c r="W48" s="88"/>
      <c r="X48" s="100"/>
      <c r="Y48" s="88"/>
      <c r="Z48" s="100"/>
      <c r="AA48" s="88"/>
      <c r="AB48" s="81"/>
      <c r="AC48" s="88"/>
      <c r="AD48" s="153">
        <f t="shared" si="7"/>
        <v>0</v>
      </c>
    </row>
    <row r="49" spans="2:30" ht="22.5">
      <c r="B49" s="25" t="s">
        <v>154</v>
      </c>
      <c r="C49" s="26" t="s">
        <v>32</v>
      </c>
      <c r="D49" s="140">
        <v>2000</v>
      </c>
      <c r="E49" s="140"/>
      <c r="F49" s="140"/>
      <c r="G49" s="140"/>
      <c r="H49" s="140"/>
      <c r="I49" s="140"/>
      <c r="J49" s="84" t="str">
        <f>Buget!C263</f>
        <v>Fondul Primului ministru</v>
      </c>
      <c r="K49" s="27">
        <f t="shared" si="25"/>
        <v>0</v>
      </c>
      <c r="L49" s="27">
        <f t="shared" si="25"/>
        <v>0</v>
      </c>
      <c r="M49" s="27">
        <f t="shared" si="25"/>
        <v>0</v>
      </c>
      <c r="N49" s="27">
        <f t="shared" si="25"/>
        <v>0</v>
      </c>
      <c r="O49" s="27">
        <f t="shared" si="25"/>
        <v>0</v>
      </c>
      <c r="P49" s="27">
        <f t="shared" si="25"/>
        <v>0</v>
      </c>
      <c r="Q49" s="27">
        <v>2</v>
      </c>
      <c r="R49" s="89">
        <v>200</v>
      </c>
      <c r="S49" s="94"/>
      <c r="T49" s="88"/>
      <c r="U49" s="88"/>
      <c r="V49" s="88"/>
      <c r="W49" s="88"/>
      <c r="X49" s="100"/>
      <c r="Y49" s="88"/>
      <c r="Z49" s="100"/>
      <c r="AA49" s="88"/>
      <c r="AB49" s="81"/>
      <c r="AC49" s="88"/>
      <c r="AD49" s="153">
        <f t="shared" si="7"/>
        <v>200</v>
      </c>
    </row>
    <row r="50" spans="2:30" ht="22.5">
      <c r="B50" s="14" t="s">
        <v>65</v>
      </c>
      <c r="C50" s="16" t="s">
        <v>190</v>
      </c>
      <c r="D50" s="138">
        <f>D52+D51</f>
        <v>105000</v>
      </c>
      <c r="E50" s="138"/>
      <c r="F50" s="138"/>
      <c r="G50" s="138"/>
      <c r="H50" s="138"/>
      <c r="I50" s="138"/>
      <c r="J50" s="141">
        <f aca="true" t="shared" si="26" ref="J50:Q50">J52</f>
        <v>0</v>
      </c>
      <c r="K50" s="141">
        <f t="shared" si="26"/>
        <v>0</v>
      </c>
      <c r="L50" s="141">
        <f t="shared" si="26"/>
        <v>0</v>
      </c>
      <c r="M50" s="141">
        <f t="shared" si="26"/>
        <v>0</v>
      </c>
      <c r="N50" s="141">
        <f t="shared" si="26"/>
        <v>0</v>
      </c>
      <c r="O50" s="141">
        <f t="shared" si="26"/>
        <v>0</v>
      </c>
      <c r="P50" s="141">
        <f t="shared" si="26"/>
        <v>0</v>
      </c>
      <c r="Q50" s="141">
        <f t="shared" si="26"/>
        <v>0</v>
      </c>
      <c r="R50" s="141">
        <f aca="true" t="shared" si="27" ref="R50:W50">R52+R51</f>
        <v>8363</v>
      </c>
      <c r="S50" s="141">
        <f t="shared" si="27"/>
        <v>8372</v>
      </c>
      <c r="T50" s="141">
        <f t="shared" si="27"/>
        <v>8418</v>
      </c>
      <c r="U50" s="141">
        <f>U52+U51</f>
        <v>0</v>
      </c>
      <c r="V50" s="141">
        <f t="shared" si="27"/>
        <v>0</v>
      </c>
      <c r="W50" s="141">
        <f t="shared" si="27"/>
        <v>0</v>
      </c>
      <c r="X50" s="142">
        <f>X52</f>
        <v>0</v>
      </c>
      <c r="Y50" s="142">
        <f>Y52</f>
        <v>0</v>
      </c>
      <c r="Z50" s="142">
        <f>Z52</f>
        <v>0</v>
      </c>
      <c r="AA50" s="142">
        <f>AA52</f>
        <v>0</v>
      </c>
      <c r="AB50" s="142">
        <f>AB52+AB51</f>
        <v>0</v>
      </c>
      <c r="AC50" s="154">
        <f>AC52</f>
        <v>0</v>
      </c>
      <c r="AD50" s="152">
        <f t="shared" si="7"/>
        <v>25153</v>
      </c>
    </row>
    <row r="51" spans="2:30" ht="12.75">
      <c r="B51" s="14" t="s">
        <v>207</v>
      </c>
      <c r="C51" s="35" t="s">
        <v>208</v>
      </c>
      <c r="D51" s="140">
        <v>5000</v>
      </c>
      <c r="E51" s="140"/>
      <c r="F51" s="140"/>
      <c r="G51" s="140"/>
      <c r="H51" s="140"/>
      <c r="I51" s="140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88"/>
      <c r="X51" s="100"/>
      <c r="Y51" s="88"/>
      <c r="Z51" s="100"/>
      <c r="AA51" s="88"/>
      <c r="AB51" s="81"/>
      <c r="AC51" s="88"/>
      <c r="AD51" s="152">
        <f t="shared" si="7"/>
        <v>0</v>
      </c>
    </row>
    <row r="52" spans="2:30" ht="45">
      <c r="B52" s="25" t="s">
        <v>388</v>
      </c>
      <c r="C52" s="37" t="s">
        <v>389</v>
      </c>
      <c r="D52" s="140">
        <v>100000</v>
      </c>
      <c r="E52" s="138"/>
      <c r="F52" s="138"/>
      <c r="G52" s="138"/>
      <c r="H52" s="138"/>
      <c r="I52" s="138"/>
      <c r="J52" s="84"/>
      <c r="K52" s="27"/>
      <c r="L52" s="27"/>
      <c r="M52" s="27"/>
      <c r="N52" s="27"/>
      <c r="O52" s="27"/>
      <c r="P52" s="27"/>
      <c r="Q52" s="27"/>
      <c r="R52" s="87">
        <v>8363</v>
      </c>
      <c r="S52" s="94">
        <v>8372</v>
      </c>
      <c r="T52" s="88">
        <v>8418</v>
      </c>
      <c r="U52" s="88"/>
      <c r="V52" s="88"/>
      <c r="W52" s="88"/>
      <c r="X52" s="100"/>
      <c r="Y52" s="88"/>
      <c r="Z52" s="100"/>
      <c r="AA52" s="88"/>
      <c r="AB52" s="81"/>
      <c r="AC52" s="88"/>
      <c r="AD52" s="152">
        <f>R52+S52+T52+U52+V52+W52+X52+Y52+Z52+AA52+AB52+AC52</f>
        <v>25153</v>
      </c>
    </row>
    <row r="53" spans="2:30" ht="22.5">
      <c r="B53" s="14" t="s">
        <v>33</v>
      </c>
      <c r="C53" s="17" t="s">
        <v>69</v>
      </c>
      <c r="D53" s="138">
        <f>D54</f>
        <v>164000</v>
      </c>
      <c r="E53" s="138"/>
      <c r="F53" s="138"/>
      <c r="G53" s="138"/>
      <c r="H53" s="138"/>
      <c r="I53" s="138"/>
      <c r="J53" s="83">
        <f aca="true" t="shared" si="28" ref="J53:AC53">J54</f>
        <v>0</v>
      </c>
      <c r="K53" s="23">
        <f t="shared" si="28"/>
        <v>0</v>
      </c>
      <c r="L53" s="23">
        <f t="shared" si="28"/>
        <v>0</v>
      </c>
      <c r="M53" s="23">
        <f t="shared" si="28"/>
        <v>0</v>
      </c>
      <c r="N53" s="23">
        <f t="shared" si="28"/>
        <v>0</v>
      </c>
      <c r="O53" s="23">
        <f t="shared" si="28"/>
        <v>0</v>
      </c>
      <c r="P53" s="23">
        <f t="shared" si="28"/>
        <v>0</v>
      </c>
      <c r="Q53" s="23">
        <f t="shared" si="28"/>
        <v>0</v>
      </c>
      <c r="R53" s="90">
        <f t="shared" si="28"/>
        <v>0</v>
      </c>
      <c r="S53" s="97">
        <f t="shared" si="28"/>
        <v>0</v>
      </c>
      <c r="T53" s="86">
        <f t="shared" si="28"/>
        <v>0</v>
      </c>
      <c r="U53" s="86">
        <f t="shared" si="28"/>
        <v>0</v>
      </c>
      <c r="V53" s="86">
        <f t="shared" si="28"/>
        <v>0</v>
      </c>
      <c r="W53" s="86">
        <f t="shared" si="28"/>
        <v>0</v>
      </c>
      <c r="X53" s="103">
        <f t="shared" si="28"/>
        <v>0</v>
      </c>
      <c r="Y53" s="86">
        <f t="shared" si="28"/>
        <v>0</v>
      </c>
      <c r="Z53" s="103">
        <f t="shared" si="28"/>
        <v>0</v>
      </c>
      <c r="AA53" s="86">
        <f t="shared" si="28"/>
        <v>0</v>
      </c>
      <c r="AB53" s="23">
        <f t="shared" si="28"/>
        <v>0</v>
      </c>
      <c r="AC53" s="86">
        <f t="shared" si="28"/>
        <v>0</v>
      </c>
      <c r="AD53" s="152">
        <f aca="true" t="shared" si="29" ref="AD53:AD58">R53+S53+T53+U53+V53+W53+X53+Y53+Z53+AA53+AB53+AC53</f>
        <v>0</v>
      </c>
    </row>
    <row r="54" spans="2:30" ht="22.5">
      <c r="B54" s="14" t="s">
        <v>34</v>
      </c>
      <c r="C54" s="15" t="s">
        <v>70</v>
      </c>
      <c r="D54" s="138">
        <f>D55</f>
        <v>164000</v>
      </c>
      <c r="E54" s="138"/>
      <c r="F54" s="138"/>
      <c r="G54" s="138"/>
      <c r="H54" s="138"/>
      <c r="I54" s="138"/>
      <c r="J54" s="83">
        <f aca="true" t="shared" si="30" ref="J54:AC54">J55+J59</f>
        <v>0</v>
      </c>
      <c r="K54" s="23">
        <f t="shared" si="30"/>
        <v>0</v>
      </c>
      <c r="L54" s="23">
        <f t="shared" si="30"/>
        <v>0</v>
      </c>
      <c r="M54" s="23">
        <f t="shared" si="30"/>
        <v>0</v>
      </c>
      <c r="N54" s="23">
        <f t="shared" si="30"/>
        <v>0</v>
      </c>
      <c r="O54" s="23">
        <f t="shared" si="30"/>
        <v>0</v>
      </c>
      <c r="P54" s="23">
        <f t="shared" si="30"/>
        <v>0</v>
      </c>
      <c r="Q54" s="23">
        <f t="shared" si="30"/>
        <v>0</v>
      </c>
      <c r="R54" s="90">
        <f t="shared" si="30"/>
        <v>0</v>
      </c>
      <c r="S54" s="97">
        <f t="shared" si="30"/>
        <v>0</v>
      </c>
      <c r="T54" s="86">
        <f t="shared" si="30"/>
        <v>0</v>
      </c>
      <c r="U54" s="86">
        <f t="shared" si="30"/>
        <v>0</v>
      </c>
      <c r="V54" s="86">
        <f t="shared" si="30"/>
        <v>0</v>
      </c>
      <c r="W54" s="86">
        <f t="shared" si="30"/>
        <v>0</v>
      </c>
      <c r="X54" s="103">
        <f t="shared" si="30"/>
        <v>0</v>
      </c>
      <c r="Y54" s="86">
        <f t="shared" si="30"/>
        <v>0</v>
      </c>
      <c r="Z54" s="103">
        <f t="shared" si="30"/>
        <v>0</v>
      </c>
      <c r="AA54" s="86">
        <f t="shared" si="30"/>
        <v>0</v>
      </c>
      <c r="AB54" s="23">
        <f t="shared" si="30"/>
        <v>0</v>
      </c>
      <c r="AC54" s="86">
        <f t="shared" si="30"/>
        <v>0</v>
      </c>
      <c r="AD54" s="152">
        <f t="shared" si="29"/>
        <v>0</v>
      </c>
    </row>
    <row r="55" spans="2:30" ht="12.75">
      <c r="B55" s="14">
        <v>7101</v>
      </c>
      <c r="C55" s="15" t="s">
        <v>215</v>
      </c>
      <c r="D55" s="138">
        <f>D56+D58</f>
        <v>164000</v>
      </c>
      <c r="E55" s="138"/>
      <c r="F55" s="138"/>
      <c r="G55" s="138"/>
      <c r="H55" s="138"/>
      <c r="I55" s="138"/>
      <c r="J55" s="83">
        <f aca="true" t="shared" si="31" ref="J55:AC55">SUM(J56:J58)</f>
        <v>0</v>
      </c>
      <c r="K55" s="23">
        <f t="shared" si="31"/>
        <v>0</v>
      </c>
      <c r="L55" s="23">
        <f t="shared" si="31"/>
        <v>0</v>
      </c>
      <c r="M55" s="23">
        <f t="shared" si="31"/>
        <v>0</v>
      </c>
      <c r="N55" s="23">
        <f t="shared" si="31"/>
        <v>0</v>
      </c>
      <c r="O55" s="23">
        <f t="shared" si="31"/>
        <v>0</v>
      </c>
      <c r="P55" s="23">
        <f t="shared" si="31"/>
        <v>0</v>
      </c>
      <c r="Q55" s="23">
        <f t="shared" si="31"/>
        <v>0</v>
      </c>
      <c r="R55" s="90">
        <f t="shared" si="31"/>
        <v>0</v>
      </c>
      <c r="S55" s="97">
        <f t="shared" si="31"/>
        <v>0</v>
      </c>
      <c r="T55" s="86">
        <f t="shared" si="31"/>
        <v>0</v>
      </c>
      <c r="U55" s="86">
        <f t="shared" si="31"/>
        <v>0</v>
      </c>
      <c r="V55" s="86">
        <f t="shared" si="31"/>
        <v>0</v>
      </c>
      <c r="W55" s="86">
        <f t="shared" si="31"/>
        <v>0</v>
      </c>
      <c r="X55" s="103">
        <f t="shared" si="31"/>
        <v>0</v>
      </c>
      <c r="Y55" s="86">
        <f t="shared" si="31"/>
        <v>0</v>
      </c>
      <c r="Z55" s="103">
        <f t="shared" si="31"/>
        <v>0</v>
      </c>
      <c r="AA55" s="86">
        <f t="shared" si="31"/>
        <v>0</v>
      </c>
      <c r="AB55" s="23">
        <f t="shared" si="31"/>
        <v>0</v>
      </c>
      <c r="AC55" s="86">
        <f t="shared" si="31"/>
        <v>0</v>
      </c>
      <c r="AD55" s="152">
        <f t="shared" si="29"/>
        <v>0</v>
      </c>
    </row>
    <row r="56" spans="2:30" ht="33.75">
      <c r="B56" s="25" t="s">
        <v>217</v>
      </c>
      <c r="C56" s="28" t="s">
        <v>218</v>
      </c>
      <c r="D56" s="140">
        <v>104000</v>
      </c>
      <c r="E56" s="140"/>
      <c r="F56" s="140"/>
      <c r="G56" s="140"/>
      <c r="H56" s="140"/>
      <c r="I56" s="140"/>
      <c r="J56" s="84" t="str">
        <f>Buget!C323</f>
        <v>Constructii</v>
      </c>
      <c r="K56" s="27">
        <f aca="true" t="shared" si="32" ref="K56:Q58">SUMIF($D$80:$D$498,$D56,K$80:K$498)</f>
        <v>0</v>
      </c>
      <c r="L56" s="27">
        <f t="shared" si="32"/>
        <v>0</v>
      </c>
      <c r="M56" s="27">
        <f t="shared" si="32"/>
        <v>0</v>
      </c>
      <c r="N56" s="27">
        <f t="shared" si="32"/>
        <v>0</v>
      </c>
      <c r="O56" s="27">
        <f t="shared" si="32"/>
        <v>0</v>
      </c>
      <c r="P56" s="27">
        <f t="shared" si="32"/>
        <v>0</v>
      </c>
      <c r="Q56" s="27">
        <f t="shared" si="32"/>
        <v>0</v>
      </c>
      <c r="R56" s="87"/>
      <c r="S56" s="94"/>
      <c r="T56" s="88"/>
      <c r="U56" s="88"/>
      <c r="V56" s="88"/>
      <c r="W56" s="88"/>
      <c r="X56" s="100"/>
      <c r="Y56" s="88"/>
      <c r="Z56" s="100"/>
      <c r="AA56" s="88"/>
      <c r="AB56" s="81"/>
      <c r="AC56" s="88"/>
      <c r="AD56" s="153">
        <f t="shared" si="29"/>
        <v>0</v>
      </c>
    </row>
    <row r="57" spans="2:30" ht="33.75">
      <c r="B57" s="25" t="s">
        <v>219</v>
      </c>
      <c r="C57" s="28" t="s">
        <v>36</v>
      </c>
      <c r="D57" s="140">
        <f>J57*1000</f>
        <v>0</v>
      </c>
      <c r="E57" s="140"/>
      <c r="F57" s="140"/>
      <c r="G57" s="140"/>
      <c r="H57" s="140"/>
      <c r="I57" s="140"/>
      <c r="J57" s="84">
        <v>0</v>
      </c>
      <c r="K57" s="27">
        <f t="shared" si="32"/>
        <v>0</v>
      </c>
      <c r="L57" s="27">
        <f t="shared" si="32"/>
        <v>0</v>
      </c>
      <c r="M57" s="27">
        <f t="shared" si="32"/>
        <v>0</v>
      </c>
      <c r="N57" s="27">
        <f t="shared" si="32"/>
        <v>0</v>
      </c>
      <c r="O57" s="27">
        <f t="shared" si="32"/>
        <v>0</v>
      </c>
      <c r="P57" s="27">
        <f t="shared" si="32"/>
        <v>0</v>
      </c>
      <c r="Q57" s="27">
        <f t="shared" si="32"/>
        <v>0</v>
      </c>
      <c r="R57" s="87"/>
      <c r="S57" s="94"/>
      <c r="T57" s="88"/>
      <c r="U57" s="88"/>
      <c r="V57" s="88"/>
      <c r="W57" s="88"/>
      <c r="X57" s="100"/>
      <c r="Y57" s="88"/>
      <c r="Z57" s="100"/>
      <c r="AA57" s="88"/>
      <c r="AB57" s="81"/>
      <c r="AC57" s="88"/>
      <c r="AD57" s="153">
        <f t="shared" si="29"/>
        <v>0</v>
      </c>
    </row>
    <row r="58" spans="2:30" ht="12.75">
      <c r="B58" s="25" t="s">
        <v>220</v>
      </c>
      <c r="C58" s="28" t="s">
        <v>221</v>
      </c>
      <c r="D58" s="140">
        <v>60000</v>
      </c>
      <c r="E58" s="140"/>
      <c r="F58" s="140"/>
      <c r="G58" s="140"/>
      <c r="H58" s="140"/>
      <c r="I58" s="140"/>
      <c r="J58" s="84" t="str">
        <f>Buget!C325</f>
        <v>Mobilier, aparatura birotica si alte active corporale</v>
      </c>
      <c r="K58" s="27">
        <f t="shared" si="32"/>
        <v>0</v>
      </c>
      <c r="L58" s="27">
        <f t="shared" si="32"/>
        <v>0</v>
      </c>
      <c r="M58" s="27">
        <f t="shared" si="32"/>
        <v>0</v>
      </c>
      <c r="N58" s="27">
        <f t="shared" si="32"/>
        <v>0</v>
      </c>
      <c r="O58" s="27">
        <f t="shared" si="32"/>
        <v>0</v>
      </c>
      <c r="P58" s="27">
        <f t="shared" si="32"/>
        <v>0</v>
      </c>
      <c r="Q58" s="27">
        <f t="shared" si="32"/>
        <v>0</v>
      </c>
      <c r="R58" s="87"/>
      <c r="S58" s="94"/>
      <c r="T58" s="88"/>
      <c r="U58" s="88"/>
      <c r="V58" s="88"/>
      <c r="W58" s="88"/>
      <c r="X58" s="100"/>
      <c r="Y58" s="88"/>
      <c r="Z58" s="81"/>
      <c r="AA58" s="88"/>
      <c r="AB58" s="81"/>
      <c r="AC58" s="88"/>
      <c r="AD58" s="153">
        <f t="shared" si="29"/>
        <v>0</v>
      </c>
    </row>
  </sheetData>
  <sheetProtection/>
  <mergeCells count="3">
    <mergeCell ref="J3:J4"/>
    <mergeCell ref="K3:N3"/>
    <mergeCell ref="O3:Q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A1">
      <selection activeCell="AD5" sqref="AD5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22.28125" style="0" customWidth="1"/>
    <col min="4" max="17" width="0" style="0" hidden="1" customWidth="1"/>
    <col min="18" max="18" width="10.00390625" style="0" hidden="1" customWidth="1"/>
    <col min="19" max="19" width="10.57421875" style="0" hidden="1" customWidth="1"/>
    <col min="20" max="20" width="10.00390625" style="0" hidden="1" customWidth="1"/>
    <col min="21" max="21" width="11.140625" style="0" hidden="1" customWidth="1"/>
    <col min="22" max="23" width="8.8515625" style="0" hidden="1" customWidth="1"/>
    <col min="24" max="24" width="10.00390625" style="0" hidden="1" customWidth="1"/>
    <col min="25" max="25" width="8.8515625" style="0" hidden="1" customWidth="1"/>
    <col min="26" max="26" width="12.28125" style="0" hidden="1" customWidth="1"/>
    <col min="27" max="27" width="10.140625" style="0" hidden="1" customWidth="1"/>
    <col min="28" max="28" width="10.28125" style="0" hidden="1" customWidth="1"/>
    <col min="29" max="29" width="1.7109375" style="0" hidden="1" customWidth="1"/>
    <col min="30" max="30" width="16.421875" style="0" customWidth="1"/>
  </cols>
  <sheetData>
    <row r="1" ht="12.75">
      <c r="A1" s="174"/>
    </row>
    <row r="2" spans="2:31" ht="38.25" customHeight="1">
      <c r="B2" s="240" t="s">
        <v>394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178"/>
    </row>
    <row r="3" spans="2:30" ht="276">
      <c r="B3" s="187" t="s">
        <v>40</v>
      </c>
      <c r="C3" s="188" t="s">
        <v>41</v>
      </c>
      <c r="D3" s="189"/>
      <c r="E3" s="189"/>
      <c r="F3" s="189"/>
      <c r="G3" s="189"/>
      <c r="H3" s="189"/>
      <c r="I3" s="189"/>
      <c r="J3" s="190" t="s">
        <v>328</v>
      </c>
      <c r="K3" s="239" t="s">
        <v>42</v>
      </c>
      <c r="L3" s="239"/>
      <c r="M3" s="239"/>
      <c r="N3" s="239"/>
      <c r="O3" s="239" t="s">
        <v>43</v>
      </c>
      <c r="P3" s="239"/>
      <c r="Q3" s="239"/>
      <c r="R3" s="191" t="s">
        <v>311</v>
      </c>
      <c r="S3" s="191" t="s">
        <v>311</v>
      </c>
      <c r="T3" s="191" t="s">
        <v>311</v>
      </c>
      <c r="U3" s="191" t="s">
        <v>311</v>
      </c>
      <c r="V3" s="192" t="s">
        <v>311</v>
      </c>
      <c r="W3" s="192" t="s">
        <v>311</v>
      </c>
      <c r="X3" s="193" t="s">
        <v>311</v>
      </c>
      <c r="Y3" s="192" t="s">
        <v>311</v>
      </c>
      <c r="Z3" s="193" t="s">
        <v>311</v>
      </c>
      <c r="AA3" s="191" t="s">
        <v>311</v>
      </c>
      <c r="AB3" s="191" t="s">
        <v>311</v>
      </c>
      <c r="AC3" s="191" t="s">
        <v>311</v>
      </c>
      <c r="AD3" s="175" t="s">
        <v>395</v>
      </c>
    </row>
    <row r="4" spans="2:30" ht="24">
      <c r="B4" s="194" t="s">
        <v>75</v>
      </c>
      <c r="C4" s="188" t="s">
        <v>76</v>
      </c>
      <c r="D4" s="195">
        <f>D5+D52</f>
        <v>17418000</v>
      </c>
      <c r="E4" s="195"/>
      <c r="F4" s="195"/>
      <c r="G4" s="195"/>
      <c r="H4" s="195"/>
      <c r="I4" s="195"/>
      <c r="J4" s="196">
        <f>J5+J52</f>
        <v>0</v>
      </c>
      <c r="K4" s="197" t="e">
        <f aca="true" t="shared" si="0" ref="K4:Q4">K5+K52+K59</f>
        <v>#REF!</v>
      </c>
      <c r="L4" s="197" t="e">
        <f t="shared" si="0"/>
        <v>#REF!</v>
      </c>
      <c r="M4" s="197" t="e">
        <f t="shared" si="0"/>
        <v>#REF!</v>
      </c>
      <c r="N4" s="197" t="e">
        <f t="shared" si="0"/>
        <v>#REF!</v>
      </c>
      <c r="O4" s="197" t="e">
        <f t="shared" si="0"/>
        <v>#REF!</v>
      </c>
      <c r="P4" s="197" t="e">
        <f t="shared" si="0"/>
        <v>#REF!</v>
      </c>
      <c r="Q4" s="197" t="e">
        <f t="shared" si="0"/>
        <v>#REF!</v>
      </c>
      <c r="R4" s="198">
        <f aca="true" t="shared" si="1" ref="R4:AC4">R5+R52</f>
        <v>1336504.7699999998</v>
      </c>
      <c r="S4" s="198">
        <f t="shared" si="1"/>
        <v>1338749.79</v>
      </c>
      <c r="T4" s="198">
        <f t="shared" si="1"/>
        <v>1360700.03</v>
      </c>
      <c r="U4" s="198">
        <f t="shared" si="1"/>
        <v>1472113.63</v>
      </c>
      <c r="V4" s="198">
        <f t="shared" si="1"/>
        <v>0</v>
      </c>
      <c r="W4" s="198">
        <f t="shared" si="1"/>
        <v>0</v>
      </c>
      <c r="X4" s="199">
        <f t="shared" si="1"/>
        <v>0</v>
      </c>
      <c r="Y4" s="198">
        <f t="shared" si="1"/>
        <v>0</v>
      </c>
      <c r="Z4" s="198">
        <f t="shared" si="1"/>
        <v>0</v>
      </c>
      <c r="AA4" s="198">
        <f t="shared" si="1"/>
        <v>0</v>
      </c>
      <c r="AB4" s="198">
        <f t="shared" si="1"/>
        <v>0</v>
      </c>
      <c r="AC4" s="198">
        <f t="shared" si="1"/>
        <v>0</v>
      </c>
      <c r="AD4" s="192">
        <f>AD5+AD52</f>
        <v>7521388.73</v>
      </c>
    </row>
    <row r="5" spans="2:30" ht="12.75">
      <c r="B5" s="194" t="s">
        <v>0</v>
      </c>
      <c r="C5" s="200" t="s">
        <v>53</v>
      </c>
      <c r="D5" s="195">
        <f>D6+D26+D49</f>
        <v>17254000</v>
      </c>
      <c r="E5" s="195"/>
      <c r="F5" s="195"/>
      <c r="G5" s="195"/>
      <c r="H5" s="195"/>
      <c r="I5" s="195"/>
      <c r="J5" s="196">
        <f>J6+J26</f>
        <v>0</v>
      </c>
      <c r="K5" s="197" t="e">
        <f>K6+K26+#REF!+#REF!+#REF!+#REF!+K49+#REF!</f>
        <v>#REF!</v>
      </c>
      <c r="L5" s="197" t="e">
        <f>L6+L26+#REF!+#REF!+#REF!+#REF!+L49+#REF!</f>
        <v>#REF!</v>
      </c>
      <c r="M5" s="197" t="e">
        <f>M6+M26+#REF!+#REF!+#REF!+#REF!+M49+#REF!</f>
        <v>#REF!</v>
      </c>
      <c r="N5" s="197" t="e">
        <f>N6+N26+#REF!+#REF!+#REF!+#REF!+N49+#REF!</f>
        <v>#REF!</v>
      </c>
      <c r="O5" s="197" t="e">
        <f>O6+O26+#REF!+#REF!+#REF!+#REF!+O49+#REF!</f>
        <v>#REF!</v>
      </c>
      <c r="P5" s="197" t="e">
        <f>P6+P26+#REF!+#REF!+#REF!+#REF!+P49+#REF!</f>
        <v>#REF!</v>
      </c>
      <c r="Q5" s="197" t="e">
        <f>Q6+Q26+#REF!+#REF!+#REF!+#REF!+Q49+#REF!</f>
        <v>#REF!</v>
      </c>
      <c r="R5" s="198">
        <f aca="true" t="shared" si="2" ref="R5:AC5">R6+R26+R49</f>
        <v>1336504.7699999998</v>
      </c>
      <c r="S5" s="198">
        <f t="shared" si="2"/>
        <v>1338749.79</v>
      </c>
      <c r="T5" s="198">
        <f t="shared" si="2"/>
        <v>1360700.03</v>
      </c>
      <c r="U5" s="198">
        <f t="shared" si="2"/>
        <v>1472113.63</v>
      </c>
      <c r="V5" s="198">
        <f t="shared" si="2"/>
        <v>0</v>
      </c>
      <c r="W5" s="198">
        <f t="shared" si="2"/>
        <v>0</v>
      </c>
      <c r="X5" s="199">
        <f t="shared" si="2"/>
        <v>0</v>
      </c>
      <c r="Y5" s="198">
        <f t="shared" si="2"/>
        <v>0</v>
      </c>
      <c r="Z5" s="198">
        <f t="shared" si="2"/>
        <v>0</v>
      </c>
      <c r="AA5" s="198">
        <f t="shared" si="2"/>
        <v>0</v>
      </c>
      <c r="AB5" s="198">
        <f t="shared" si="2"/>
        <v>0</v>
      </c>
      <c r="AC5" s="198">
        <f t="shared" si="2"/>
        <v>0</v>
      </c>
      <c r="AD5" s="192">
        <f>AD6+AD26+AD49</f>
        <v>7458643.430000001</v>
      </c>
    </row>
    <row r="6" spans="2:30" ht="24">
      <c r="B6" s="194" t="s">
        <v>54</v>
      </c>
      <c r="C6" s="188" t="s">
        <v>55</v>
      </c>
      <c r="D6" s="195">
        <f>D7+D15+D19</f>
        <v>15308000</v>
      </c>
      <c r="E6" s="195"/>
      <c r="F6" s="195"/>
      <c r="G6" s="195"/>
      <c r="H6" s="195"/>
      <c r="I6" s="195"/>
      <c r="J6" s="196" t="e">
        <f>J7+J19</f>
        <v>#VALUE!</v>
      </c>
      <c r="K6" s="197">
        <f aca="true" t="shared" si="3" ref="K6:T6">K7+K15+K19</f>
        <v>0</v>
      </c>
      <c r="L6" s="197">
        <f t="shared" si="3"/>
        <v>0</v>
      </c>
      <c r="M6" s="197">
        <f t="shared" si="3"/>
        <v>0</v>
      </c>
      <c r="N6" s="197">
        <f t="shared" si="3"/>
        <v>0</v>
      </c>
      <c r="O6" s="197">
        <f t="shared" si="3"/>
        <v>0</v>
      </c>
      <c r="P6" s="197">
        <f t="shared" si="3"/>
        <v>0</v>
      </c>
      <c r="Q6" s="197">
        <f t="shared" si="3"/>
        <v>0</v>
      </c>
      <c r="R6" s="198">
        <f t="shared" si="3"/>
        <v>1198490.38</v>
      </c>
      <c r="S6" s="192">
        <f t="shared" si="3"/>
        <v>1187879.43</v>
      </c>
      <c r="T6" s="198">
        <f t="shared" si="3"/>
        <v>1205050.75</v>
      </c>
      <c r="U6" s="198">
        <f>U7+U19+U15</f>
        <v>1264885.5699999998</v>
      </c>
      <c r="V6" s="198">
        <f aca="true" t="shared" si="4" ref="V6:AC6">V7+V15+V19</f>
        <v>0</v>
      </c>
      <c r="W6" s="198">
        <f t="shared" si="4"/>
        <v>0</v>
      </c>
      <c r="X6" s="199">
        <f t="shared" si="4"/>
        <v>0</v>
      </c>
      <c r="Y6" s="198">
        <f t="shared" si="4"/>
        <v>0</v>
      </c>
      <c r="Z6" s="199">
        <f t="shared" si="4"/>
        <v>0</v>
      </c>
      <c r="AA6" s="197">
        <f t="shared" si="4"/>
        <v>0</v>
      </c>
      <c r="AB6" s="197">
        <f t="shared" si="4"/>
        <v>0</v>
      </c>
      <c r="AC6" s="198">
        <f t="shared" si="4"/>
        <v>0</v>
      </c>
      <c r="AD6" s="176">
        <f>AD7+AD15+AD19</f>
        <v>6654951.010000001</v>
      </c>
    </row>
    <row r="7" spans="2:30" ht="24">
      <c r="B7" s="194">
        <v>1001</v>
      </c>
      <c r="C7" s="200" t="s">
        <v>77</v>
      </c>
      <c r="D7" s="195">
        <f>D8+D9+D10+D11+D12+D13+D14</f>
        <v>14732000</v>
      </c>
      <c r="E7" s="195"/>
      <c r="F7" s="195"/>
      <c r="G7" s="195"/>
      <c r="H7" s="195"/>
      <c r="I7" s="195"/>
      <c r="J7" s="196" t="e">
        <f>J8+J9+J10+J11+J14</f>
        <v>#VALUE!</v>
      </c>
      <c r="K7" s="197">
        <f aca="true" t="shared" si="5" ref="K7:AC7">SUM(K8:K14)</f>
        <v>0</v>
      </c>
      <c r="L7" s="197">
        <f t="shared" si="5"/>
        <v>0</v>
      </c>
      <c r="M7" s="197">
        <f t="shared" si="5"/>
        <v>0</v>
      </c>
      <c r="N7" s="197">
        <f t="shared" si="5"/>
        <v>0</v>
      </c>
      <c r="O7" s="197">
        <f t="shared" si="5"/>
        <v>0</v>
      </c>
      <c r="P7" s="197">
        <f t="shared" si="5"/>
        <v>0</v>
      </c>
      <c r="Q7" s="197">
        <f t="shared" si="5"/>
        <v>0</v>
      </c>
      <c r="R7" s="198">
        <f t="shared" si="5"/>
        <v>1168625.38</v>
      </c>
      <c r="S7" s="192">
        <f t="shared" si="5"/>
        <v>1158229.48</v>
      </c>
      <c r="T7" s="198">
        <f t="shared" si="5"/>
        <v>1175245.4</v>
      </c>
      <c r="U7" s="198">
        <f t="shared" si="5"/>
        <v>1229045.17</v>
      </c>
      <c r="V7" s="198">
        <f t="shared" si="5"/>
        <v>0</v>
      </c>
      <c r="W7" s="198">
        <f t="shared" si="5"/>
        <v>0</v>
      </c>
      <c r="X7" s="199">
        <f t="shared" si="5"/>
        <v>0</v>
      </c>
      <c r="Y7" s="198">
        <f t="shared" si="5"/>
        <v>0</v>
      </c>
      <c r="Z7" s="199">
        <f t="shared" si="5"/>
        <v>0</v>
      </c>
      <c r="AA7" s="197">
        <f t="shared" si="5"/>
        <v>0</v>
      </c>
      <c r="AB7" s="197">
        <f t="shared" si="5"/>
        <v>0</v>
      </c>
      <c r="AC7" s="198">
        <f t="shared" si="5"/>
        <v>0</v>
      </c>
      <c r="AD7" s="176">
        <f>SUM(AD8:AD14)</f>
        <v>6399435.78</v>
      </c>
    </row>
    <row r="8" spans="2:30" ht="12.75">
      <c r="B8" s="201" t="s">
        <v>78</v>
      </c>
      <c r="C8" s="202" t="s">
        <v>1</v>
      </c>
      <c r="D8" s="203">
        <v>12841000</v>
      </c>
      <c r="E8" s="203"/>
      <c r="F8" s="203"/>
      <c r="G8" s="203"/>
      <c r="H8" s="203"/>
      <c r="I8" s="203"/>
      <c r="J8" s="204" t="str">
        <f>Buget!C204</f>
        <v>Cheltuieli salariale în bani</v>
      </c>
      <c r="K8" s="205">
        <f aca="true" t="shared" si="6" ref="K8:Q14">SUMIF($D$79:$D$497,$D8,K$79:K$497)</f>
        <v>0</v>
      </c>
      <c r="L8" s="205">
        <f t="shared" si="6"/>
        <v>0</v>
      </c>
      <c r="M8" s="205">
        <f t="shared" si="6"/>
        <v>0</v>
      </c>
      <c r="N8" s="205">
        <f t="shared" si="6"/>
        <v>0</v>
      </c>
      <c r="O8" s="205">
        <f t="shared" si="6"/>
        <v>0</v>
      </c>
      <c r="P8" s="205">
        <f t="shared" si="6"/>
        <v>0</v>
      </c>
      <c r="Q8" s="205">
        <f t="shared" si="6"/>
        <v>0</v>
      </c>
      <c r="R8" s="177">
        <v>1061843</v>
      </c>
      <c r="S8" s="177">
        <v>1017881</v>
      </c>
      <c r="T8" s="206">
        <v>1034039</v>
      </c>
      <c r="U8" s="206">
        <f>31390+1037300+5583</f>
        <v>1074273</v>
      </c>
      <c r="V8" s="206"/>
      <c r="W8" s="206"/>
      <c r="X8" s="207"/>
      <c r="Y8" s="208"/>
      <c r="Z8" s="207"/>
      <c r="AA8" s="209"/>
      <c r="AB8" s="209"/>
      <c r="AC8" s="206"/>
      <c r="AD8" s="177">
        <v>5719008</v>
      </c>
    </row>
    <row r="9" spans="2:30" ht="12.75">
      <c r="B9" s="201" t="s">
        <v>81</v>
      </c>
      <c r="C9" s="202" t="s">
        <v>5</v>
      </c>
      <c r="D9" s="203">
        <v>1380000</v>
      </c>
      <c r="E9" s="203"/>
      <c r="F9" s="203"/>
      <c r="G9" s="203"/>
      <c r="H9" s="203"/>
      <c r="I9" s="203"/>
      <c r="J9" s="204" t="str">
        <f>Buget!C206</f>
        <v>Sporuri pentru conditii de munca</v>
      </c>
      <c r="K9" s="205">
        <f t="shared" si="6"/>
        <v>0</v>
      </c>
      <c r="L9" s="205">
        <f t="shared" si="6"/>
        <v>0</v>
      </c>
      <c r="M9" s="205">
        <f t="shared" si="6"/>
        <v>0</v>
      </c>
      <c r="N9" s="205">
        <f t="shared" si="6"/>
        <v>0</v>
      </c>
      <c r="O9" s="205">
        <f t="shared" si="6"/>
        <v>0</v>
      </c>
      <c r="P9" s="205">
        <f t="shared" si="6"/>
        <v>0</v>
      </c>
      <c r="Q9" s="205">
        <f t="shared" si="6"/>
        <v>0</v>
      </c>
      <c r="R9" s="206">
        <v>67615</v>
      </c>
      <c r="S9" s="177">
        <v>76169</v>
      </c>
      <c r="T9" s="206">
        <v>99110</v>
      </c>
      <c r="U9" s="206">
        <v>100634</v>
      </c>
      <c r="V9" s="206"/>
      <c r="W9" s="210"/>
      <c r="X9" s="207"/>
      <c r="Y9" s="208"/>
      <c r="Z9" s="207"/>
      <c r="AA9" s="209"/>
      <c r="AB9" s="209"/>
      <c r="AC9" s="206"/>
      <c r="AD9" s="177">
        <v>441594</v>
      </c>
    </row>
    <row r="10" spans="2:30" ht="36">
      <c r="B10" s="201" t="s">
        <v>87</v>
      </c>
      <c r="C10" s="202" t="s">
        <v>9</v>
      </c>
      <c r="D10" s="203">
        <v>4000</v>
      </c>
      <c r="E10" s="203"/>
      <c r="F10" s="203"/>
      <c r="G10" s="203"/>
      <c r="H10" s="203"/>
      <c r="I10" s="203"/>
      <c r="J10" s="204" t="str">
        <f>Buget!C211</f>
        <v>Fondul pentru posturi ocupate prin cumul</v>
      </c>
      <c r="K10" s="205">
        <f t="shared" si="6"/>
        <v>0</v>
      </c>
      <c r="L10" s="205">
        <f t="shared" si="6"/>
        <v>0</v>
      </c>
      <c r="M10" s="205">
        <f t="shared" si="6"/>
        <v>0</v>
      </c>
      <c r="N10" s="205">
        <f t="shared" si="6"/>
        <v>0</v>
      </c>
      <c r="O10" s="205">
        <f t="shared" si="6"/>
        <v>0</v>
      </c>
      <c r="P10" s="205">
        <f t="shared" si="6"/>
        <v>0</v>
      </c>
      <c r="Q10" s="205">
        <f t="shared" si="6"/>
        <v>0</v>
      </c>
      <c r="R10" s="206"/>
      <c r="S10" s="177"/>
      <c r="T10" s="206"/>
      <c r="U10" s="206"/>
      <c r="V10" s="206"/>
      <c r="W10" s="206"/>
      <c r="X10" s="207"/>
      <c r="Y10" s="208"/>
      <c r="Z10" s="207"/>
      <c r="AA10" s="209"/>
      <c r="AB10" s="209"/>
      <c r="AC10" s="206"/>
      <c r="AD10" s="177">
        <f aca="true" t="shared" si="7" ref="AD10:AD50">R10+S10+T10+U10+V10+W10+X10+Y10+Z10+AA10+AB10+AC10</f>
        <v>0</v>
      </c>
    </row>
    <row r="11" spans="2:30" ht="12.75">
      <c r="B11" s="201" t="s">
        <v>88</v>
      </c>
      <c r="C11" s="202" t="s">
        <v>89</v>
      </c>
      <c r="D11" s="203">
        <v>60000</v>
      </c>
      <c r="E11" s="203"/>
      <c r="F11" s="203"/>
      <c r="G11" s="203"/>
      <c r="H11" s="203"/>
      <c r="I11" s="203"/>
      <c r="J11" s="204" t="str">
        <f>Buget!C212</f>
        <v>Indemnizatii platite unor persoane din afara unitatii</v>
      </c>
      <c r="K11" s="205">
        <f t="shared" si="6"/>
        <v>0</v>
      </c>
      <c r="L11" s="205">
        <f t="shared" si="6"/>
        <v>0</v>
      </c>
      <c r="M11" s="205">
        <f t="shared" si="6"/>
        <v>0</v>
      </c>
      <c r="N11" s="205">
        <f t="shared" si="6"/>
        <v>0</v>
      </c>
      <c r="O11" s="205">
        <f t="shared" si="6"/>
        <v>0</v>
      </c>
      <c r="P11" s="205">
        <f t="shared" si="6"/>
        <v>0</v>
      </c>
      <c r="Q11" s="205">
        <f t="shared" si="6"/>
        <v>0</v>
      </c>
      <c r="R11" s="211"/>
      <c r="S11" s="177">
        <v>40</v>
      </c>
      <c r="T11" s="206">
        <v>1040</v>
      </c>
      <c r="U11" s="177">
        <f>1540+1040+2080</f>
        <v>4660</v>
      </c>
      <c r="V11" s="177"/>
      <c r="W11" s="206"/>
      <c r="X11" s="207"/>
      <c r="Y11" s="208"/>
      <c r="Z11" s="208"/>
      <c r="AA11" s="209"/>
      <c r="AB11" s="212"/>
      <c r="AC11" s="206"/>
      <c r="AD11" s="177">
        <v>9820</v>
      </c>
    </row>
    <row r="12" spans="2:30" ht="24">
      <c r="B12" s="201" t="s">
        <v>92</v>
      </c>
      <c r="C12" s="202" t="s">
        <v>93</v>
      </c>
      <c r="D12" s="203">
        <v>2000</v>
      </c>
      <c r="E12" s="203"/>
      <c r="F12" s="203"/>
      <c r="G12" s="203"/>
      <c r="H12" s="203"/>
      <c r="I12" s="203"/>
      <c r="J12" s="204"/>
      <c r="K12" s="205">
        <f t="shared" si="6"/>
        <v>0</v>
      </c>
      <c r="L12" s="205">
        <f t="shared" si="6"/>
        <v>0</v>
      </c>
      <c r="M12" s="205">
        <f t="shared" si="6"/>
        <v>0</v>
      </c>
      <c r="N12" s="205">
        <f t="shared" si="6"/>
        <v>0</v>
      </c>
      <c r="O12" s="205">
        <f t="shared" si="6"/>
        <v>0</v>
      </c>
      <c r="P12" s="205">
        <f t="shared" si="6"/>
        <v>0</v>
      </c>
      <c r="Q12" s="205">
        <f t="shared" si="6"/>
        <v>0</v>
      </c>
      <c r="R12" s="211">
        <v>126.38</v>
      </c>
      <c r="S12" s="177">
        <v>132.48</v>
      </c>
      <c r="T12" s="206">
        <v>135.4</v>
      </c>
      <c r="U12" s="177">
        <v>144.17</v>
      </c>
      <c r="V12" s="177"/>
      <c r="W12" s="206"/>
      <c r="X12" s="207"/>
      <c r="Y12" s="208"/>
      <c r="Z12" s="207"/>
      <c r="AA12" s="206"/>
      <c r="AB12" s="212"/>
      <c r="AC12" s="206"/>
      <c r="AD12" s="177">
        <v>685.78</v>
      </c>
    </row>
    <row r="13" spans="2:30" ht="12.75">
      <c r="B13" s="201" t="s">
        <v>390</v>
      </c>
      <c r="C13" s="202" t="s">
        <v>391</v>
      </c>
      <c r="D13" s="203">
        <v>310000</v>
      </c>
      <c r="E13" s="203"/>
      <c r="F13" s="203"/>
      <c r="G13" s="203"/>
      <c r="H13" s="203"/>
      <c r="I13" s="203"/>
      <c r="J13" s="204">
        <f>SUMIF($D$79:$D$497,$D13,J$79:J$497)</f>
        <v>0</v>
      </c>
      <c r="K13" s="205">
        <f t="shared" si="6"/>
        <v>0</v>
      </c>
      <c r="L13" s="205">
        <f t="shared" si="6"/>
        <v>0</v>
      </c>
      <c r="M13" s="205">
        <f t="shared" si="6"/>
        <v>0</v>
      </c>
      <c r="N13" s="205">
        <f t="shared" si="6"/>
        <v>0</v>
      </c>
      <c r="O13" s="205">
        <f t="shared" si="6"/>
        <v>0</v>
      </c>
      <c r="P13" s="205">
        <f t="shared" si="6"/>
        <v>0</v>
      </c>
      <c r="Q13" s="205">
        <f t="shared" si="6"/>
        <v>0</v>
      </c>
      <c r="R13" s="206">
        <v>25950</v>
      </c>
      <c r="S13" s="177">
        <v>25229</v>
      </c>
      <c r="T13" s="206">
        <v>26424</v>
      </c>
      <c r="U13" s="206">
        <v>25531</v>
      </c>
      <c r="V13" s="206"/>
      <c r="W13" s="206"/>
      <c r="X13" s="207"/>
      <c r="Y13" s="208"/>
      <c r="Z13" s="207"/>
      <c r="AA13" s="209"/>
      <c r="AB13" s="209"/>
      <c r="AC13" s="206"/>
      <c r="AD13" s="177">
        <v>128630</v>
      </c>
    </row>
    <row r="14" spans="2:30" ht="24">
      <c r="B14" s="201" t="s">
        <v>96</v>
      </c>
      <c r="C14" s="202" t="s">
        <v>10</v>
      </c>
      <c r="D14" s="203">
        <v>135000</v>
      </c>
      <c r="E14" s="203"/>
      <c r="F14" s="203"/>
      <c r="G14" s="203"/>
      <c r="H14" s="203"/>
      <c r="I14" s="203"/>
      <c r="J14" s="204" t="str">
        <f>Buget!C216</f>
        <v>Alocatii pentru locuinte</v>
      </c>
      <c r="K14" s="205">
        <f t="shared" si="6"/>
        <v>0</v>
      </c>
      <c r="L14" s="205">
        <f t="shared" si="6"/>
        <v>0</v>
      </c>
      <c r="M14" s="205">
        <f t="shared" si="6"/>
        <v>0</v>
      </c>
      <c r="N14" s="205">
        <f t="shared" si="6"/>
        <v>0</v>
      </c>
      <c r="O14" s="205">
        <f t="shared" si="6"/>
        <v>0</v>
      </c>
      <c r="P14" s="205">
        <f t="shared" si="6"/>
        <v>0</v>
      </c>
      <c r="Q14" s="205">
        <f t="shared" si="6"/>
        <v>0</v>
      </c>
      <c r="R14" s="206">
        <v>13091</v>
      </c>
      <c r="S14" s="177">
        <v>38778</v>
      </c>
      <c r="T14" s="206">
        <v>14497</v>
      </c>
      <c r="U14" s="206">
        <v>23803</v>
      </c>
      <c r="V14" s="206"/>
      <c r="W14" s="206"/>
      <c r="X14" s="207"/>
      <c r="Y14" s="206"/>
      <c r="Z14" s="207"/>
      <c r="AA14" s="209"/>
      <c r="AB14" s="209"/>
      <c r="AC14" s="206"/>
      <c r="AD14" s="177">
        <v>99698</v>
      </c>
    </row>
    <row r="15" spans="2:30" ht="24">
      <c r="B15" s="194" t="s">
        <v>97</v>
      </c>
      <c r="C15" s="200" t="s">
        <v>98</v>
      </c>
      <c r="D15" s="195">
        <f>D18+D16</f>
        <v>173000</v>
      </c>
      <c r="E15" s="195"/>
      <c r="F15" s="195"/>
      <c r="G15" s="195"/>
      <c r="H15" s="195"/>
      <c r="I15" s="195"/>
      <c r="J15" s="196">
        <f aca="true" t="shared" si="8" ref="J15:Q15">SUM(J16:J17)</f>
        <v>0</v>
      </c>
      <c r="K15" s="197">
        <f t="shared" si="8"/>
        <v>0</v>
      </c>
      <c r="L15" s="197">
        <f t="shared" si="8"/>
        <v>0</v>
      </c>
      <c r="M15" s="197">
        <f t="shared" si="8"/>
        <v>0</v>
      </c>
      <c r="N15" s="197">
        <f t="shared" si="8"/>
        <v>0</v>
      </c>
      <c r="O15" s="197">
        <f t="shared" si="8"/>
        <v>0</v>
      </c>
      <c r="P15" s="197">
        <f t="shared" si="8"/>
        <v>0</v>
      </c>
      <c r="Q15" s="197">
        <f t="shared" si="8"/>
        <v>0</v>
      </c>
      <c r="R15" s="198">
        <f>R16+R17+R18</f>
        <v>3637</v>
      </c>
      <c r="S15" s="198">
        <f>S16+S17+S18</f>
        <v>3636.95</v>
      </c>
      <c r="T15" s="198">
        <f>T16+T17+T18</f>
        <v>3637.35</v>
      </c>
      <c r="U15" s="198">
        <f>U16+U17+U18</f>
        <v>3661.4</v>
      </c>
      <c r="V15" s="198">
        <f>V16+V17+V18</f>
        <v>0</v>
      </c>
      <c r="W15" s="198">
        <f>W18+W16</f>
        <v>0</v>
      </c>
      <c r="X15" s="198">
        <f aca="true" t="shared" si="9" ref="X15:AC15">X18</f>
        <v>0</v>
      </c>
      <c r="Y15" s="198">
        <f t="shared" si="9"/>
        <v>0</v>
      </c>
      <c r="Z15" s="198">
        <f t="shared" si="9"/>
        <v>0</v>
      </c>
      <c r="AA15" s="198">
        <f t="shared" si="9"/>
        <v>0</v>
      </c>
      <c r="AB15" s="198">
        <f t="shared" si="9"/>
        <v>0</v>
      </c>
      <c r="AC15" s="198">
        <f t="shared" si="9"/>
        <v>0</v>
      </c>
      <c r="AD15" s="176">
        <f>AD16+AD17+AD18</f>
        <v>19466.23</v>
      </c>
    </row>
    <row r="16" spans="2:30" ht="36">
      <c r="B16" s="201" t="s">
        <v>99</v>
      </c>
      <c r="C16" s="202" t="s">
        <v>11</v>
      </c>
      <c r="D16" s="203">
        <v>28000</v>
      </c>
      <c r="E16" s="195"/>
      <c r="F16" s="195"/>
      <c r="G16" s="195"/>
      <c r="H16" s="195"/>
      <c r="I16" s="195"/>
      <c r="J16" s="204">
        <f aca="true" t="shared" si="10" ref="J16:Q18">SUMIF($D$79:$D$497,$D16,J$79:J$497)</f>
        <v>0</v>
      </c>
      <c r="K16" s="205">
        <f t="shared" si="10"/>
        <v>0</v>
      </c>
      <c r="L16" s="205">
        <f t="shared" si="10"/>
        <v>0</v>
      </c>
      <c r="M16" s="205">
        <f t="shared" si="10"/>
        <v>0</v>
      </c>
      <c r="N16" s="205">
        <f t="shared" si="10"/>
        <v>0</v>
      </c>
      <c r="O16" s="205">
        <f t="shared" si="10"/>
        <v>0</v>
      </c>
      <c r="P16" s="205">
        <f t="shared" si="10"/>
        <v>0</v>
      </c>
      <c r="Q16" s="205">
        <f t="shared" si="10"/>
        <v>0</v>
      </c>
      <c r="R16" s="206">
        <f>1200+2437</f>
        <v>3637</v>
      </c>
      <c r="S16" s="177">
        <v>3636.95</v>
      </c>
      <c r="T16" s="206">
        <v>3637.35</v>
      </c>
      <c r="U16" s="206">
        <f>3661.4</f>
        <v>3661.4</v>
      </c>
      <c r="V16" s="206"/>
      <c r="W16" s="206"/>
      <c r="X16" s="207"/>
      <c r="Y16" s="206"/>
      <c r="Z16" s="207"/>
      <c r="AA16" s="209"/>
      <c r="AB16" s="209"/>
      <c r="AC16" s="206"/>
      <c r="AD16" s="177">
        <v>19466.23</v>
      </c>
    </row>
    <row r="17" spans="2:30" ht="24" hidden="1">
      <c r="B17" s="201" t="s">
        <v>100</v>
      </c>
      <c r="C17" s="202" t="s">
        <v>101</v>
      </c>
      <c r="D17" s="195">
        <v>0</v>
      </c>
      <c r="E17" s="195"/>
      <c r="F17" s="195"/>
      <c r="G17" s="195"/>
      <c r="H17" s="195"/>
      <c r="I17" s="195"/>
      <c r="J17" s="204">
        <f t="shared" si="10"/>
        <v>0</v>
      </c>
      <c r="K17" s="205">
        <f t="shared" si="10"/>
        <v>0</v>
      </c>
      <c r="L17" s="205">
        <f t="shared" si="10"/>
        <v>0</v>
      </c>
      <c r="M17" s="205">
        <f t="shared" si="10"/>
        <v>0</v>
      </c>
      <c r="N17" s="205">
        <f t="shared" si="10"/>
        <v>0</v>
      </c>
      <c r="O17" s="205">
        <f t="shared" si="10"/>
        <v>0</v>
      </c>
      <c r="P17" s="205">
        <f t="shared" si="10"/>
        <v>0</v>
      </c>
      <c r="Q17" s="205">
        <f t="shared" si="10"/>
        <v>0</v>
      </c>
      <c r="R17" s="206"/>
      <c r="S17" s="177"/>
      <c r="T17" s="206"/>
      <c r="U17" s="206"/>
      <c r="V17" s="206"/>
      <c r="W17" s="206"/>
      <c r="X17" s="207"/>
      <c r="Y17" s="206"/>
      <c r="Z17" s="207"/>
      <c r="AA17" s="209"/>
      <c r="AB17" s="209"/>
      <c r="AC17" s="206"/>
      <c r="AD17" s="177">
        <f t="shared" si="7"/>
        <v>0</v>
      </c>
    </row>
    <row r="18" spans="2:30" ht="12.75" hidden="1">
      <c r="B18" s="201" t="s">
        <v>385</v>
      </c>
      <c r="C18" s="202" t="s">
        <v>386</v>
      </c>
      <c r="D18" s="203">
        <v>145000</v>
      </c>
      <c r="E18" s="203"/>
      <c r="F18" s="203"/>
      <c r="G18" s="203"/>
      <c r="H18" s="203"/>
      <c r="I18" s="203"/>
      <c r="J18" s="204"/>
      <c r="K18" s="205">
        <f t="shared" si="10"/>
        <v>0</v>
      </c>
      <c r="L18" s="205">
        <f t="shared" si="10"/>
        <v>0</v>
      </c>
      <c r="M18" s="205">
        <f t="shared" si="10"/>
        <v>0</v>
      </c>
      <c r="N18" s="205">
        <f t="shared" si="10"/>
        <v>0</v>
      </c>
      <c r="O18" s="205">
        <f t="shared" si="10"/>
        <v>0</v>
      </c>
      <c r="P18" s="205">
        <f t="shared" si="10"/>
        <v>0</v>
      </c>
      <c r="Q18" s="205">
        <f t="shared" si="10"/>
        <v>0</v>
      </c>
      <c r="R18" s="206"/>
      <c r="S18" s="177"/>
      <c r="T18" s="206"/>
      <c r="U18" s="206"/>
      <c r="V18" s="206"/>
      <c r="W18" s="206"/>
      <c r="X18" s="207"/>
      <c r="Y18" s="206"/>
      <c r="Z18" s="207"/>
      <c r="AA18" s="209"/>
      <c r="AB18" s="209"/>
      <c r="AC18" s="206"/>
      <c r="AD18" s="177">
        <f t="shared" si="7"/>
        <v>0</v>
      </c>
    </row>
    <row r="19" spans="2:30" ht="18.75" customHeight="1">
      <c r="B19" s="194">
        <v>1003</v>
      </c>
      <c r="C19" s="200" t="s">
        <v>102</v>
      </c>
      <c r="D19" s="195">
        <f>D25+D20+D21+D22+D23+D24</f>
        <v>403000</v>
      </c>
      <c r="E19" s="195"/>
      <c r="F19" s="195"/>
      <c r="G19" s="195"/>
      <c r="H19" s="195"/>
      <c r="I19" s="195"/>
      <c r="J19" s="196" t="e">
        <f>J20+J21+J22+J23+J24</f>
        <v>#VALUE!</v>
      </c>
      <c r="K19" s="197">
        <f aca="true" t="shared" si="11" ref="K19:Q19">SUM(K20:K24)</f>
        <v>0</v>
      </c>
      <c r="L19" s="197">
        <f t="shared" si="11"/>
        <v>0</v>
      </c>
      <c r="M19" s="197">
        <f t="shared" si="11"/>
        <v>0</v>
      </c>
      <c r="N19" s="197">
        <f t="shared" si="11"/>
        <v>0</v>
      </c>
      <c r="O19" s="197">
        <f t="shared" si="11"/>
        <v>0</v>
      </c>
      <c r="P19" s="197">
        <f t="shared" si="11"/>
        <v>0</v>
      </c>
      <c r="Q19" s="197">
        <f t="shared" si="11"/>
        <v>0</v>
      </c>
      <c r="R19" s="198">
        <f>SUM(R20:R25)</f>
        <v>26228</v>
      </c>
      <c r="S19" s="192">
        <f>SUM(S20:S25)</f>
        <v>26013</v>
      </c>
      <c r="T19" s="198">
        <f aca="true" t="shared" si="12" ref="T19:AD19">SUM(T20:T25)</f>
        <v>26168</v>
      </c>
      <c r="U19" s="198">
        <f t="shared" si="12"/>
        <v>32179</v>
      </c>
      <c r="V19" s="198">
        <f t="shared" si="12"/>
        <v>0</v>
      </c>
      <c r="W19" s="198">
        <f t="shared" si="12"/>
        <v>0</v>
      </c>
      <c r="X19" s="199">
        <f t="shared" si="12"/>
        <v>0</v>
      </c>
      <c r="Y19" s="198">
        <f t="shared" si="12"/>
        <v>0</v>
      </c>
      <c r="Z19" s="198">
        <f t="shared" si="12"/>
        <v>0</v>
      </c>
      <c r="AA19" s="198">
        <f t="shared" si="12"/>
        <v>0</v>
      </c>
      <c r="AB19" s="198">
        <f t="shared" si="12"/>
        <v>0</v>
      </c>
      <c r="AC19" s="198">
        <f t="shared" si="12"/>
        <v>0</v>
      </c>
      <c r="AD19" s="192">
        <f t="shared" si="12"/>
        <v>236049</v>
      </c>
    </row>
    <row r="20" spans="2:30" ht="24">
      <c r="B20" s="201" t="s">
        <v>103</v>
      </c>
      <c r="C20" s="202" t="s">
        <v>12</v>
      </c>
      <c r="D20" s="203">
        <v>43000</v>
      </c>
      <c r="E20" s="203"/>
      <c r="F20" s="203"/>
      <c r="G20" s="203"/>
      <c r="H20" s="203"/>
      <c r="I20" s="203"/>
      <c r="J20" s="204" t="str">
        <f>Buget!C222</f>
        <v>Contributii   </v>
      </c>
      <c r="K20" s="205">
        <f aca="true" t="shared" si="13" ref="K20:Q25">SUMIF($D$79:$D$497,$D20,K$79:K$497)</f>
        <v>0</v>
      </c>
      <c r="L20" s="205">
        <f t="shared" si="13"/>
        <v>0</v>
      </c>
      <c r="M20" s="205">
        <f t="shared" si="13"/>
        <v>0</v>
      </c>
      <c r="N20" s="205">
        <f t="shared" si="13"/>
        <v>0</v>
      </c>
      <c r="O20" s="205">
        <f t="shared" si="13"/>
        <v>0</v>
      </c>
      <c r="P20" s="205">
        <f t="shared" si="13"/>
        <v>0</v>
      </c>
      <c r="Q20" s="205">
        <f t="shared" si="13"/>
        <v>0</v>
      </c>
      <c r="R20" s="206"/>
      <c r="S20" s="177"/>
      <c r="T20" s="206"/>
      <c r="U20" s="206">
        <v>4274</v>
      </c>
      <c r="V20" s="206"/>
      <c r="W20" s="206"/>
      <c r="X20" s="207"/>
      <c r="Y20" s="213"/>
      <c r="Z20" s="207"/>
      <c r="AA20" s="209"/>
      <c r="AB20" s="209"/>
      <c r="AC20" s="206"/>
      <c r="AD20" s="177">
        <v>72578</v>
      </c>
    </row>
    <row r="21" spans="2:30" ht="24">
      <c r="B21" s="201" t="s">
        <v>104</v>
      </c>
      <c r="C21" s="202" t="s">
        <v>105</v>
      </c>
      <c r="D21" s="203">
        <v>2000</v>
      </c>
      <c r="E21" s="203"/>
      <c r="F21" s="203"/>
      <c r="G21" s="203"/>
      <c r="H21" s="203"/>
      <c r="I21" s="203"/>
      <c r="J21" s="204" t="str">
        <f>Buget!C223</f>
        <v>Contributii de asigurari sociale de stat</v>
      </c>
      <c r="K21" s="205">
        <f t="shared" si="13"/>
        <v>0</v>
      </c>
      <c r="L21" s="205">
        <f t="shared" si="13"/>
        <v>0</v>
      </c>
      <c r="M21" s="205">
        <f t="shared" si="13"/>
        <v>0</v>
      </c>
      <c r="N21" s="205">
        <f t="shared" si="13"/>
        <v>0</v>
      </c>
      <c r="O21" s="205">
        <f t="shared" si="13"/>
        <v>0</v>
      </c>
      <c r="P21" s="205">
        <f t="shared" si="13"/>
        <v>0</v>
      </c>
      <c r="Q21" s="205">
        <f t="shared" si="13"/>
        <v>0</v>
      </c>
      <c r="R21" s="206"/>
      <c r="S21" s="177"/>
      <c r="T21" s="206"/>
      <c r="U21" s="206">
        <v>137</v>
      </c>
      <c r="V21" s="206"/>
      <c r="W21" s="206"/>
      <c r="X21" s="207"/>
      <c r="Y21" s="213"/>
      <c r="Z21" s="207"/>
      <c r="AA21" s="209"/>
      <c r="AB21" s="209"/>
      <c r="AC21" s="206"/>
      <c r="AD21" s="177">
        <v>2043</v>
      </c>
    </row>
    <row r="22" spans="2:30" ht="24">
      <c r="B22" s="201" t="s">
        <v>106</v>
      </c>
      <c r="C22" s="202" t="s">
        <v>107</v>
      </c>
      <c r="D22" s="203">
        <v>14000</v>
      </c>
      <c r="E22" s="203"/>
      <c r="F22" s="203"/>
      <c r="G22" s="203"/>
      <c r="H22" s="203"/>
      <c r="I22" s="203"/>
      <c r="J22" s="204" t="str">
        <f>Buget!C224</f>
        <v>Contributii de asigurari de şomaj</v>
      </c>
      <c r="K22" s="205">
        <f t="shared" si="13"/>
        <v>0</v>
      </c>
      <c r="L22" s="205">
        <f t="shared" si="13"/>
        <v>0</v>
      </c>
      <c r="M22" s="205">
        <f t="shared" si="13"/>
        <v>0</v>
      </c>
      <c r="N22" s="205">
        <f t="shared" si="13"/>
        <v>0</v>
      </c>
      <c r="O22" s="205">
        <f t="shared" si="13"/>
        <v>0</v>
      </c>
      <c r="P22" s="205">
        <f t="shared" si="13"/>
        <v>0</v>
      </c>
      <c r="Q22" s="205">
        <f t="shared" si="13"/>
        <v>0</v>
      </c>
      <c r="R22" s="206"/>
      <c r="S22" s="177"/>
      <c r="T22" s="206"/>
      <c r="U22" s="206">
        <v>1402</v>
      </c>
      <c r="V22" s="206"/>
      <c r="W22" s="206"/>
      <c r="X22" s="207"/>
      <c r="Y22" s="213"/>
      <c r="Z22" s="207"/>
      <c r="AA22" s="209"/>
      <c r="AB22" s="209"/>
      <c r="AC22" s="206"/>
      <c r="AD22" s="177">
        <v>25965</v>
      </c>
    </row>
    <row r="23" spans="2:30" ht="48">
      <c r="B23" s="201" t="s">
        <v>108</v>
      </c>
      <c r="C23" s="202" t="s">
        <v>13</v>
      </c>
      <c r="D23" s="203">
        <v>1000</v>
      </c>
      <c r="E23" s="203"/>
      <c r="F23" s="203"/>
      <c r="G23" s="203"/>
      <c r="H23" s="203"/>
      <c r="I23" s="203"/>
      <c r="J23" s="204" t="str">
        <f>Buget!C225</f>
        <v>Contributii de asigurari sociale de sanatate</v>
      </c>
      <c r="K23" s="205">
        <f t="shared" si="13"/>
        <v>0</v>
      </c>
      <c r="L23" s="205">
        <f t="shared" si="13"/>
        <v>0</v>
      </c>
      <c r="M23" s="205">
        <f t="shared" si="13"/>
        <v>0</v>
      </c>
      <c r="N23" s="205">
        <f t="shared" si="13"/>
        <v>0</v>
      </c>
      <c r="O23" s="205">
        <f t="shared" si="13"/>
        <v>0</v>
      </c>
      <c r="P23" s="205">
        <f t="shared" si="13"/>
        <v>0</v>
      </c>
      <c r="Q23" s="205">
        <f t="shared" si="13"/>
        <v>0</v>
      </c>
      <c r="R23" s="206"/>
      <c r="S23" s="177"/>
      <c r="T23" s="206"/>
      <c r="U23" s="206">
        <v>34</v>
      </c>
      <c r="V23" s="206"/>
      <c r="W23" s="206"/>
      <c r="X23" s="207"/>
      <c r="Y23" s="213"/>
      <c r="Z23" s="207"/>
      <c r="AA23" s="209"/>
      <c r="AB23" s="209"/>
      <c r="AC23" s="206"/>
      <c r="AD23" s="177">
        <v>616</v>
      </c>
    </row>
    <row r="24" spans="2:30" ht="24">
      <c r="B24" s="201" t="s">
        <v>109</v>
      </c>
      <c r="C24" s="202" t="s">
        <v>14</v>
      </c>
      <c r="D24" s="203">
        <v>3000</v>
      </c>
      <c r="E24" s="203"/>
      <c r="F24" s="203"/>
      <c r="G24" s="203"/>
      <c r="H24" s="203"/>
      <c r="I24" s="203"/>
      <c r="J24" s="204" t="str">
        <f>Buget!C226</f>
        <v>Contributii de asigurari pentru accidente de munca si boli profesionale</v>
      </c>
      <c r="K24" s="205">
        <f t="shared" si="13"/>
        <v>0</v>
      </c>
      <c r="L24" s="205">
        <f t="shared" si="13"/>
        <v>0</v>
      </c>
      <c r="M24" s="205">
        <f t="shared" si="13"/>
        <v>0</v>
      </c>
      <c r="N24" s="205">
        <f t="shared" si="13"/>
        <v>0</v>
      </c>
      <c r="O24" s="205">
        <f t="shared" si="13"/>
        <v>0</v>
      </c>
      <c r="P24" s="205">
        <f t="shared" si="13"/>
        <v>0</v>
      </c>
      <c r="Q24" s="205">
        <f t="shared" si="13"/>
        <v>0</v>
      </c>
      <c r="R24" s="206"/>
      <c r="S24" s="177"/>
      <c r="T24" s="206"/>
      <c r="U24" s="206">
        <v>225</v>
      </c>
      <c r="V24" s="206"/>
      <c r="W24" s="206"/>
      <c r="X24" s="207"/>
      <c r="Y24" s="213"/>
      <c r="Z24" s="207"/>
      <c r="AA24" s="209"/>
      <c r="AB24" s="209"/>
      <c r="AC24" s="206"/>
      <c r="AD24" s="177">
        <v>3518</v>
      </c>
    </row>
    <row r="25" spans="2:30" ht="24">
      <c r="B25" s="201" t="s">
        <v>239</v>
      </c>
      <c r="C25" s="202" t="s">
        <v>387</v>
      </c>
      <c r="D25" s="203">
        <v>340000</v>
      </c>
      <c r="E25" s="203"/>
      <c r="F25" s="203"/>
      <c r="G25" s="203"/>
      <c r="H25" s="203"/>
      <c r="I25" s="203"/>
      <c r="J25" s="204"/>
      <c r="K25" s="205">
        <f t="shared" si="13"/>
        <v>0</v>
      </c>
      <c r="L25" s="205">
        <f t="shared" si="13"/>
        <v>0</v>
      </c>
      <c r="M25" s="205">
        <f t="shared" si="13"/>
        <v>0</v>
      </c>
      <c r="N25" s="205">
        <f t="shared" si="13"/>
        <v>0</v>
      </c>
      <c r="O25" s="205">
        <f t="shared" si="13"/>
        <v>0</v>
      </c>
      <c r="P25" s="205">
        <f t="shared" si="13"/>
        <v>0</v>
      </c>
      <c r="Q25" s="205">
        <f t="shared" si="13"/>
        <v>0</v>
      </c>
      <c r="R25" s="206">
        <v>26228</v>
      </c>
      <c r="S25" s="177">
        <v>26013</v>
      </c>
      <c r="T25" s="206">
        <v>26168</v>
      </c>
      <c r="U25" s="206">
        <f>26003+104</f>
        <v>26107</v>
      </c>
      <c r="V25" s="206"/>
      <c r="W25" s="206"/>
      <c r="X25" s="207"/>
      <c r="Y25" s="208"/>
      <c r="Z25" s="207"/>
      <c r="AA25" s="206"/>
      <c r="AB25" s="209"/>
      <c r="AC25" s="206"/>
      <c r="AD25" s="177">
        <v>131329</v>
      </c>
    </row>
    <row r="26" spans="2:30" ht="24">
      <c r="B26" s="194" t="s">
        <v>15</v>
      </c>
      <c r="C26" s="188" t="s">
        <v>56</v>
      </c>
      <c r="D26" s="195">
        <f>D27+D36+D39+D42+D44+D45+D46</f>
        <v>1841000</v>
      </c>
      <c r="E26" s="195"/>
      <c r="F26" s="195"/>
      <c r="G26" s="195"/>
      <c r="H26" s="195"/>
      <c r="I26" s="195"/>
      <c r="J26" s="196">
        <f>J27+J36+J39+J42+J44+J45+J46</f>
        <v>0</v>
      </c>
      <c r="K26" s="197">
        <f aca="true" t="shared" si="14" ref="K26:AC26">K27+K32+K33+K36+K39+SUM(K42:K46)</f>
        <v>0</v>
      </c>
      <c r="L26" s="197">
        <f t="shared" si="14"/>
        <v>0</v>
      </c>
      <c r="M26" s="197">
        <f t="shared" si="14"/>
        <v>0</v>
      </c>
      <c r="N26" s="197">
        <f t="shared" si="14"/>
        <v>0</v>
      </c>
      <c r="O26" s="197">
        <f t="shared" si="14"/>
        <v>0</v>
      </c>
      <c r="P26" s="197">
        <f t="shared" si="14"/>
        <v>0</v>
      </c>
      <c r="Q26" s="197">
        <f t="shared" si="14"/>
        <v>182</v>
      </c>
      <c r="R26" s="198">
        <f t="shared" si="14"/>
        <v>129651.39</v>
      </c>
      <c r="S26" s="192">
        <f t="shared" si="14"/>
        <v>142498.36000000002</v>
      </c>
      <c r="T26" s="198">
        <f t="shared" si="14"/>
        <v>147231.27999999997</v>
      </c>
      <c r="U26" s="198">
        <f t="shared" si="14"/>
        <v>198925.05999999997</v>
      </c>
      <c r="V26" s="198">
        <f t="shared" si="14"/>
        <v>0</v>
      </c>
      <c r="W26" s="198">
        <f t="shared" si="14"/>
        <v>0</v>
      </c>
      <c r="X26" s="199">
        <f t="shared" si="14"/>
        <v>0</v>
      </c>
      <c r="Y26" s="198">
        <f t="shared" si="14"/>
        <v>0</v>
      </c>
      <c r="Z26" s="199">
        <f t="shared" si="14"/>
        <v>0</v>
      </c>
      <c r="AA26" s="198">
        <f t="shared" si="14"/>
        <v>0</v>
      </c>
      <c r="AB26" s="197">
        <f t="shared" si="14"/>
        <v>0</v>
      </c>
      <c r="AC26" s="198">
        <f t="shared" si="14"/>
        <v>0</v>
      </c>
      <c r="AD26" s="176">
        <f>AD27+AD36+AD39+AD42+AD44+AD45+AD46</f>
        <v>761611.4199999999</v>
      </c>
    </row>
    <row r="27" spans="2:30" ht="12.75">
      <c r="B27" s="194">
        <v>2001</v>
      </c>
      <c r="C27" s="200" t="s">
        <v>110</v>
      </c>
      <c r="D27" s="195">
        <f>SUM(D29:D31)+D28</f>
        <v>1816000</v>
      </c>
      <c r="E27" s="195"/>
      <c r="F27" s="195"/>
      <c r="G27" s="195"/>
      <c r="H27" s="195"/>
      <c r="I27" s="195"/>
      <c r="J27" s="196">
        <f aca="true" t="shared" si="15" ref="J27:AC27">SUM(J28:J31)</f>
        <v>0</v>
      </c>
      <c r="K27" s="197">
        <f t="shared" si="15"/>
        <v>0</v>
      </c>
      <c r="L27" s="197">
        <f t="shared" si="15"/>
        <v>0</v>
      </c>
      <c r="M27" s="197">
        <f t="shared" si="15"/>
        <v>0</v>
      </c>
      <c r="N27" s="197">
        <f t="shared" si="15"/>
        <v>0</v>
      </c>
      <c r="O27" s="197">
        <f t="shared" si="15"/>
        <v>0</v>
      </c>
      <c r="P27" s="197">
        <f t="shared" si="15"/>
        <v>0</v>
      </c>
      <c r="Q27" s="197">
        <f t="shared" si="15"/>
        <v>158</v>
      </c>
      <c r="R27" s="198">
        <f t="shared" si="15"/>
        <v>129451.39</v>
      </c>
      <c r="S27" s="192">
        <f t="shared" si="15"/>
        <v>142498.36000000002</v>
      </c>
      <c r="T27" s="198">
        <f t="shared" si="15"/>
        <v>147231.27999999997</v>
      </c>
      <c r="U27" s="198">
        <f t="shared" si="15"/>
        <v>198725.05999999997</v>
      </c>
      <c r="V27" s="198">
        <f t="shared" si="15"/>
        <v>0</v>
      </c>
      <c r="W27" s="198">
        <f t="shared" si="15"/>
        <v>0</v>
      </c>
      <c r="X27" s="199">
        <f t="shared" si="15"/>
        <v>0</v>
      </c>
      <c r="Y27" s="198">
        <f t="shared" si="15"/>
        <v>0</v>
      </c>
      <c r="Z27" s="199">
        <f t="shared" si="15"/>
        <v>0</v>
      </c>
      <c r="AA27" s="198">
        <f t="shared" si="15"/>
        <v>0</v>
      </c>
      <c r="AB27" s="197">
        <f t="shared" si="15"/>
        <v>0</v>
      </c>
      <c r="AC27" s="198">
        <f t="shared" si="15"/>
        <v>0</v>
      </c>
      <c r="AD27" s="176">
        <f>SUM(AD28:AD31)</f>
        <v>759038.48</v>
      </c>
    </row>
    <row r="28" spans="2:30" ht="12.75">
      <c r="B28" s="201" t="s">
        <v>111</v>
      </c>
      <c r="C28" s="202" t="s">
        <v>16</v>
      </c>
      <c r="D28" s="203">
        <v>29000</v>
      </c>
      <c r="E28" s="203"/>
      <c r="F28" s="203"/>
      <c r="G28" s="203"/>
      <c r="H28" s="203"/>
      <c r="I28" s="203"/>
      <c r="J28" s="204" t="str">
        <f>Buget!C229</f>
        <v>Bunuri si servicii</v>
      </c>
      <c r="K28" s="205">
        <f aca="true" t="shared" si="16" ref="K28:P32">SUMIF($D$79:$D$497,$D28,K$79:K$497)</f>
        <v>0</v>
      </c>
      <c r="L28" s="205">
        <f t="shared" si="16"/>
        <v>0</v>
      </c>
      <c r="M28" s="205">
        <f t="shared" si="16"/>
        <v>0</v>
      </c>
      <c r="N28" s="205">
        <f t="shared" si="16"/>
        <v>0</v>
      </c>
      <c r="O28" s="205">
        <f t="shared" si="16"/>
        <v>0</v>
      </c>
      <c r="P28" s="205">
        <f t="shared" si="16"/>
        <v>0</v>
      </c>
      <c r="Q28" s="205">
        <v>3</v>
      </c>
      <c r="R28" s="206"/>
      <c r="S28" s="177"/>
      <c r="T28" s="206">
        <v>1415.15</v>
      </c>
      <c r="U28" s="206">
        <f>64.26+4179.64</f>
        <v>4243.900000000001</v>
      </c>
      <c r="V28" s="206"/>
      <c r="W28" s="206"/>
      <c r="X28" s="207"/>
      <c r="Y28" s="206"/>
      <c r="Z28" s="207"/>
      <c r="AA28" s="206"/>
      <c r="AB28" s="209"/>
      <c r="AC28" s="206"/>
      <c r="AD28" s="177">
        <v>10320.28</v>
      </c>
    </row>
    <row r="29" spans="2:30" ht="24">
      <c r="B29" s="201" t="s">
        <v>119</v>
      </c>
      <c r="C29" s="202" t="s">
        <v>120</v>
      </c>
      <c r="D29" s="203">
        <v>32000</v>
      </c>
      <c r="E29" s="203"/>
      <c r="F29" s="203"/>
      <c r="G29" s="203"/>
      <c r="H29" s="203"/>
      <c r="I29" s="203"/>
      <c r="J29" s="204" t="str">
        <f>Buget!C236</f>
        <v>Transport</v>
      </c>
      <c r="K29" s="205">
        <f t="shared" si="16"/>
        <v>0</v>
      </c>
      <c r="L29" s="205">
        <f t="shared" si="16"/>
        <v>0</v>
      </c>
      <c r="M29" s="205">
        <f t="shared" si="16"/>
        <v>0</v>
      </c>
      <c r="N29" s="205">
        <f t="shared" si="16"/>
        <v>0</v>
      </c>
      <c r="O29" s="205">
        <f t="shared" si="16"/>
        <v>0</v>
      </c>
      <c r="P29" s="205">
        <f t="shared" si="16"/>
        <v>0</v>
      </c>
      <c r="Q29" s="205">
        <v>8</v>
      </c>
      <c r="R29" s="214">
        <f>964.01+999.25</f>
        <v>1963.26</v>
      </c>
      <c r="S29" s="177"/>
      <c r="T29" s="206">
        <f>999.27+200+1014.12+800+992.98+1005.87</f>
        <v>5012.24</v>
      </c>
      <c r="U29" s="206">
        <f>12.8+999.25+1015.58</f>
        <v>2027.63</v>
      </c>
      <c r="V29" s="206"/>
      <c r="W29" s="206"/>
      <c r="X29" s="207"/>
      <c r="Y29" s="206"/>
      <c r="Z29" s="207"/>
      <c r="AA29" s="206"/>
      <c r="AB29" s="209"/>
      <c r="AC29" s="206"/>
      <c r="AD29" s="177">
        <v>11077.68</v>
      </c>
    </row>
    <row r="30" spans="2:30" ht="36">
      <c r="B30" s="201" t="s">
        <v>121</v>
      </c>
      <c r="C30" s="202" t="s">
        <v>122</v>
      </c>
      <c r="D30" s="203">
        <v>1752000</v>
      </c>
      <c r="E30" s="203"/>
      <c r="F30" s="203"/>
      <c r="G30" s="203"/>
      <c r="H30" s="203"/>
      <c r="I30" s="203"/>
      <c r="J30" s="204" t="str">
        <f>Buget!C237</f>
        <v>Posta, telecomunicatii, radio, tv, internet</v>
      </c>
      <c r="K30" s="205">
        <f t="shared" si="16"/>
        <v>0</v>
      </c>
      <c r="L30" s="205">
        <f t="shared" si="16"/>
        <v>0</v>
      </c>
      <c r="M30" s="205">
        <f t="shared" si="16"/>
        <v>0</v>
      </c>
      <c r="N30" s="205">
        <f t="shared" si="16"/>
        <v>0</v>
      </c>
      <c r="O30" s="205">
        <f t="shared" si="16"/>
        <v>0</v>
      </c>
      <c r="P30" s="205">
        <f t="shared" si="16"/>
        <v>0</v>
      </c>
      <c r="Q30" s="205">
        <v>146</v>
      </c>
      <c r="R30" s="214">
        <f>16707.6+22276.8+43077.6+2435.44+14126.1+535.8+2466.59+142.34+1591.78+3.34+544.21+6973.13+559+1575+13923+550.4</f>
        <v>127488.13</v>
      </c>
      <c r="S30" s="211">
        <f>9644.74+22276.8+19492.2+1100.8+3.32+2435.44+2206.62+56.8+559+654.5+41.29+8.09+1591.78+43077.59+694.19+573.94+14126.1+103.36+22276.8+1575</f>
        <v>142498.36000000002</v>
      </c>
      <c r="T30" s="206">
        <f>19492.2+520.92+3.31+354.68+2040.26+748.53+2435.44+7268.23+14297.62+43077.59+559+5383.56+3927+654.5+13923+22276.8+550.4+8.09+17.89+41.29+56.8+1575+1591.78</f>
        <v>140803.88999999998</v>
      </c>
      <c r="U30" s="206">
        <f>19492.2+12615+6388.94+2434.84+7551.51+43077.59+2435.44+7110.9+14126.1+13514.82+616.66+248.26+3.34+1591.78+470.41+654.5+1623.16+547.88+2280.16+7273.28+1011.5+41.29+56.8+8.09+19.04+550.4+8.09+22949.15+618.8+22276.8+856.8</f>
        <v>192453.52999999997</v>
      </c>
      <c r="V30" s="206"/>
      <c r="W30" s="206"/>
      <c r="X30" s="207"/>
      <c r="Y30" s="206"/>
      <c r="Z30" s="207"/>
      <c r="AA30" s="206"/>
      <c r="AB30" s="209"/>
      <c r="AC30" s="206"/>
      <c r="AD30" s="177">
        <v>737640.52</v>
      </c>
    </row>
    <row r="31" spans="2:30" ht="36">
      <c r="B31" s="201" t="s">
        <v>123</v>
      </c>
      <c r="C31" s="202" t="s">
        <v>124</v>
      </c>
      <c r="D31" s="203">
        <v>3000</v>
      </c>
      <c r="E31" s="203"/>
      <c r="F31" s="203"/>
      <c r="G31" s="203"/>
      <c r="H31" s="203"/>
      <c r="I31" s="203"/>
      <c r="J31" s="204" t="str">
        <f>Buget!C238</f>
        <v>Materiale si prestari de servicii cu caracter functional</v>
      </c>
      <c r="K31" s="205">
        <f t="shared" si="16"/>
        <v>0</v>
      </c>
      <c r="L31" s="205">
        <f t="shared" si="16"/>
        <v>0</v>
      </c>
      <c r="M31" s="205">
        <f t="shared" si="16"/>
        <v>0</v>
      </c>
      <c r="N31" s="205">
        <f t="shared" si="16"/>
        <v>0</v>
      </c>
      <c r="O31" s="205">
        <f t="shared" si="16"/>
        <v>0</v>
      </c>
      <c r="P31" s="205">
        <f t="shared" si="16"/>
        <v>0</v>
      </c>
      <c r="Q31" s="205">
        <v>1</v>
      </c>
      <c r="R31" s="214"/>
      <c r="S31" s="177"/>
      <c r="T31" s="206"/>
      <c r="U31" s="206"/>
      <c r="V31" s="206"/>
      <c r="W31" s="206"/>
      <c r="X31" s="207"/>
      <c r="Y31" s="206"/>
      <c r="Z31" s="207"/>
      <c r="AA31" s="206"/>
      <c r="AB31" s="209"/>
      <c r="AC31" s="206"/>
      <c r="AD31" s="177">
        <f t="shared" si="7"/>
        <v>0</v>
      </c>
    </row>
    <row r="32" spans="2:30" ht="12.75" hidden="1">
      <c r="B32" s="194">
        <v>2002</v>
      </c>
      <c r="C32" s="200" t="s">
        <v>22</v>
      </c>
      <c r="D32" s="195">
        <f>J32*1000</f>
        <v>0</v>
      </c>
      <c r="E32" s="195"/>
      <c r="F32" s="195"/>
      <c r="G32" s="195"/>
      <c r="H32" s="195"/>
      <c r="I32" s="195"/>
      <c r="J32" s="204">
        <f>SUMIF($D$79:$D$497,$D32,J$79:J$497)</f>
        <v>0</v>
      </c>
      <c r="K32" s="205">
        <f t="shared" si="16"/>
        <v>0</v>
      </c>
      <c r="L32" s="205">
        <f t="shared" si="16"/>
        <v>0</v>
      </c>
      <c r="M32" s="205">
        <f t="shared" si="16"/>
        <v>0</v>
      </c>
      <c r="N32" s="205">
        <f t="shared" si="16"/>
        <v>0</v>
      </c>
      <c r="O32" s="205">
        <f t="shared" si="16"/>
        <v>0</v>
      </c>
      <c r="P32" s="205">
        <f t="shared" si="16"/>
        <v>0</v>
      </c>
      <c r="Q32" s="205">
        <f>SUMIF($D$79:$D$497,$D32,Q$79:Q$497)</f>
        <v>0</v>
      </c>
      <c r="R32" s="206"/>
      <c r="S32" s="177"/>
      <c r="T32" s="206"/>
      <c r="U32" s="206"/>
      <c r="V32" s="206"/>
      <c r="W32" s="206"/>
      <c r="X32" s="207"/>
      <c r="Y32" s="206"/>
      <c r="Z32" s="207"/>
      <c r="AA32" s="206"/>
      <c r="AB32" s="209"/>
      <c r="AC32" s="206"/>
      <c r="AD32" s="176"/>
    </row>
    <row r="33" spans="2:30" ht="24" hidden="1">
      <c r="B33" s="194" t="s">
        <v>125</v>
      </c>
      <c r="C33" s="200" t="s">
        <v>126</v>
      </c>
      <c r="D33" s="195">
        <f>J33*1000</f>
        <v>0</v>
      </c>
      <c r="E33" s="195"/>
      <c r="F33" s="195"/>
      <c r="G33" s="195"/>
      <c r="H33" s="195"/>
      <c r="I33" s="195"/>
      <c r="J33" s="196">
        <f aca="true" t="shared" si="17" ref="J33:Q33">SUM(J34:J35)</f>
        <v>0</v>
      </c>
      <c r="K33" s="197">
        <f t="shared" si="17"/>
        <v>0</v>
      </c>
      <c r="L33" s="197">
        <f t="shared" si="17"/>
        <v>0</v>
      </c>
      <c r="M33" s="197">
        <f t="shared" si="17"/>
        <v>0</v>
      </c>
      <c r="N33" s="197">
        <f t="shared" si="17"/>
        <v>0</v>
      </c>
      <c r="O33" s="197">
        <f t="shared" si="17"/>
        <v>0</v>
      </c>
      <c r="P33" s="197">
        <f t="shared" si="17"/>
        <v>0</v>
      </c>
      <c r="Q33" s="197">
        <f t="shared" si="17"/>
        <v>0</v>
      </c>
      <c r="R33" s="206"/>
      <c r="S33" s="177"/>
      <c r="T33" s="206"/>
      <c r="U33" s="206"/>
      <c r="V33" s="206"/>
      <c r="W33" s="206"/>
      <c r="X33" s="207"/>
      <c r="Y33" s="206"/>
      <c r="Z33" s="207"/>
      <c r="AA33" s="206"/>
      <c r="AB33" s="209"/>
      <c r="AC33" s="206"/>
      <c r="AD33" s="176"/>
    </row>
    <row r="34" spans="2:30" ht="24" hidden="1">
      <c r="B34" s="201" t="s">
        <v>127</v>
      </c>
      <c r="C34" s="202" t="s">
        <v>126</v>
      </c>
      <c r="D34" s="195">
        <f>J34*1000</f>
        <v>0</v>
      </c>
      <c r="E34" s="195"/>
      <c r="F34" s="195"/>
      <c r="G34" s="195"/>
      <c r="H34" s="195"/>
      <c r="I34" s="195"/>
      <c r="J34" s="204">
        <f aca="true" t="shared" si="18" ref="J34:Q35">SUMIF($D$79:$D$497,$D34,J$79:J$497)</f>
        <v>0</v>
      </c>
      <c r="K34" s="205">
        <f t="shared" si="18"/>
        <v>0</v>
      </c>
      <c r="L34" s="205">
        <f t="shared" si="18"/>
        <v>0</v>
      </c>
      <c r="M34" s="205">
        <f t="shared" si="18"/>
        <v>0</v>
      </c>
      <c r="N34" s="205">
        <f t="shared" si="18"/>
        <v>0</v>
      </c>
      <c r="O34" s="205">
        <f t="shared" si="18"/>
        <v>0</v>
      </c>
      <c r="P34" s="205">
        <f t="shared" si="18"/>
        <v>0</v>
      </c>
      <c r="Q34" s="205">
        <f t="shared" si="18"/>
        <v>0</v>
      </c>
      <c r="R34" s="206"/>
      <c r="S34" s="177"/>
      <c r="T34" s="206"/>
      <c r="U34" s="206"/>
      <c r="V34" s="206"/>
      <c r="W34" s="206"/>
      <c r="X34" s="207"/>
      <c r="Y34" s="206"/>
      <c r="Z34" s="207"/>
      <c r="AA34" s="206"/>
      <c r="AB34" s="209"/>
      <c r="AC34" s="206"/>
      <c r="AD34" s="176"/>
    </row>
    <row r="35" spans="2:30" ht="12.75" hidden="1">
      <c r="B35" s="201" t="s">
        <v>128</v>
      </c>
      <c r="C35" s="202" t="s">
        <v>129</v>
      </c>
      <c r="D35" s="195">
        <f>J35*1000</f>
        <v>0</v>
      </c>
      <c r="E35" s="195"/>
      <c r="F35" s="195"/>
      <c r="G35" s="195"/>
      <c r="H35" s="195"/>
      <c r="I35" s="195"/>
      <c r="J35" s="204">
        <f t="shared" si="18"/>
        <v>0</v>
      </c>
      <c r="K35" s="205">
        <f t="shared" si="18"/>
        <v>0</v>
      </c>
      <c r="L35" s="205">
        <f t="shared" si="18"/>
        <v>0</v>
      </c>
      <c r="M35" s="205">
        <f t="shared" si="18"/>
        <v>0</v>
      </c>
      <c r="N35" s="205">
        <f t="shared" si="18"/>
        <v>0</v>
      </c>
      <c r="O35" s="205">
        <f t="shared" si="18"/>
        <v>0</v>
      </c>
      <c r="P35" s="205">
        <f t="shared" si="18"/>
        <v>0</v>
      </c>
      <c r="Q35" s="205">
        <f t="shared" si="18"/>
        <v>0</v>
      </c>
      <c r="R35" s="206"/>
      <c r="S35" s="177"/>
      <c r="T35" s="206"/>
      <c r="U35" s="206"/>
      <c r="V35" s="206"/>
      <c r="W35" s="206"/>
      <c r="X35" s="207"/>
      <c r="Y35" s="206"/>
      <c r="Z35" s="207"/>
      <c r="AA35" s="206"/>
      <c r="AB35" s="209"/>
      <c r="AC35" s="206"/>
      <c r="AD35" s="176"/>
    </row>
    <row r="36" spans="2:30" ht="24">
      <c r="B36" s="194">
        <v>2005</v>
      </c>
      <c r="C36" s="200" t="s">
        <v>130</v>
      </c>
      <c r="D36" s="195">
        <f>D38</f>
        <v>3000</v>
      </c>
      <c r="E36" s="195"/>
      <c r="F36" s="195"/>
      <c r="G36" s="195"/>
      <c r="H36" s="195"/>
      <c r="I36" s="195"/>
      <c r="J36" s="196">
        <f aca="true" t="shared" si="19" ref="J36:V36">SUM(J37:J38)</f>
        <v>0</v>
      </c>
      <c r="K36" s="197">
        <f t="shared" si="19"/>
        <v>0</v>
      </c>
      <c r="L36" s="197">
        <f t="shared" si="19"/>
        <v>0</v>
      </c>
      <c r="M36" s="197">
        <f t="shared" si="19"/>
        <v>0</v>
      </c>
      <c r="N36" s="197">
        <f t="shared" si="19"/>
        <v>0</v>
      </c>
      <c r="O36" s="197">
        <f t="shared" si="19"/>
        <v>0</v>
      </c>
      <c r="P36" s="197">
        <f t="shared" si="19"/>
        <v>0</v>
      </c>
      <c r="Q36" s="197">
        <f t="shared" si="19"/>
        <v>1</v>
      </c>
      <c r="R36" s="198">
        <f t="shared" si="19"/>
        <v>0</v>
      </c>
      <c r="S36" s="192">
        <f t="shared" si="19"/>
        <v>0</v>
      </c>
      <c r="T36" s="198">
        <f t="shared" si="19"/>
        <v>0</v>
      </c>
      <c r="U36" s="198">
        <f>SUM(U37:U38)</f>
        <v>0</v>
      </c>
      <c r="V36" s="198">
        <f t="shared" si="19"/>
        <v>0</v>
      </c>
      <c r="W36" s="198">
        <f aca="true" t="shared" si="20" ref="W36:AC36">SUM(W37:W38)</f>
        <v>0</v>
      </c>
      <c r="X36" s="199">
        <f t="shared" si="20"/>
        <v>0</v>
      </c>
      <c r="Y36" s="198">
        <f t="shared" si="20"/>
        <v>0</v>
      </c>
      <c r="Z36" s="199">
        <f t="shared" si="20"/>
        <v>0</v>
      </c>
      <c r="AA36" s="198">
        <f t="shared" si="20"/>
        <v>0</v>
      </c>
      <c r="AB36" s="197">
        <f t="shared" si="20"/>
        <v>0</v>
      </c>
      <c r="AC36" s="198">
        <f t="shared" si="20"/>
        <v>0</v>
      </c>
      <c r="AD36" s="176">
        <f>AD38</f>
        <v>2172.94</v>
      </c>
    </row>
    <row r="37" spans="2:30" ht="12.75" hidden="1">
      <c r="B37" s="201" t="s">
        <v>131</v>
      </c>
      <c r="C37" s="202" t="s">
        <v>132</v>
      </c>
      <c r="D37" s="195">
        <f>J37*1000</f>
        <v>0</v>
      </c>
      <c r="E37" s="195"/>
      <c r="F37" s="195"/>
      <c r="G37" s="195"/>
      <c r="H37" s="195"/>
      <c r="I37" s="195"/>
      <c r="J37" s="204">
        <f aca="true" t="shared" si="21" ref="J37:Q38">SUMIF($D$79:$D$497,$D37,J$79:J$497)</f>
        <v>0</v>
      </c>
      <c r="K37" s="205">
        <f t="shared" si="21"/>
        <v>0</v>
      </c>
      <c r="L37" s="205">
        <f t="shared" si="21"/>
        <v>0</v>
      </c>
      <c r="M37" s="205">
        <f t="shared" si="21"/>
        <v>0</v>
      </c>
      <c r="N37" s="205">
        <f t="shared" si="21"/>
        <v>0</v>
      </c>
      <c r="O37" s="205">
        <f t="shared" si="21"/>
        <v>0</v>
      </c>
      <c r="P37" s="205">
        <f t="shared" si="21"/>
        <v>0</v>
      </c>
      <c r="Q37" s="205">
        <f t="shared" si="21"/>
        <v>0</v>
      </c>
      <c r="R37" s="206"/>
      <c r="S37" s="177"/>
      <c r="T37" s="206"/>
      <c r="U37" s="206"/>
      <c r="V37" s="206"/>
      <c r="W37" s="206"/>
      <c r="X37" s="207"/>
      <c r="Y37" s="206"/>
      <c r="Z37" s="207"/>
      <c r="AA37" s="206"/>
      <c r="AB37" s="209"/>
      <c r="AC37" s="206"/>
      <c r="AD37" s="176">
        <f t="shared" si="7"/>
        <v>0</v>
      </c>
    </row>
    <row r="38" spans="2:30" ht="12.75">
      <c r="B38" s="201" t="s">
        <v>133</v>
      </c>
      <c r="C38" s="202" t="s">
        <v>23</v>
      </c>
      <c r="D38" s="203">
        <v>3000</v>
      </c>
      <c r="E38" s="203"/>
      <c r="F38" s="203"/>
      <c r="G38" s="203"/>
      <c r="H38" s="203"/>
      <c r="I38" s="203"/>
      <c r="J38" s="204" t="str">
        <f>Buget!C245</f>
        <v>Uniforme si echipament</v>
      </c>
      <c r="K38" s="205">
        <f t="shared" si="21"/>
        <v>0</v>
      </c>
      <c r="L38" s="205">
        <f t="shared" si="21"/>
        <v>0</v>
      </c>
      <c r="M38" s="205">
        <f t="shared" si="21"/>
        <v>0</v>
      </c>
      <c r="N38" s="205">
        <f t="shared" si="21"/>
        <v>0</v>
      </c>
      <c r="O38" s="205">
        <f t="shared" si="21"/>
        <v>0</v>
      </c>
      <c r="P38" s="205">
        <f t="shared" si="21"/>
        <v>0</v>
      </c>
      <c r="Q38" s="205">
        <v>1</v>
      </c>
      <c r="R38" s="206"/>
      <c r="S38" s="177"/>
      <c r="T38" s="206"/>
      <c r="U38" s="206"/>
      <c r="V38" s="206"/>
      <c r="W38" s="206"/>
      <c r="X38" s="207"/>
      <c r="Y38" s="206"/>
      <c r="Z38" s="207"/>
      <c r="AA38" s="206"/>
      <c r="AB38" s="209"/>
      <c r="AC38" s="206"/>
      <c r="AD38" s="177">
        <v>2172.94</v>
      </c>
    </row>
    <row r="39" spans="2:30" ht="24">
      <c r="B39" s="194">
        <v>2006</v>
      </c>
      <c r="C39" s="200" t="s">
        <v>134</v>
      </c>
      <c r="D39" s="195">
        <f>D40+D41</f>
        <v>12000</v>
      </c>
      <c r="E39" s="195"/>
      <c r="F39" s="195"/>
      <c r="G39" s="195"/>
      <c r="H39" s="195"/>
      <c r="I39" s="195"/>
      <c r="J39" s="196">
        <f>SUM(J40:J41)</f>
        <v>0</v>
      </c>
      <c r="K39" s="197">
        <f aca="true" t="shared" si="22" ref="K39:AA39">SUM(K40:K41)</f>
        <v>0</v>
      </c>
      <c r="L39" s="197">
        <f t="shared" si="22"/>
        <v>0</v>
      </c>
      <c r="M39" s="197">
        <f t="shared" si="22"/>
        <v>0</v>
      </c>
      <c r="N39" s="197">
        <f t="shared" si="22"/>
        <v>0</v>
      </c>
      <c r="O39" s="197">
        <f t="shared" si="22"/>
        <v>0</v>
      </c>
      <c r="P39" s="197">
        <f t="shared" si="22"/>
        <v>0</v>
      </c>
      <c r="Q39" s="197">
        <f t="shared" si="22"/>
        <v>20</v>
      </c>
      <c r="R39" s="198">
        <f>SUM(R40:R41)</f>
        <v>0</v>
      </c>
      <c r="S39" s="192">
        <f t="shared" si="22"/>
        <v>0</v>
      </c>
      <c r="T39" s="198">
        <f t="shared" si="22"/>
        <v>0</v>
      </c>
      <c r="U39" s="198">
        <f>SUM(U40:U41)</f>
        <v>0</v>
      </c>
      <c r="V39" s="198">
        <f t="shared" si="22"/>
        <v>0</v>
      </c>
      <c r="W39" s="198">
        <f t="shared" si="22"/>
        <v>0</v>
      </c>
      <c r="X39" s="199">
        <f t="shared" si="22"/>
        <v>0</v>
      </c>
      <c r="Y39" s="198">
        <f t="shared" si="22"/>
        <v>0</v>
      </c>
      <c r="Z39" s="199">
        <f t="shared" si="22"/>
        <v>0</v>
      </c>
      <c r="AA39" s="198">
        <f t="shared" si="22"/>
        <v>0</v>
      </c>
      <c r="AB39" s="197">
        <f>SUM(AB40:AB41)</f>
        <v>0</v>
      </c>
      <c r="AC39" s="198">
        <f>SUM(AC40:AC41)</f>
        <v>0</v>
      </c>
      <c r="AD39" s="176">
        <f t="shared" si="7"/>
        <v>0</v>
      </c>
    </row>
    <row r="40" spans="2:30" ht="24">
      <c r="B40" s="201" t="s">
        <v>135</v>
      </c>
      <c r="C40" s="202" t="s">
        <v>136</v>
      </c>
      <c r="D40" s="203">
        <v>1000</v>
      </c>
      <c r="E40" s="203"/>
      <c r="F40" s="203"/>
      <c r="G40" s="203"/>
      <c r="H40" s="203"/>
      <c r="I40" s="203"/>
      <c r="J40" s="204" t="str">
        <f>Buget!C247</f>
        <v>Deplasari, detasari, transferari</v>
      </c>
      <c r="K40" s="205">
        <f aca="true" t="shared" si="23" ref="K40:P45">SUMIF($D$79:$D$497,$D40,K$79:K$497)</f>
        <v>0</v>
      </c>
      <c r="L40" s="205">
        <f t="shared" si="23"/>
        <v>0</v>
      </c>
      <c r="M40" s="205">
        <f t="shared" si="23"/>
        <v>0</v>
      </c>
      <c r="N40" s="205">
        <f t="shared" si="23"/>
        <v>0</v>
      </c>
      <c r="O40" s="205">
        <f t="shared" si="23"/>
        <v>0</v>
      </c>
      <c r="P40" s="205">
        <f t="shared" si="23"/>
        <v>0</v>
      </c>
      <c r="Q40" s="205">
        <v>10</v>
      </c>
      <c r="R40" s="214"/>
      <c r="S40" s="177"/>
      <c r="T40" s="206"/>
      <c r="U40" s="206"/>
      <c r="V40" s="206"/>
      <c r="W40" s="206"/>
      <c r="X40" s="207"/>
      <c r="Y40" s="206"/>
      <c r="Z40" s="207"/>
      <c r="AA40" s="215"/>
      <c r="AB40" s="209"/>
      <c r="AC40" s="206"/>
      <c r="AD40" s="177">
        <f>R40+S40+T40+U40+V40+W40+X40+Y40+Z40+AA40+AB40+AC40</f>
        <v>0</v>
      </c>
    </row>
    <row r="41" spans="2:30" ht="12.75">
      <c r="B41" s="201" t="s">
        <v>137</v>
      </c>
      <c r="C41" s="202" t="s">
        <v>138</v>
      </c>
      <c r="D41" s="203">
        <v>11000</v>
      </c>
      <c r="E41" s="203"/>
      <c r="F41" s="203"/>
      <c r="G41" s="203"/>
      <c r="H41" s="203"/>
      <c r="I41" s="203"/>
      <c r="J41" s="204" t="str">
        <f>Buget!C248</f>
        <v>Deplasari interne, detasari, transferari</v>
      </c>
      <c r="K41" s="205">
        <f t="shared" si="23"/>
        <v>0</v>
      </c>
      <c r="L41" s="205">
        <f t="shared" si="23"/>
        <v>0</v>
      </c>
      <c r="M41" s="205">
        <f t="shared" si="23"/>
        <v>0</v>
      </c>
      <c r="N41" s="205">
        <f t="shared" si="23"/>
        <v>0</v>
      </c>
      <c r="O41" s="205">
        <f t="shared" si="23"/>
        <v>0</v>
      </c>
      <c r="P41" s="205">
        <f t="shared" si="23"/>
        <v>0</v>
      </c>
      <c r="Q41" s="205">
        <v>10</v>
      </c>
      <c r="R41" s="214"/>
      <c r="S41" s="177"/>
      <c r="T41" s="206"/>
      <c r="U41" s="206"/>
      <c r="V41" s="206"/>
      <c r="W41" s="206"/>
      <c r="X41" s="207"/>
      <c r="Y41" s="206"/>
      <c r="Z41" s="207"/>
      <c r="AA41" s="206"/>
      <c r="AB41" s="209"/>
      <c r="AC41" s="206"/>
      <c r="AD41" s="177">
        <f>R41+S41+T41+U41+V41+W41+X41+Y41+Z41+AA41+AB41+AC41</f>
        <v>0</v>
      </c>
    </row>
    <row r="42" spans="2:30" ht="24">
      <c r="B42" s="194">
        <v>2011</v>
      </c>
      <c r="C42" s="200" t="s">
        <v>24</v>
      </c>
      <c r="D42" s="195">
        <v>1000</v>
      </c>
      <c r="E42" s="195"/>
      <c r="F42" s="195"/>
      <c r="G42" s="195"/>
      <c r="H42" s="195"/>
      <c r="I42" s="195"/>
      <c r="J42" s="196" t="str">
        <f>Buget!C250</f>
        <v>Materiale de laborator</v>
      </c>
      <c r="K42" s="205">
        <f t="shared" si="23"/>
        <v>0</v>
      </c>
      <c r="L42" s="205">
        <f t="shared" si="23"/>
        <v>0</v>
      </c>
      <c r="M42" s="205">
        <f t="shared" si="23"/>
        <v>0</v>
      </c>
      <c r="N42" s="205">
        <f t="shared" si="23"/>
        <v>0</v>
      </c>
      <c r="O42" s="205">
        <f t="shared" si="23"/>
        <v>0</v>
      </c>
      <c r="P42" s="205">
        <f t="shared" si="23"/>
        <v>0</v>
      </c>
      <c r="Q42" s="205">
        <f>SUMIF($D$79:$D$497,$D42,Q$79:Q$497)</f>
        <v>0</v>
      </c>
      <c r="R42" s="206"/>
      <c r="S42" s="177"/>
      <c r="T42" s="206"/>
      <c r="U42" s="206"/>
      <c r="V42" s="206"/>
      <c r="W42" s="206"/>
      <c r="X42" s="207"/>
      <c r="Y42" s="206"/>
      <c r="Z42" s="207"/>
      <c r="AA42" s="206"/>
      <c r="AB42" s="209"/>
      <c r="AC42" s="206"/>
      <c r="AD42" s="176">
        <f t="shared" si="7"/>
        <v>0</v>
      </c>
    </row>
    <row r="43" spans="2:30" ht="12.75" hidden="1">
      <c r="B43" s="194" t="s">
        <v>141</v>
      </c>
      <c r="C43" s="200" t="s">
        <v>25</v>
      </c>
      <c r="D43" s="195">
        <f>J43*1000</f>
        <v>0</v>
      </c>
      <c r="E43" s="195"/>
      <c r="F43" s="195"/>
      <c r="G43" s="195"/>
      <c r="H43" s="195"/>
      <c r="I43" s="195"/>
      <c r="J43" s="196">
        <v>0</v>
      </c>
      <c r="K43" s="205">
        <f t="shared" si="23"/>
        <v>0</v>
      </c>
      <c r="L43" s="205">
        <f t="shared" si="23"/>
        <v>0</v>
      </c>
      <c r="M43" s="205">
        <f t="shared" si="23"/>
        <v>0</v>
      </c>
      <c r="N43" s="205">
        <f t="shared" si="23"/>
        <v>0</v>
      </c>
      <c r="O43" s="205">
        <f t="shared" si="23"/>
        <v>0</v>
      </c>
      <c r="P43" s="205">
        <f t="shared" si="23"/>
        <v>0</v>
      </c>
      <c r="Q43" s="205">
        <f>SUMIF($D$79:$D$497,$D43,Q$79:Q$497)</f>
        <v>0</v>
      </c>
      <c r="R43" s="206"/>
      <c r="S43" s="177"/>
      <c r="T43" s="206"/>
      <c r="U43" s="206"/>
      <c r="V43" s="206"/>
      <c r="W43" s="206"/>
      <c r="X43" s="207"/>
      <c r="Y43" s="206"/>
      <c r="Z43" s="207"/>
      <c r="AA43" s="206"/>
      <c r="AB43" s="209"/>
      <c r="AC43" s="206"/>
      <c r="AD43" s="176">
        <f t="shared" si="7"/>
        <v>0</v>
      </c>
    </row>
    <row r="44" spans="2:30" ht="12.75">
      <c r="B44" s="194">
        <v>2013</v>
      </c>
      <c r="C44" s="200" t="s">
        <v>142</v>
      </c>
      <c r="D44" s="195"/>
      <c r="E44" s="195"/>
      <c r="F44" s="195"/>
      <c r="G44" s="195"/>
      <c r="H44" s="195"/>
      <c r="I44" s="195"/>
      <c r="J44" s="196" t="str">
        <f>Buget!C252</f>
        <v>Consultanta si expertiza</v>
      </c>
      <c r="K44" s="205">
        <f t="shared" si="23"/>
        <v>0</v>
      </c>
      <c r="L44" s="205">
        <f t="shared" si="23"/>
        <v>0</v>
      </c>
      <c r="M44" s="205">
        <f t="shared" si="23"/>
        <v>0</v>
      </c>
      <c r="N44" s="205">
        <f t="shared" si="23"/>
        <v>0</v>
      </c>
      <c r="O44" s="205">
        <f t="shared" si="23"/>
        <v>0</v>
      </c>
      <c r="P44" s="205">
        <f t="shared" si="23"/>
        <v>0</v>
      </c>
      <c r="Q44" s="205">
        <v>1</v>
      </c>
      <c r="R44" s="206"/>
      <c r="S44" s="177"/>
      <c r="T44" s="206"/>
      <c r="U44" s="206"/>
      <c r="V44" s="206"/>
      <c r="W44" s="206"/>
      <c r="X44" s="207"/>
      <c r="Y44" s="206"/>
      <c r="Z44" s="207"/>
      <c r="AA44" s="206"/>
      <c r="AB44" s="209"/>
      <c r="AC44" s="206"/>
      <c r="AD44" s="176">
        <f t="shared" si="7"/>
        <v>0</v>
      </c>
    </row>
    <row r="45" spans="2:30" ht="12.75">
      <c r="B45" s="194">
        <v>2014</v>
      </c>
      <c r="C45" s="200" t="s">
        <v>26</v>
      </c>
      <c r="D45" s="195">
        <v>5000</v>
      </c>
      <c r="E45" s="195"/>
      <c r="F45" s="195"/>
      <c r="G45" s="195"/>
      <c r="H45" s="195"/>
      <c r="I45" s="195"/>
      <c r="J45" s="196" t="str">
        <f>Buget!C253</f>
        <v>Pregatire profesionala</v>
      </c>
      <c r="K45" s="205">
        <f t="shared" si="23"/>
        <v>0</v>
      </c>
      <c r="L45" s="205">
        <f t="shared" si="23"/>
        <v>0</v>
      </c>
      <c r="M45" s="205">
        <f t="shared" si="23"/>
        <v>0</v>
      </c>
      <c r="N45" s="205">
        <f t="shared" si="23"/>
        <v>0</v>
      </c>
      <c r="O45" s="205">
        <f t="shared" si="23"/>
        <v>0</v>
      </c>
      <c r="P45" s="205">
        <f t="shared" si="23"/>
        <v>0</v>
      </c>
      <c r="Q45" s="205">
        <f>SUMIF($D$79:$D$497,$D45,Q$79:Q$497)</f>
        <v>0</v>
      </c>
      <c r="R45" s="206"/>
      <c r="S45" s="177"/>
      <c r="T45" s="206"/>
      <c r="U45" s="206"/>
      <c r="V45" s="206"/>
      <c r="W45" s="206"/>
      <c r="X45" s="207"/>
      <c r="Y45" s="206"/>
      <c r="Z45" s="207"/>
      <c r="AA45" s="206"/>
      <c r="AB45" s="209"/>
      <c r="AC45" s="206"/>
      <c r="AD45" s="176">
        <f t="shared" si="7"/>
        <v>0</v>
      </c>
    </row>
    <row r="46" spans="2:30" ht="12.75">
      <c r="B46" s="194">
        <v>2030</v>
      </c>
      <c r="C46" s="200" t="s">
        <v>145</v>
      </c>
      <c r="D46" s="195">
        <f>D47+D48</f>
        <v>4000</v>
      </c>
      <c r="E46" s="195"/>
      <c r="F46" s="195"/>
      <c r="G46" s="195"/>
      <c r="H46" s="195"/>
      <c r="I46" s="195"/>
      <c r="J46" s="196" t="e">
        <f>J47+J48</f>
        <v>#VALUE!</v>
      </c>
      <c r="K46" s="197">
        <f aca="true" t="shared" si="24" ref="K46:AC46">SUM(K47:K48)</f>
        <v>0</v>
      </c>
      <c r="L46" s="197">
        <f t="shared" si="24"/>
        <v>0</v>
      </c>
      <c r="M46" s="197">
        <f t="shared" si="24"/>
        <v>0</v>
      </c>
      <c r="N46" s="197">
        <f t="shared" si="24"/>
        <v>0</v>
      </c>
      <c r="O46" s="197">
        <f t="shared" si="24"/>
        <v>0</v>
      </c>
      <c r="P46" s="197">
        <f t="shared" si="24"/>
        <v>0</v>
      </c>
      <c r="Q46" s="197">
        <f t="shared" si="24"/>
        <v>2</v>
      </c>
      <c r="R46" s="198">
        <f t="shared" si="24"/>
        <v>200</v>
      </c>
      <c r="S46" s="192">
        <f t="shared" si="24"/>
        <v>0</v>
      </c>
      <c r="T46" s="198">
        <f t="shared" si="24"/>
        <v>0</v>
      </c>
      <c r="U46" s="198">
        <f t="shared" si="24"/>
        <v>200</v>
      </c>
      <c r="V46" s="198">
        <f t="shared" si="24"/>
        <v>0</v>
      </c>
      <c r="W46" s="198">
        <f t="shared" si="24"/>
        <v>0</v>
      </c>
      <c r="X46" s="199">
        <f t="shared" si="24"/>
        <v>0</v>
      </c>
      <c r="Y46" s="198">
        <f t="shared" si="24"/>
        <v>0</v>
      </c>
      <c r="Z46" s="199">
        <f t="shared" si="24"/>
        <v>0</v>
      </c>
      <c r="AA46" s="198">
        <f t="shared" si="24"/>
        <v>0</v>
      </c>
      <c r="AB46" s="197">
        <f t="shared" si="24"/>
        <v>0</v>
      </c>
      <c r="AC46" s="198">
        <f t="shared" si="24"/>
        <v>0</v>
      </c>
      <c r="AD46" s="176">
        <f t="shared" si="7"/>
        <v>400</v>
      </c>
    </row>
    <row r="47" spans="2:30" ht="12.75">
      <c r="B47" s="201" t="s">
        <v>147</v>
      </c>
      <c r="C47" s="202" t="s">
        <v>29</v>
      </c>
      <c r="D47" s="203">
        <v>2000</v>
      </c>
      <c r="E47" s="203"/>
      <c r="F47" s="203"/>
      <c r="G47" s="203"/>
      <c r="H47" s="203"/>
      <c r="I47" s="203"/>
      <c r="J47" s="204" t="str">
        <f>Buget!C258</f>
        <v>Reclama si publicitate</v>
      </c>
      <c r="K47" s="205">
        <f aca="true" t="shared" si="25" ref="K47:Q48">SUMIF($D$79:$D$497,$D47,K$79:K$497)</f>
        <v>0</v>
      </c>
      <c r="L47" s="205">
        <f t="shared" si="25"/>
        <v>0</v>
      </c>
      <c r="M47" s="205">
        <f t="shared" si="25"/>
        <v>0</v>
      </c>
      <c r="N47" s="205">
        <f t="shared" si="25"/>
        <v>0</v>
      </c>
      <c r="O47" s="205">
        <f t="shared" si="25"/>
        <v>0</v>
      </c>
      <c r="P47" s="205">
        <f t="shared" si="25"/>
        <v>0</v>
      </c>
      <c r="Q47" s="205">
        <f t="shared" si="25"/>
        <v>0</v>
      </c>
      <c r="R47" s="206"/>
      <c r="S47" s="177"/>
      <c r="T47" s="206"/>
      <c r="U47" s="206"/>
      <c r="V47" s="206"/>
      <c r="W47" s="206"/>
      <c r="X47" s="207"/>
      <c r="Y47" s="206"/>
      <c r="Z47" s="207"/>
      <c r="AA47" s="206"/>
      <c r="AB47" s="209"/>
      <c r="AC47" s="206"/>
      <c r="AD47" s="177">
        <f t="shared" si="7"/>
        <v>0</v>
      </c>
    </row>
    <row r="48" spans="2:30" ht="24">
      <c r="B48" s="201" t="s">
        <v>154</v>
      </c>
      <c r="C48" s="202" t="s">
        <v>32</v>
      </c>
      <c r="D48" s="203">
        <v>2000</v>
      </c>
      <c r="E48" s="203"/>
      <c r="F48" s="203"/>
      <c r="G48" s="203"/>
      <c r="H48" s="203"/>
      <c r="I48" s="203"/>
      <c r="J48" s="204" t="str">
        <f>Buget!C263</f>
        <v>Fondul Primului ministru</v>
      </c>
      <c r="K48" s="205">
        <f t="shared" si="25"/>
        <v>0</v>
      </c>
      <c r="L48" s="205">
        <f t="shared" si="25"/>
        <v>0</v>
      </c>
      <c r="M48" s="205">
        <f t="shared" si="25"/>
        <v>0</v>
      </c>
      <c r="N48" s="205">
        <f t="shared" si="25"/>
        <v>0</v>
      </c>
      <c r="O48" s="205">
        <f t="shared" si="25"/>
        <v>0</v>
      </c>
      <c r="P48" s="205">
        <f t="shared" si="25"/>
        <v>0</v>
      </c>
      <c r="Q48" s="205">
        <v>2</v>
      </c>
      <c r="R48" s="214">
        <v>200</v>
      </c>
      <c r="S48" s="177"/>
      <c r="T48" s="206"/>
      <c r="U48" s="206">
        <v>200</v>
      </c>
      <c r="V48" s="206"/>
      <c r="W48" s="206"/>
      <c r="X48" s="207"/>
      <c r="Y48" s="206"/>
      <c r="Z48" s="207"/>
      <c r="AA48" s="206"/>
      <c r="AB48" s="209"/>
      <c r="AC48" s="206"/>
      <c r="AD48" s="177">
        <f t="shared" si="7"/>
        <v>400</v>
      </c>
    </row>
    <row r="49" spans="2:30" ht="24">
      <c r="B49" s="194" t="s">
        <v>65</v>
      </c>
      <c r="C49" s="216" t="s">
        <v>190</v>
      </c>
      <c r="D49" s="195">
        <f>D51+D50</f>
        <v>105000</v>
      </c>
      <c r="E49" s="195"/>
      <c r="F49" s="195"/>
      <c r="G49" s="195"/>
      <c r="H49" s="195"/>
      <c r="I49" s="195"/>
      <c r="J49" s="189">
        <f aca="true" t="shared" si="26" ref="J49:Q49">J51</f>
        <v>0</v>
      </c>
      <c r="K49" s="189">
        <f t="shared" si="26"/>
        <v>0</v>
      </c>
      <c r="L49" s="189">
        <f t="shared" si="26"/>
        <v>0</v>
      </c>
      <c r="M49" s="189">
        <f t="shared" si="26"/>
        <v>0</v>
      </c>
      <c r="N49" s="189">
        <f t="shared" si="26"/>
        <v>0</v>
      </c>
      <c r="O49" s="189">
        <f t="shared" si="26"/>
        <v>0</v>
      </c>
      <c r="P49" s="189">
        <f t="shared" si="26"/>
        <v>0</v>
      </c>
      <c r="Q49" s="189">
        <f t="shared" si="26"/>
        <v>0</v>
      </c>
      <c r="R49" s="189">
        <f aca="true" t="shared" si="27" ref="R49:W49">R51+R50</f>
        <v>8363</v>
      </c>
      <c r="S49" s="189">
        <f t="shared" si="27"/>
        <v>8372</v>
      </c>
      <c r="T49" s="189">
        <f t="shared" si="27"/>
        <v>8418</v>
      </c>
      <c r="U49" s="189">
        <f>U51+U50</f>
        <v>8303</v>
      </c>
      <c r="V49" s="189">
        <f t="shared" si="27"/>
        <v>0</v>
      </c>
      <c r="W49" s="189">
        <f t="shared" si="27"/>
        <v>0</v>
      </c>
      <c r="X49" s="217">
        <f>X51</f>
        <v>0</v>
      </c>
      <c r="Y49" s="217">
        <f>Y51</f>
        <v>0</v>
      </c>
      <c r="Z49" s="217">
        <f>Z51</f>
        <v>0</v>
      </c>
      <c r="AA49" s="217">
        <f>AA51</f>
        <v>0</v>
      </c>
      <c r="AB49" s="217">
        <f>AB51+AB50</f>
        <v>0</v>
      </c>
      <c r="AC49" s="218">
        <f>AC51</f>
        <v>0</v>
      </c>
      <c r="AD49" s="176">
        <f>AD50+AD51</f>
        <v>42081</v>
      </c>
    </row>
    <row r="50" spans="2:30" ht="12.75">
      <c r="B50" s="194" t="s">
        <v>207</v>
      </c>
      <c r="C50" s="219" t="s">
        <v>208</v>
      </c>
      <c r="D50" s="203">
        <v>5000</v>
      </c>
      <c r="E50" s="203"/>
      <c r="F50" s="203"/>
      <c r="G50" s="203"/>
      <c r="H50" s="203"/>
      <c r="I50" s="203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06"/>
      <c r="X50" s="207"/>
      <c r="Y50" s="206"/>
      <c r="Z50" s="207"/>
      <c r="AA50" s="206"/>
      <c r="AB50" s="209"/>
      <c r="AC50" s="206"/>
      <c r="AD50" s="176">
        <f t="shared" si="7"/>
        <v>0</v>
      </c>
    </row>
    <row r="51" spans="2:30" ht="36">
      <c r="B51" s="201" t="s">
        <v>388</v>
      </c>
      <c r="C51" s="221" t="s">
        <v>389</v>
      </c>
      <c r="D51" s="203">
        <v>100000</v>
      </c>
      <c r="E51" s="195"/>
      <c r="F51" s="195"/>
      <c r="G51" s="195"/>
      <c r="H51" s="195"/>
      <c r="I51" s="195"/>
      <c r="J51" s="204"/>
      <c r="K51" s="205"/>
      <c r="L51" s="205"/>
      <c r="M51" s="205"/>
      <c r="N51" s="205"/>
      <c r="O51" s="205"/>
      <c r="P51" s="205"/>
      <c r="Q51" s="205"/>
      <c r="R51" s="206">
        <v>8363</v>
      </c>
      <c r="S51" s="177">
        <v>8372</v>
      </c>
      <c r="T51" s="206">
        <v>8418</v>
      </c>
      <c r="U51" s="206">
        <v>8303</v>
      </c>
      <c r="V51" s="206"/>
      <c r="W51" s="206"/>
      <c r="X51" s="207"/>
      <c r="Y51" s="206"/>
      <c r="Z51" s="207"/>
      <c r="AA51" s="206"/>
      <c r="AB51" s="209"/>
      <c r="AC51" s="206"/>
      <c r="AD51" s="176">
        <v>42081</v>
      </c>
    </row>
    <row r="52" spans="2:30" ht="12.75">
      <c r="B52" s="194" t="s">
        <v>33</v>
      </c>
      <c r="C52" s="222" t="s">
        <v>69</v>
      </c>
      <c r="D52" s="195">
        <f>D53</f>
        <v>164000</v>
      </c>
      <c r="E52" s="195"/>
      <c r="F52" s="195"/>
      <c r="G52" s="195"/>
      <c r="H52" s="195"/>
      <c r="I52" s="195"/>
      <c r="J52" s="196">
        <f aca="true" t="shared" si="28" ref="J52:AC52">J53</f>
        <v>0</v>
      </c>
      <c r="K52" s="197">
        <f t="shared" si="28"/>
        <v>0</v>
      </c>
      <c r="L52" s="197">
        <f t="shared" si="28"/>
        <v>0</v>
      </c>
      <c r="M52" s="197">
        <f t="shared" si="28"/>
        <v>0</v>
      </c>
      <c r="N52" s="197">
        <f t="shared" si="28"/>
        <v>0</v>
      </c>
      <c r="O52" s="197">
        <f t="shared" si="28"/>
        <v>0</v>
      </c>
      <c r="P52" s="197">
        <f t="shared" si="28"/>
        <v>0</v>
      </c>
      <c r="Q52" s="197">
        <f t="shared" si="28"/>
        <v>0</v>
      </c>
      <c r="R52" s="198">
        <f t="shared" si="28"/>
        <v>0</v>
      </c>
      <c r="S52" s="192">
        <f t="shared" si="28"/>
        <v>0</v>
      </c>
      <c r="T52" s="198">
        <f t="shared" si="28"/>
        <v>0</v>
      </c>
      <c r="U52" s="198">
        <f t="shared" si="28"/>
        <v>0</v>
      </c>
      <c r="V52" s="198">
        <f t="shared" si="28"/>
        <v>0</v>
      </c>
      <c r="W52" s="198">
        <f t="shared" si="28"/>
        <v>0</v>
      </c>
      <c r="X52" s="199">
        <f t="shared" si="28"/>
        <v>0</v>
      </c>
      <c r="Y52" s="198">
        <f t="shared" si="28"/>
        <v>0</v>
      </c>
      <c r="Z52" s="199">
        <f t="shared" si="28"/>
        <v>0</v>
      </c>
      <c r="AA52" s="198">
        <f t="shared" si="28"/>
        <v>0</v>
      </c>
      <c r="AB52" s="197">
        <f t="shared" si="28"/>
        <v>0</v>
      </c>
      <c r="AC52" s="198">
        <f t="shared" si="28"/>
        <v>0</v>
      </c>
      <c r="AD52" s="176">
        <f>AD53</f>
        <v>62745.3</v>
      </c>
    </row>
    <row r="53" spans="2:30" ht="24">
      <c r="B53" s="194" t="s">
        <v>34</v>
      </c>
      <c r="C53" s="188" t="s">
        <v>70</v>
      </c>
      <c r="D53" s="195">
        <f>D54</f>
        <v>164000</v>
      </c>
      <c r="E53" s="195"/>
      <c r="F53" s="195"/>
      <c r="G53" s="195"/>
      <c r="H53" s="195"/>
      <c r="I53" s="195"/>
      <c r="J53" s="196">
        <f aca="true" t="shared" si="29" ref="J53:AC53">J54+J58</f>
        <v>0</v>
      </c>
      <c r="K53" s="197">
        <f t="shared" si="29"/>
        <v>0</v>
      </c>
      <c r="L53" s="197">
        <f t="shared" si="29"/>
        <v>0</v>
      </c>
      <c r="M53" s="197">
        <f t="shared" si="29"/>
        <v>0</v>
      </c>
      <c r="N53" s="197">
        <f t="shared" si="29"/>
        <v>0</v>
      </c>
      <c r="O53" s="197">
        <f t="shared" si="29"/>
        <v>0</v>
      </c>
      <c r="P53" s="197">
        <f t="shared" si="29"/>
        <v>0</v>
      </c>
      <c r="Q53" s="197">
        <f t="shared" si="29"/>
        <v>0</v>
      </c>
      <c r="R53" s="198">
        <f t="shared" si="29"/>
        <v>0</v>
      </c>
      <c r="S53" s="192">
        <f t="shared" si="29"/>
        <v>0</v>
      </c>
      <c r="T53" s="198">
        <f t="shared" si="29"/>
        <v>0</v>
      </c>
      <c r="U53" s="198">
        <f t="shared" si="29"/>
        <v>0</v>
      </c>
      <c r="V53" s="198">
        <f t="shared" si="29"/>
        <v>0</v>
      </c>
      <c r="W53" s="198">
        <f t="shared" si="29"/>
        <v>0</v>
      </c>
      <c r="X53" s="199">
        <f t="shared" si="29"/>
        <v>0</v>
      </c>
      <c r="Y53" s="198">
        <f t="shared" si="29"/>
        <v>0</v>
      </c>
      <c r="Z53" s="199">
        <f t="shared" si="29"/>
        <v>0</v>
      </c>
      <c r="AA53" s="198">
        <f t="shared" si="29"/>
        <v>0</v>
      </c>
      <c r="AB53" s="197">
        <f t="shared" si="29"/>
        <v>0</v>
      </c>
      <c r="AC53" s="198">
        <f t="shared" si="29"/>
        <v>0</v>
      </c>
      <c r="AD53" s="176">
        <f>AD54</f>
        <v>62745.3</v>
      </c>
    </row>
    <row r="54" spans="2:30" ht="12.75">
      <c r="B54" s="194">
        <v>7101</v>
      </c>
      <c r="C54" s="188" t="s">
        <v>215</v>
      </c>
      <c r="D54" s="195">
        <f>D55+D57</f>
        <v>164000</v>
      </c>
      <c r="E54" s="195"/>
      <c r="F54" s="195"/>
      <c r="G54" s="195"/>
      <c r="H54" s="195"/>
      <c r="I54" s="195"/>
      <c r="J54" s="196">
        <f aca="true" t="shared" si="30" ref="J54:AC54">SUM(J55:J57)</f>
        <v>0</v>
      </c>
      <c r="K54" s="197">
        <f t="shared" si="30"/>
        <v>0</v>
      </c>
      <c r="L54" s="197">
        <f t="shared" si="30"/>
        <v>0</v>
      </c>
      <c r="M54" s="197">
        <f t="shared" si="30"/>
        <v>0</v>
      </c>
      <c r="N54" s="197">
        <f t="shared" si="30"/>
        <v>0</v>
      </c>
      <c r="O54" s="197">
        <f t="shared" si="30"/>
        <v>0</v>
      </c>
      <c r="P54" s="197">
        <f t="shared" si="30"/>
        <v>0</v>
      </c>
      <c r="Q54" s="197">
        <f t="shared" si="30"/>
        <v>0</v>
      </c>
      <c r="R54" s="198">
        <f t="shared" si="30"/>
        <v>0</v>
      </c>
      <c r="S54" s="192">
        <f t="shared" si="30"/>
        <v>0</v>
      </c>
      <c r="T54" s="198">
        <f t="shared" si="30"/>
        <v>0</v>
      </c>
      <c r="U54" s="198">
        <f t="shared" si="30"/>
        <v>0</v>
      </c>
      <c r="V54" s="198">
        <f t="shared" si="30"/>
        <v>0</v>
      </c>
      <c r="W54" s="198">
        <f t="shared" si="30"/>
        <v>0</v>
      </c>
      <c r="X54" s="199">
        <f t="shared" si="30"/>
        <v>0</v>
      </c>
      <c r="Y54" s="198">
        <f t="shared" si="30"/>
        <v>0</v>
      </c>
      <c r="Z54" s="199">
        <f t="shared" si="30"/>
        <v>0</v>
      </c>
      <c r="AA54" s="198">
        <f t="shared" si="30"/>
        <v>0</v>
      </c>
      <c r="AB54" s="197">
        <f t="shared" si="30"/>
        <v>0</v>
      </c>
      <c r="AC54" s="198">
        <f t="shared" si="30"/>
        <v>0</v>
      </c>
      <c r="AD54" s="176">
        <f>SUM(AD55:AD57)</f>
        <v>62745.3</v>
      </c>
    </row>
    <row r="55" spans="2:30" ht="24">
      <c r="B55" s="201" t="s">
        <v>217</v>
      </c>
      <c r="C55" s="223" t="s">
        <v>218</v>
      </c>
      <c r="D55" s="203">
        <v>104000</v>
      </c>
      <c r="E55" s="203"/>
      <c r="F55" s="203"/>
      <c r="G55" s="203"/>
      <c r="H55" s="203"/>
      <c r="I55" s="203"/>
      <c r="J55" s="204" t="str">
        <f>Buget!C323</f>
        <v>Constructii</v>
      </c>
      <c r="K55" s="205">
        <f aca="true" t="shared" si="31" ref="K55:Q57">SUMIF($D$79:$D$497,$D55,K$79:K$497)</f>
        <v>0</v>
      </c>
      <c r="L55" s="205">
        <f t="shared" si="31"/>
        <v>0</v>
      </c>
      <c r="M55" s="205">
        <f t="shared" si="31"/>
        <v>0</v>
      </c>
      <c r="N55" s="205">
        <f t="shared" si="31"/>
        <v>0</v>
      </c>
      <c r="O55" s="205">
        <f t="shared" si="31"/>
        <v>0</v>
      </c>
      <c r="P55" s="205">
        <f t="shared" si="31"/>
        <v>0</v>
      </c>
      <c r="Q55" s="205">
        <f t="shared" si="31"/>
        <v>0</v>
      </c>
      <c r="R55" s="206"/>
      <c r="S55" s="177"/>
      <c r="T55" s="206"/>
      <c r="U55" s="206"/>
      <c r="V55" s="206"/>
      <c r="W55" s="206"/>
      <c r="X55" s="207"/>
      <c r="Y55" s="206"/>
      <c r="Z55" s="207"/>
      <c r="AA55" s="206"/>
      <c r="AB55" s="209"/>
      <c r="AC55" s="206"/>
      <c r="AD55" s="177">
        <v>44935.76</v>
      </c>
    </row>
    <row r="56" spans="2:30" ht="24" hidden="1">
      <c r="B56" s="201" t="s">
        <v>219</v>
      </c>
      <c r="C56" s="223" t="s">
        <v>36</v>
      </c>
      <c r="D56" s="203">
        <f>J56*1000</f>
        <v>0</v>
      </c>
      <c r="E56" s="203"/>
      <c r="F56" s="203"/>
      <c r="G56" s="203"/>
      <c r="H56" s="203"/>
      <c r="I56" s="203"/>
      <c r="J56" s="204">
        <v>0</v>
      </c>
      <c r="K56" s="205">
        <f t="shared" si="31"/>
        <v>0</v>
      </c>
      <c r="L56" s="205">
        <f t="shared" si="31"/>
        <v>0</v>
      </c>
      <c r="M56" s="205">
        <f t="shared" si="31"/>
        <v>0</v>
      </c>
      <c r="N56" s="205">
        <f t="shared" si="31"/>
        <v>0</v>
      </c>
      <c r="O56" s="205">
        <f t="shared" si="31"/>
        <v>0</v>
      </c>
      <c r="P56" s="205">
        <f t="shared" si="31"/>
        <v>0</v>
      </c>
      <c r="Q56" s="205">
        <f t="shared" si="31"/>
        <v>0</v>
      </c>
      <c r="R56" s="206"/>
      <c r="S56" s="177"/>
      <c r="T56" s="206"/>
      <c r="U56" s="206"/>
      <c r="V56" s="206"/>
      <c r="W56" s="206"/>
      <c r="X56" s="207"/>
      <c r="Y56" s="206"/>
      <c r="Z56" s="207"/>
      <c r="AA56" s="206"/>
      <c r="AB56" s="209"/>
      <c r="AC56" s="206"/>
      <c r="AD56" s="177">
        <f>R56+S56+T56+U56+V56+W56+X56+Y56+Z56+AA56+AB56+AC56</f>
        <v>0</v>
      </c>
    </row>
    <row r="57" spans="2:30" ht="12.75">
      <c r="B57" s="201" t="s">
        <v>220</v>
      </c>
      <c r="C57" s="223" t="s">
        <v>221</v>
      </c>
      <c r="D57" s="203">
        <v>60000</v>
      </c>
      <c r="E57" s="203"/>
      <c r="F57" s="203"/>
      <c r="G57" s="203"/>
      <c r="H57" s="203"/>
      <c r="I57" s="203"/>
      <c r="J57" s="204" t="str">
        <f>Buget!C325</f>
        <v>Mobilier, aparatura birotica si alte active corporale</v>
      </c>
      <c r="K57" s="205">
        <f t="shared" si="31"/>
        <v>0</v>
      </c>
      <c r="L57" s="205">
        <f t="shared" si="31"/>
        <v>0</v>
      </c>
      <c r="M57" s="205">
        <f t="shared" si="31"/>
        <v>0</v>
      </c>
      <c r="N57" s="205">
        <f t="shared" si="31"/>
        <v>0</v>
      </c>
      <c r="O57" s="205">
        <f t="shared" si="31"/>
        <v>0</v>
      </c>
      <c r="P57" s="205">
        <f t="shared" si="31"/>
        <v>0</v>
      </c>
      <c r="Q57" s="205">
        <f t="shared" si="31"/>
        <v>0</v>
      </c>
      <c r="R57" s="206"/>
      <c r="S57" s="177"/>
      <c r="T57" s="206"/>
      <c r="U57" s="206"/>
      <c r="V57" s="206"/>
      <c r="W57" s="206"/>
      <c r="X57" s="207"/>
      <c r="Y57" s="206"/>
      <c r="Z57" s="209"/>
      <c r="AA57" s="206"/>
      <c r="AB57" s="209"/>
      <c r="AC57" s="206"/>
      <c r="AD57" s="177">
        <v>17809.54</v>
      </c>
    </row>
    <row r="61" spans="2:31" ht="12.75">
      <c r="B61" s="237"/>
      <c r="C61" s="237"/>
      <c r="D61" s="237"/>
      <c r="AE61" s="171"/>
    </row>
    <row r="62" spans="2:31" ht="12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</row>
    <row r="63" spans="2:31" ht="12.75">
      <c r="B63" s="241"/>
      <c r="C63" s="241"/>
      <c r="D63" s="241"/>
      <c r="AE63" s="171"/>
    </row>
    <row r="64" ht="12.75">
      <c r="AE64" s="171"/>
    </row>
    <row r="65" ht="12.75">
      <c r="AE65" s="171"/>
    </row>
    <row r="66" ht="12.75">
      <c r="AE66" s="171"/>
    </row>
    <row r="67" spans="30:32" ht="12.75">
      <c r="AD67" s="181"/>
      <c r="AE67" s="181"/>
      <c r="AF67" s="182"/>
    </row>
    <row r="68" spans="30:32" ht="12.75">
      <c r="AD68" s="237"/>
      <c r="AE68" s="237"/>
      <c r="AF68" s="183"/>
    </row>
    <row r="69" spans="30:32" ht="12.75">
      <c r="AD69" s="238"/>
      <c r="AE69" s="238"/>
      <c r="AF69" s="184"/>
    </row>
    <row r="70" ht="12.75">
      <c r="AE70" s="171"/>
    </row>
    <row r="71" ht="12.75">
      <c r="AE71" s="171"/>
    </row>
    <row r="72" ht="12.75">
      <c r="AE72" s="171"/>
    </row>
    <row r="73" ht="12.75">
      <c r="AE73" s="174"/>
    </row>
    <row r="74" spans="30:32" ht="12.75">
      <c r="AD74" s="185"/>
      <c r="AE74" s="186"/>
      <c r="AF74" s="179"/>
    </row>
  </sheetData>
  <sheetProtection/>
  <mergeCells count="7">
    <mergeCell ref="AD68:AE68"/>
    <mergeCell ref="AD69:AE69"/>
    <mergeCell ref="K3:N3"/>
    <mergeCell ref="O3:Q3"/>
    <mergeCell ref="B2:AD2"/>
    <mergeCell ref="B61:D61"/>
    <mergeCell ref="B63:D6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popa</dc:creator>
  <cp:keywords/>
  <dc:description/>
  <cp:lastModifiedBy>Adina Mustareata</cp:lastModifiedBy>
  <cp:lastPrinted>2021-05-05T07:04:15Z</cp:lastPrinted>
  <dcterms:created xsi:type="dcterms:W3CDTF">2012-01-31T13:29:15Z</dcterms:created>
  <dcterms:modified xsi:type="dcterms:W3CDTF">2021-07-14T09:07:41Z</dcterms:modified>
  <cp:category/>
  <cp:version/>
  <cp:contentType/>
  <cp:contentStatus/>
</cp:coreProperties>
</file>