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.0.37\Birou Achizitii\PAAP\2021\08 August\"/>
    </mc:Choice>
  </mc:AlternateContent>
  <bookViews>
    <workbookView xWindow="0" yWindow="0" windowWidth="23040" windowHeight="9192"/>
  </bookViews>
  <sheets>
    <sheet name="PAAP" sheetId="1" r:id="rId1"/>
    <sheet name="Anexa CD" sheetId="2" r:id="rId2"/>
  </sheets>
  <definedNames>
    <definedName name="_xlnm._FilterDatabase" localSheetId="1" hidden="1">'Anexa CD'!$A$6:$I$87</definedName>
    <definedName name="_xlnm._FilterDatabase" localSheetId="0" hidden="1">PAAP!$A$11:$O$33</definedName>
    <definedName name="_xlnm.Print_Area" localSheetId="1">'Anexa CD'!$A$1:$I$89</definedName>
    <definedName name="_xlnm.Print_Area" localSheetId="0">PAAP!$A$1:$N$38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2" l="1"/>
  <c r="G22" i="1"/>
  <c r="E81" i="2" l="1"/>
  <c r="F88" i="2" l="1"/>
  <c r="F87" i="2" l="1"/>
  <c r="F86" i="2" l="1"/>
  <c r="F85" i="2" l="1"/>
  <c r="F84" i="2" l="1"/>
  <c r="E82" i="2" l="1"/>
  <c r="F83" i="2" l="1"/>
  <c r="E78" i="2" l="1"/>
  <c r="F82" i="2" l="1"/>
  <c r="G24" i="1" l="1"/>
  <c r="H24" i="1" s="1"/>
  <c r="E60" i="2" l="1"/>
  <c r="F81" i="2" l="1"/>
  <c r="F80" i="2" l="1"/>
  <c r="F79" i="2" l="1"/>
  <c r="F78" i="2" l="1"/>
  <c r="F77" i="2" l="1"/>
  <c r="F76" i="2" l="1"/>
  <c r="F75" i="2" l="1"/>
  <c r="H33" i="1" l="1"/>
  <c r="H32" i="1" l="1"/>
  <c r="E13" i="2" l="1"/>
  <c r="E66" i="2" l="1"/>
  <c r="F74" i="2" l="1"/>
  <c r="E12" i="2" l="1"/>
  <c r="E62" i="2" l="1"/>
  <c r="E8" i="2" l="1"/>
  <c r="F73" i="2" l="1"/>
  <c r="F72" i="2" l="1"/>
  <c r="F71" i="2" l="1"/>
  <c r="E59" i="2"/>
  <c r="F70" i="2" l="1"/>
  <c r="F68" i="2"/>
  <c r="E9" i="2"/>
  <c r="F69" i="2" l="1"/>
  <c r="E40" i="2" l="1"/>
  <c r="E48" i="2"/>
  <c r="E39" i="2"/>
  <c r="E64" i="2"/>
  <c r="F64" i="2" s="1"/>
  <c r="E61" i="2" l="1"/>
  <c r="E30" i="2" l="1"/>
  <c r="E21" i="2"/>
  <c r="E11" i="2" l="1"/>
  <c r="F67" i="2" l="1"/>
  <c r="H31" i="1" l="1"/>
  <c r="H30" i="1" l="1"/>
  <c r="F66" i="2" l="1"/>
  <c r="F65" i="2" l="1"/>
  <c r="F63" i="2" l="1"/>
  <c r="F62" i="2" l="1"/>
  <c r="F61" i="2" l="1"/>
  <c r="F60" i="2" l="1"/>
  <c r="F59" i="2" l="1"/>
  <c r="F47" i="2" l="1"/>
  <c r="F46" i="2"/>
  <c r="H23" i="1" l="1"/>
  <c r="F44" i="2" l="1"/>
  <c r="F43" i="2"/>
  <c r="F56" i="2" l="1"/>
  <c r="H17" i="1" l="1"/>
  <c r="E55" i="2"/>
  <c r="F54" i="2"/>
  <c r="H28" i="1"/>
  <c r="H20" i="1"/>
  <c r="H19" i="1"/>
  <c r="H18" i="1"/>
  <c r="H29" i="1"/>
  <c r="H15" i="1"/>
  <c r="H14" i="1"/>
  <c r="H21" i="1"/>
  <c r="H27" i="1"/>
  <c r="F55" i="2" l="1"/>
  <c r="F30" i="2"/>
  <c r="F50" i="2"/>
  <c r="F49" i="2"/>
  <c r="F45" i="2"/>
  <c r="F35" i="2" l="1"/>
  <c r="F34" i="2"/>
  <c r="F33" i="2"/>
  <c r="E32" i="2"/>
  <c r="E29" i="2" l="1"/>
  <c r="E20" i="2"/>
  <c r="F48" i="2"/>
  <c r="E51" i="2" l="1"/>
  <c r="E53" i="2"/>
  <c r="F24" i="2" l="1"/>
  <c r="F22" i="2"/>
  <c r="F7" i="2" l="1"/>
  <c r="H26" i="1"/>
  <c r="F8" i="2" l="1"/>
  <c r="F18" i="2" l="1"/>
  <c r="F20" i="2"/>
  <c r="F26" i="2"/>
  <c r="F12" i="2"/>
  <c r="F25" i="2" l="1"/>
  <c r="F40" i="2"/>
  <c r="F39" i="2"/>
  <c r="F38" i="2"/>
  <c r="F37" i="2"/>
  <c r="F36" i="2"/>
  <c r="F21" i="2"/>
  <c r="F29" i="2"/>
  <c r="F51" i="2"/>
  <c r="F53" i="2"/>
  <c r="F32" i="2"/>
  <c r="H22" i="1" l="1"/>
  <c r="F16" i="2"/>
  <c r="F17" i="2"/>
  <c r="F52" i="2"/>
  <c r="F15" i="2"/>
  <c r="F11" i="2"/>
  <c r="F9" i="2"/>
  <c r="F42" i="2"/>
  <c r="F28" i="2"/>
  <c r="F41" i="2"/>
  <c r="F58" i="2"/>
  <c r="F31" i="2"/>
  <c r="F23" i="2"/>
  <c r="F27" i="2"/>
  <c r="F10" i="2"/>
  <c r="F14" i="2"/>
  <c r="F19" i="2"/>
  <c r="F13" i="2"/>
  <c r="H25" i="1"/>
</calcChain>
</file>

<file path=xl/sharedStrings.xml><?xml version="1.0" encoding="utf-8"?>
<sst xmlns="http://schemas.openxmlformats.org/spreadsheetml/2006/main" count="732" uniqueCount="382">
  <si>
    <t>Nr. crt.</t>
  </si>
  <si>
    <t>Tipul și obiectul contractului de achiziție publică/acordului-cadru</t>
  </si>
  <si>
    <t xml:space="preserve">Codul unic de identificare a fiecărui obiect de contract </t>
  </si>
  <si>
    <t>Cod CPV</t>
  </si>
  <si>
    <t>Denumire Cod CPV</t>
  </si>
  <si>
    <t xml:space="preserve">                                                                                                           
Valoarea estimată a contractului de achiziție publică /acordului-cadru
</t>
  </si>
  <si>
    <t xml:space="preserve">Data (luna) estimată pentru atribuirea contractului de achiziție publică /acordului-cadru </t>
  </si>
  <si>
    <t>Modalitatea de derulare a procedurii de atribuire</t>
  </si>
  <si>
    <t>Persoana responsabilă cu aplicarea procedurii de atribuire</t>
  </si>
  <si>
    <t>Art. bugetar</t>
  </si>
  <si>
    <t>Lei/Euro cu TVA</t>
  </si>
  <si>
    <t>Lei/Euro fără TVA</t>
  </si>
  <si>
    <t>online/offline</t>
  </si>
  <si>
    <t>Licitatie deschisa</t>
  </si>
  <si>
    <t>Online</t>
  </si>
  <si>
    <t>20.05.30</t>
  </si>
  <si>
    <t>71.01.30</t>
  </si>
  <si>
    <t>20.01.09</t>
  </si>
  <si>
    <t>39715210-2</t>
  </si>
  <si>
    <t>Echipament de încălzire centrală</t>
  </si>
  <si>
    <t>Procedura simplificata</t>
  </si>
  <si>
    <t>45453000-7</t>
  </si>
  <si>
    <t>Lucrări de reparaţii generale şi de renovare</t>
  </si>
  <si>
    <t>71.03</t>
  </si>
  <si>
    <t>Mobilier</t>
  </si>
  <si>
    <t>30192700-8</t>
  </si>
  <si>
    <t>Papetărie</t>
  </si>
  <si>
    <t>20.01.01</t>
  </si>
  <si>
    <t>20.01.30</t>
  </si>
  <si>
    <t>NOTĂ:</t>
  </si>
  <si>
    <t xml:space="preserve"> </t>
  </si>
  <si>
    <t xml:space="preserve"> Obiectul achizitiei directe</t>
  </si>
  <si>
    <t xml:space="preserve">    Valoarea estimată</t>
  </si>
  <si>
    <t>Articol Bugetar</t>
  </si>
  <si>
    <t>Lei fără TVA</t>
  </si>
  <si>
    <t>Lei cu TVA</t>
  </si>
  <si>
    <t>39717200-3</t>
  </si>
  <si>
    <t>Aparate de aer condiţionat</t>
  </si>
  <si>
    <t>30192153-8</t>
  </si>
  <si>
    <t>Ştampile cu text</t>
  </si>
  <si>
    <t>39530000-6</t>
  </si>
  <si>
    <t>Covoare, preşuri şi carpete</t>
  </si>
  <si>
    <t>20.02</t>
  </si>
  <si>
    <t>Robe</t>
  </si>
  <si>
    <t>18110000-3</t>
  </si>
  <si>
    <t>Îmbrăcăminte de uz profesional</t>
  </si>
  <si>
    <t>22458000-5</t>
  </si>
  <si>
    <t>Imprimate la comandă</t>
  </si>
  <si>
    <t>39561133-3</t>
  </si>
  <si>
    <t>Insigne</t>
  </si>
  <si>
    <t>Lucrări pentru obținerea autorizației de securitate la incendiu la sediul IJC TM, reprezentând restul de valoare pentru obiectivul de investiții</t>
  </si>
  <si>
    <t>30191400-8</t>
  </si>
  <si>
    <t>Dispozitiv de distrugere a documentelor</t>
  </si>
  <si>
    <t>Material antiderapant</t>
  </si>
  <si>
    <t>34927100-2</t>
  </si>
  <si>
    <t>Sare industrială pentru deszăpezire</t>
  </si>
  <si>
    <t>50000000-5</t>
  </si>
  <si>
    <t>Servicii de reparare şi întreţinere</t>
  </si>
  <si>
    <t>50413200-5</t>
  </si>
  <si>
    <t>Servicii de reparare şi de întreţinere a echipamentului de stingere a incendiilor</t>
  </si>
  <si>
    <t>Mentenanta preventiva si predictiva pentru sistemele de: grupuri de pompare, instalatii de hidranti interiori, sisteme de ventilare-deshumare si evacuare gaze toxice precum si sisteme de detectie si alarmare pentru ISC-ap central si IJC-uri.</t>
  </si>
  <si>
    <t>Mentenanta anuala pentru sistemul de videoconferinta</t>
  </si>
  <si>
    <t>50340000-0</t>
  </si>
  <si>
    <t>Servicii de reparare şi de întreţinere a echipamentului audiovizual şi optic</t>
  </si>
  <si>
    <t>Revizie generatoare ISC aparat central</t>
  </si>
  <si>
    <t>50532300-6</t>
  </si>
  <si>
    <t>Servicii de reparare şi de întreţinere a generatoarelor</t>
  </si>
  <si>
    <t>Verificari PRAM la tablourile electrice</t>
  </si>
  <si>
    <t>34351100-3</t>
  </si>
  <si>
    <t>Pneuri pentru autovehicule</t>
  </si>
  <si>
    <t>34324000-4</t>
  </si>
  <si>
    <t>Roţi, piese şi accesorii</t>
  </si>
  <si>
    <t>39831500-1</t>
  </si>
  <si>
    <t>Produse de curăţat pentru automobile</t>
  </si>
  <si>
    <t>22121000-4</t>
  </si>
  <si>
    <t>Publicaţii tehnice</t>
  </si>
  <si>
    <t>22200000-2</t>
  </si>
  <si>
    <t>Ziare, reviste specializate, periodice şi reviste</t>
  </si>
  <si>
    <t>38410000-2</t>
  </si>
  <si>
    <t>Instrumente de măsurat</t>
  </si>
  <si>
    <t>Curatare cos evacuare gaze naturale -IJC Sj</t>
  </si>
  <si>
    <t>90915000-4</t>
  </si>
  <si>
    <t>Servicii de curăţare a cuptoarelor şi a şemineelor</t>
  </si>
  <si>
    <t>71317000-3</t>
  </si>
  <si>
    <t>Servicii de consultanţă în protecţia contra riscurilor şi în controlul riscurilor</t>
  </si>
  <si>
    <t>79417000-0</t>
  </si>
  <si>
    <t>Servicii de consultanţă în domeniul securităţii</t>
  </si>
  <si>
    <t>50112300-6</t>
  </si>
  <si>
    <t>Servicii de spălare a automobilelor şi servicii similare</t>
  </si>
  <si>
    <t>Service centrale telefonice</t>
  </si>
  <si>
    <t>50334130-5</t>
  </si>
  <si>
    <t>Servicii de reparare şi de întreţinere a centralelor telefonice interne</t>
  </si>
  <si>
    <t>Maşini, aparate, echipamente şi consumabile electrice; iluminat
Articole sanitare</t>
  </si>
  <si>
    <t>31000000-6
44411000-4</t>
  </si>
  <si>
    <t>90921000-9
90923000-3</t>
  </si>
  <si>
    <t>Abonament buletinul insolventei</t>
  </si>
  <si>
    <t>Servicii de actualizare soft legislativ (Program legislativ complex)</t>
  </si>
  <si>
    <t>Abonament BPI</t>
  </si>
  <si>
    <t>Mentenanta anuala pentru domeniul isc-web.ro</t>
  </si>
  <si>
    <t>75111200-9</t>
  </si>
  <si>
    <t>Servicii legislative</t>
  </si>
  <si>
    <t>72415000-2</t>
  </si>
  <si>
    <t>Servicii de găzduire pentru operarea de site-uri WWW (World Wide Web)</t>
  </si>
  <si>
    <t>După aprobarea PAAP, sub rezerva primirii tuturor informațiilor /documentelor necesare inițierii</t>
  </si>
  <si>
    <t xml:space="preserve">4 luni de la momentul publicării anunțului de participare </t>
  </si>
  <si>
    <t xml:space="preserve">3 luni de la momentul publicării anunțului de participare </t>
  </si>
  <si>
    <t xml:space="preserve">Data (luna) estimată pentru realizarea achiziției directe 
(data estimativă semnare contract) </t>
  </si>
  <si>
    <t>1</t>
  </si>
  <si>
    <t>7</t>
  </si>
  <si>
    <t>Anexa privind achizitiile directe</t>
  </si>
  <si>
    <t>Abonamente pentru periodice si reviste de specialitate (juridice, achizitii, standarde, contabilitate)</t>
  </si>
  <si>
    <t>Diverse carti si publicatii (juridic, SSM)</t>
  </si>
  <si>
    <t>Echipamente de protecţie (imbracaminte, incaltaminte, pelerine)</t>
  </si>
  <si>
    <t>18110000-3
18143000-3
18221100-5
18830000-6</t>
  </si>
  <si>
    <t>Îmbrăcăminte de uz profesional
Echipamente de protecţie
Pelerine impermeabile
Încălţăminte de protecţie</t>
  </si>
  <si>
    <t>Jante auto</t>
  </si>
  <si>
    <t>Mocheta si covorase (interior, exterior, antiderapante)</t>
  </si>
  <si>
    <t>Lichid pentru curatare parbriz</t>
  </si>
  <si>
    <t>50800000-3</t>
  </si>
  <si>
    <t>Diverse servicii de întreţinere şi de reparare</t>
  </si>
  <si>
    <t>Servicii de spălare a automobilelor</t>
  </si>
  <si>
    <t>Servicii de reparare şi de întreţinere a echipamentelor de stingere a incendiilor (instalatie incendiu, stingatoare, cortine)</t>
  </si>
  <si>
    <t>Servicii de inspecţie şi testare tehnică
Servicii de energie electrica si servicii conexe</t>
  </si>
  <si>
    <t xml:space="preserve">71630000-3
71314000-2
 </t>
  </si>
  <si>
    <t>Servicii de proiectare sisteme de alarmare la efractie</t>
  </si>
  <si>
    <t>Data (luna) estimată pentru inițierea achiziției</t>
  </si>
  <si>
    <t>1 luna de la momentul publicării anunțului publicitar/transmiterii cererii de oferte</t>
  </si>
  <si>
    <t>Mentenanta sisteme de climatizare</t>
  </si>
  <si>
    <t>Servicii de reparare şi de întreţinere a grupurilor de refrigerare</t>
  </si>
  <si>
    <t>Licenta ADOBE DREAMWEAWER (site web)</t>
  </si>
  <si>
    <t>20.01.08</t>
  </si>
  <si>
    <t>Procedura stabilită pentru derularea procesului de achiziție</t>
  </si>
  <si>
    <t>14234699_2020_PAAPD1112580</t>
  </si>
  <si>
    <t>Programul Anual al Achiziţiilor Publice pe anul 2021</t>
  </si>
  <si>
    <t>71.01.02</t>
  </si>
  <si>
    <t xml:space="preserve">Achiziție infrastructură hardware și software SAP S/4HANA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</si>
  <si>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Servere
Dispozitive de stocare şi citire                                                                                                                                                                                                                                                                                                                                                                                                                                                                                        Pachete software şi sisteme informatice
</t>
  </si>
  <si>
    <t>71.01.02                                                                                                                                                               71.01.30</t>
  </si>
  <si>
    <t xml:space="preserve">Acord-cadru 36 luni - Achiziție de produse software Microsoft, prin subscripție/închiriere, pentru asigurarea mentenanței anuale </t>
  </si>
  <si>
    <t xml:space="preserve">48000000-8 </t>
  </si>
  <si>
    <t>Pachete software și sisteme informatice</t>
  </si>
  <si>
    <t>Acord-cadru 36 luni - Servicii de mentenanță și suport pentru infrastructura IT (soluțiile informatice implementate și hardware)</t>
  </si>
  <si>
    <t>72000000-5</t>
  </si>
  <si>
    <t>Servicii IT: consultanță, dezvoltare de software, internet și asistență</t>
  </si>
  <si>
    <t>Acord-cadru 36 luni - Servicii de mentenanță și suport pentru sistemul portal si fluxuri de documente și modulele tehnice specializate - componenta SIMASAP</t>
  </si>
  <si>
    <t>14234699_2020_PAAPD1125370</t>
  </si>
  <si>
    <t xml:space="preserve">72267000-4
72230000-6
 </t>
  </si>
  <si>
    <t>Servicii de întreținere și reparații de software
Servicii de dezvoltare de software personalizat</t>
  </si>
  <si>
    <t>405.000 EUR</t>
  </si>
  <si>
    <t>481.950 EUR</t>
  </si>
  <si>
    <t>20.01.09  71.01.30</t>
  </si>
  <si>
    <t xml:space="preserve">32420000-3
72700000-7
 </t>
  </si>
  <si>
    <t>Echipament de retea
Servicii de retele informatice</t>
  </si>
  <si>
    <t xml:space="preserve">2 luni de la momentul publicării anunțului de participare </t>
  </si>
  <si>
    <t>09123000-7</t>
  </si>
  <si>
    <t>Gaze naturale</t>
  </si>
  <si>
    <t>Negociere fara publicare</t>
  </si>
  <si>
    <t>20.01.03</t>
  </si>
  <si>
    <t>Procedură simplificată</t>
  </si>
  <si>
    <t>71.01.01</t>
  </si>
  <si>
    <t>14234699_2020_PAAPD1152092</t>
  </si>
  <si>
    <t>66516100-1 
66514110-0</t>
  </si>
  <si>
    <t>Servicii de asigurare de răspundere civilă auto
Servicii de asigurare a autovehiculelor</t>
  </si>
  <si>
    <t>Achizitie echipament dedicat protecției aplicațiilor web HTTP/HTTPS</t>
  </si>
  <si>
    <t>14234699_2020_PAAPD1153520</t>
  </si>
  <si>
    <t>35121000-8</t>
  </si>
  <si>
    <t>Echipament de securitate</t>
  </si>
  <si>
    <t>Acord cadru 12 luni - furnizare măști faciale de protecție - tip II (de unică folosință)</t>
  </si>
  <si>
    <t>18143000-3</t>
  </si>
  <si>
    <t>Echipamente de protecție</t>
  </si>
  <si>
    <t>20.30.30</t>
  </si>
  <si>
    <t>Achiziția branșamentului de apă potabilă și a racordului de canalizare apă menajeră pentru obiectivul de investiții „CONSTRUIRE SEDIU INSPECTORATUL JUDEȚEAN ÎN CONSTRUCȚII VÂLCEA”</t>
  </si>
  <si>
    <t>45332000-3 
79415200-8</t>
  </si>
  <si>
    <t>Lucrări de instalații de apă și canalizare și de conducte de evacuare
Servicii de consultanță în proiectare</t>
  </si>
  <si>
    <t>20.11</t>
  </si>
  <si>
    <t>20.11
20.01.09</t>
  </si>
  <si>
    <t>Bilete de avion</t>
  </si>
  <si>
    <t>60420000-8</t>
  </si>
  <si>
    <t>Servicii de transport aerian ocazional</t>
  </si>
  <si>
    <t>Rovignete</t>
  </si>
  <si>
    <t>22453000-0</t>
  </si>
  <si>
    <t>Viniete de automobile</t>
  </si>
  <si>
    <t>Cheltuieli de protocol</t>
  </si>
  <si>
    <t>15800000-6</t>
  </si>
  <si>
    <t>Diverse produse alimentare</t>
  </si>
  <si>
    <t>20.30.02</t>
  </si>
  <si>
    <t>Achizitie servicii cablu-tv</t>
  </si>
  <si>
    <t>92232000-6</t>
  </si>
  <si>
    <t>Servicii de televiziune prin cablu</t>
  </si>
  <si>
    <t>66110000-4</t>
  </si>
  <si>
    <t xml:space="preserve">Servicii bancare </t>
  </si>
  <si>
    <t>2 luna de la momentul publicării anunțului publicitar/transmiterii cererii de oferte</t>
  </si>
  <si>
    <t xml:space="preserve">
20.01.30</t>
  </si>
  <si>
    <t>Aditiv auto AD Blue</t>
  </si>
  <si>
    <t xml:space="preserve">Aparate de aer conditionat </t>
  </si>
  <si>
    <t>Anvelope auto</t>
  </si>
  <si>
    <t>Distrugator documente 12 buc</t>
  </si>
  <si>
    <t>Stampile diverse 62 buc (registratura, control, etc)</t>
  </si>
  <si>
    <t>Insigna + portofel (100 buc)</t>
  </si>
  <si>
    <t>Frigidere</t>
  </si>
  <si>
    <t>Instrumente de masurat (telemetre 10 buc)</t>
  </si>
  <si>
    <t>Tabla magnetica de perete- 1 buc</t>
  </si>
  <si>
    <t xml:space="preserve">Redresor auto (IJC BH) </t>
  </si>
  <si>
    <t xml:space="preserve">Compresor auto (IJC BH) </t>
  </si>
  <si>
    <t>20.06.02</t>
  </si>
  <si>
    <t>Servicii privind masurarea campurilor electromagnetice si radioelectrice</t>
  </si>
  <si>
    <t xml:space="preserve">Prelevare produse si esantioane+examinare si incercare produse </t>
  </si>
  <si>
    <t>Centrale termice</t>
  </si>
  <si>
    <t>20.05.30
71.01.02</t>
  </si>
  <si>
    <t>Ascensor persoane, inclusiv montajul si punerea in functiune pentru sediul IJC Prahova</t>
  </si>
  <si>
    <t>Sisteme de supraveghere video (inclusiv extinderi)</t>
  </si>
  <si>
    <t>20.05.01</t>
  </si>
  <si>
    <t xml:space="preserve">Scara extensibila 1 buc IJC BH </t>
  </si>
  <si>
    <t xml:space="preserve">Trusa scule universala 1 buc IJC BH </t>
  </si>
  <si>
    <t>39100000-3</t>
  </si>
  <si>
    <t>Imprimate la comanda (legitimatii diriginți de șantier, carti de vizita)</t>
  </si>
  <si>
    <t>20.05.30
71.01.03</t>
  </si>
  <si>
    <t>90721600-3</t>
  </si>
  <si>
    <t> Servicii de protectie impotriva radiatiilor</t>
  </si>
  <si>
    <t>44512940-3</t>
  </si>
  <si>
    <t>Truse de scule</t>
  </si>
  <si>
    <t>44423200-3</t>
  </si>
  <si>
    <t>Scari </t>
  </si>
  <si>
    <t>24957000-7</t>
  </si>
  <si>
    <t>Aditivi chimici </t>
  </si>
  <si>
    <t>30195900-1 </t>
  </si>
  <si>
    <t>Table de scris albe si table magnetice </t>
  </si>
  <si>
    <t>31153000-3</t>
  </si>
  <si>
    <t>Redresoare </t>
  </si>
  <si>
    <t>42123000-7 </t>
  </si>
  <si>
    <t>Compresoare</t>
  </si>
  <si>
    <t>32323500-8 </t>
  </si>
  <si>
    <t>Sistem video de supraveghere</t>
  </si>
  <si>
    <t>42416100-6</t>
  </si>
  <si>
    <t>Ascensoare</t>
  </si>
  <si>
    <t>48900000-7 </t>
  </si>
  <si>
    <t>Diverse pachete software si sisteme informatice</t>
  </si>
  <si>
    <t xml:space="preserve">48000000-8 
72267000-4
</t>
  </si>
  <si>
    <t xml:space="preserve">Pachete software și sisteme informatice
Servicii de întreținere și reparații de software
</t>
  </si>
  <si>
    <t>ianuarie</t>
  </si>
  <si>
    <t>14234699_2020_PAAPD1159142</t>
  </si>
  <si>
    <t>Data (luna) estimată pentru inițierea procedurii**</t>
  </si>
  <si>
    <t>**Sub rezerva primirii tuturor informațiilor /documentelor necesare inițierii, de la compartimentul care identifică necesitatea</t>
  </si>
  <si>
    <t>Servicii de asigurare auto RCA și CASCO - 2 loturi***
Lotul 1: Servicii asigurare RCA
Lotul 2: Servicii asigurare facultativă de tip CASCO</t>
  </si>
  <si>
    <t>***Serviciile sunt scutite de plata TVA</t>
  </si>
  <si>
    <t>Materiale informative, promotionale, cadouri delegatie</t>
  </si>
  <si>
    <t>39294100-0</t>
  </si>
  <si>
    <t>Produse informative si de promovare</t>
  </si>
  <si>
    <t>71900000-7</t>
  </si>
  <si>
    <t>Servicii de laborator </t>
  </si>
  <si>
    <t xml:space="preserve">Acord-cadru 12 luni - Furnizare gaze naturale </t>
  </si>
  <si>
    <t>Servicii de dezinfectie, dezinsectie si deratizare</t>
  </si>
  <si>
    <t>50730000-1</t>
  </si>
  <si>
    <t>septembrie 2020</t>
  </si>
  <si>
    <t>octombrie 
2020</t>
  </si>
  <si>
    <t>noiembrie 
2020</t>
  </si>
  <si>
    <t>decembrie 
2020</t>
  </si>
  <si>
    <t>*Se va aloca după introducerea procedurii în SEAP.</t>
  </si>
  <si>
    <t xml:space="preserve">Servicii de dezinfectie si de dezinsectie                                                                                                                                                                                                                                                                                                                                           Servicii de deratizare                                                                                                                                                       </t>
  </si>
  <si>
    <t>Servicii bancare</t>
  </si>
  <si>
    <t>Extinctoare</t>
  </si>
  <si>
    <t>35111300-8</t>
  </si>
  <si>
    <t>Echipament de stingere a incendiilor</t>
  </si>
  <si>
    <t>Servicii de verificare și reparare a infiltrațiilor de apă (hidroizolatie demisol ISC)</t>
  </si>
  <si>
    <t>Transport si manipulare bunuri (cutii arhiva, mobilier)</t>
  </si>
  <si>
    <t>63110000-3</t>
  </si>
  <si>
    <t>Servicii de manipulare a încărcăturilor</t>
  </si>
  <si>
    <t>14234699_2021_PAAPD1167115</t>
  </si>
  <si>
    <t>Acord-cadru 24 de luni servicii de reparații și întreținere pentru autoturismele din parcul auto al I.S.C.</t>
  </si>
  <si>
    <t>Piese şi accesorii pentru vehicule şi pentru motoare de vehicule
Servicii de reparare şi de întreţinere a automobilelor</t>
  </si>
  <si>
    <t>martie</t>
  </si>
  <si>
    <t>14234699_2021_PAAPD1166958</t>
  </si>
  <si>
    <t>14234699_2021_PAAPD1167085</t>
  </si>
  <si>
    <t>14234699_2021_PAAPD1167128</t>
  </si>
  <si>
    <t>14234699_2021_PAAPD1167132</t>
  </si>
  <si>
    <t>14234699_2021_PAAPD1167134</t>
  </si>
  <si>
    <t>14234699_2021_PAAPD1167136</t>
  </si>
  <si>
    <t>14234699_2021_PAAPD1167139</t>
  </si>
  <si>
    <t>14234699_2021_PAAPD1167157</t>
  </si>
  <si>
    <t>14234699_2021_PAAPD1167164</t>
  </si>
  <si>
    <t>14234699_2021_PAAPD1167196</t>
  </si>
  <si>
    <t>14234699_2021_PAAPD1180947</t>
  </si>
  <si>
    <t>finalizat</t>
  </si>
  <si>
    <t>Servicii de curățenie și colectare selectivă a deșeurilor (inclusiv materialele aferente) pentru o perioadă de 24 luni</t>
  </si>
  <si>
    <t>14234699_2021_PAAPD1181278</t>
  </si>
  <si>
    <t>Servicii de depozitare</t>
  </si>
  <si>
    <t>Servicii depozitare si servicii conexe arhiva ISC si IRCBI</t>
  </si>
  <si>
    <t>63121100-4</t>
  </si>
  <si>
    <t>50750000-7
71630000-3</t>
  </si>
  <si>
    <t>Servicii de întreţinere a ascensoarelor
Servicii de inspecţie şi testare tehnică</t>
  </si>
  <si>
    <t>Servicii de întreţinere a ascensoarelor, inclusiv verificare RSVTI</t>
  </si>
  <si>
    <t>Materiale electrice si sanitare, inclusiv kit-uri de inlocuire pentru trusele fixe de prim ajutor si lacate pentru acestea</t>
  </si>
  <si>
    <t>Cablare structurata pentru sediul ISC din Splaiul Unirii</t>
  </si>
  <si>
    <t xml:space="preserve">
39515400-9
 </t>
  </si>
  <si>
    <t xml:space="preserve">
Jaluzele
</t>
  </si>
  <si>
    <t>Achiziționarea de furnituri de birou</t>
  </si>
  <si>
    <t>Lucrări de reparații curente pentru 9 sedii aparținând Inspectoratului de Stat în Constructii -ISC - 6 loturi: - Lot 1 - I.J.C. Maramureș și I.J.C. Sălaj - Lot 2 - I.J.C. Covasna și I.J.C. Mureș - Lot 3 - I.J.C. Hunedoara și Petroșani - Lot 4 - I.J.C. Vrancea - Lot 5 - IJC Suceava - Lot 6 - I.J.C. Argeș</t>
  </si>
  <si>
    <t>Centrala telefonica pentru sediul IJC Vaslui</t>
  </si>
  <si>
    <t>32551200-2</t>
  </si>
  <si>
    <t>Centrale telefonice</t>
  </si>
  <si>
    <t>Servicii de reparare si intretinere instalatii sanitare, electrice, termice, tamplarie si feronerie (mentenanta ISC + IRC)</t>
  </si>
  <si>
    <t xml:space="preserve">Servicii de proiectare si asistenta tehnica pentru obiectivul de investitii „Reabilitare termică a imobilului, închidere balcoane etajul I, modernizare, recompartimentări și reparații, realizare pergolă parcare exterioară la sediul IJC Constanța” </t>
  </si>
  <si>
    <t>71240000-2</t>
  </si>
  <si>
    <t>Servicii de arhitectură, de inginerie şi de planificare</t>
  </si>
  <si>
    <t xml:space="preserve">Servicii de proiectare si asistenta tehnica pentru obiectivul de investitii „Lucrări pentru obținerea autorizației de securitate la incendiu la sediul IJC Argeș” </t>
  </si>
  <si>
    <t>Lucrări de execuție pentru obiectivul de investitii "Efectuare lucrari de schimbare partiala de destinatie, modernizare, recompartimentare, incadrare in exigentele ISU, precum si inlocuirea ascensorului de persoane la sediul IJC Brasov"</t>
  </si>
  <si>
    <t xml:space="preserve">
45000000-7</t>
  </si>
  <si>
    <t xml:space="preserve">
Lucrări de construcţii</t>
  </si>
  <si>
    <t>Jaluzele si rulouri textile</t>
  </si>
  <si>
    <t>Lucrari de reparatii curente pentru sediul ISC Aparatul central si IRCBI (lotul 7 al procedurii simplificate de la poziția 14)</t>
  </si>
  <si>
    <t>evaluare</t>
  </si>
  <si>
    <t>pt demarat</t>
  </si>
  <si>
    <t>Servicii de proiectare si asistenta tehnica pentru obiectivul de investitii "Lucrari de reparatii capitale la construcții și instalații, precum și modernizare la sediul I.J.C. Dolj"</t>
  </si>
  <si>
    <t xml:space="preserve">
48820000-2
30233000-1                                                                                                                                                                                                                                                                                                                                                                                                                                                                                                                            48000000-8
</t>
  </si>
  <si>
    <t>Servicii de curățenie
Servicii de curățare a ferestrelor
Servicii privind deșeurile menajere și deșeurile</t>
  </si>
  <si>
    <t>34300000-0
50112000-3</t>
  </si>
  <si>
    <t>90910000-9 
90911300-9 
90500000-2</t>
  </si>
  <si>
    <t>Servicii de intretinere si reparare a centralelor termice si a instalatiilor de gaze naturale, inclusiv verificari si inspectii</t>
  </si>
  <si>
    <t>45259300-0
50531200-8
71630000-3</t>
  </si>
  <si>
    <t>Reparare şi întreţinere a centralelor termice
Servicii de intretinere a aparatelor cu gaz
Servicii de inspecţie şi testare tehnică</t>
  </si>
  <si>
    <t>Mentenanta sistem acces (turnicheti, alocare bonuri de ordine)</t>
  </si>
  <si>
    <t>Diverse servicii de întreținere și de reparare (altele față de cele prevăzute la mentenanță ISC+IRC, ex. reparatii sisteme de efractie si monitorizare)</t>
  </si>
  <si>
    <t>Servicii Dirigenție de șantier pentru obiectivul de investiții,,Efectuare lucrări pentru obținerea autorizației de securitate la incendiu la sediul Inspectoratului Județean în Construcții Timiș”</t>
  </si>
  <si>
    <t>71520000-9</t>
  </si>
  <si>
    <t>Servicii de supraveghere a lucrărilor</t>
  </si>
  <si>
    <t>Termometre</t>
  </si>
  <si>
    <t>Întocmire/revizuire analiza risc pentru sedii/puncte de lucru ale ISC</t>
  </si>
  <si>
    <t>ANULATĂ în data de 29.04.2021</t>
  </si>
  <si>
    <t>14234699_2021_PAAPD1301197</t>
  </si>
  <si>
    <t>mai</t>
  </si>
  <si>
    <t>ANULATĂ</t>
  </si>
  <si>
    <t>20.05.30
71.01.01</t>
  </si>
  <si>
    <t>Achiziție de mobilier
LOT 1 - Mobilier metalic
LOT 4 - Mobilier IJC Vâlcea</t>
  </si>
  <si>
    <t>14234699_2021_PAAPD1301514</t>
  </si>
  <si>
    <t xml:space="preserve">Frigidere </t>
  </si>
  <si>
    <t>38412000-6</t>
  </si>
  <si>
    <t>Picheti PSI</t>
  </si>
  <si>
    <t>35111000-5</t>
  </si>
  <si>
    <t>32552600-3</t>
  </si>
  <si>
    <t>Interfoane</t>
  </si>
  <si>
    <t>39711130-9</t>
  </si>
  <si>
    <t>Servicii de distrugere a documentelor</t>
  </si>
  <si>
    <t>92512100-4</t>
  </si>
  <si>
    <t>Servicii de distrugere a arhivelor</t>
  </si>
  <si>
    <t>Chei necesare instalației de hidranți</t>
  </si>
  <si>
    <t>44522200-7</t>
  </si>
  <si>
    <t>Chei</t>
  </si>
  <si>
    <t>Acord cadru 12 luni - Licente pentru sistemul de raportare si inregistrare tranzactionala SAP S/4HANA și mentenanta anuala pentru licentele sistemului de raportare si inregistrare tranzactionala SAP S/4HANA</t>
  </si>
  <si>
    <t>Servicii publicare anunt în cotidian</t>
  </si>
  <si>
    <t>79341000-6</t>
  </si>
  <si>
    <t>Servicii de publicitate</t>
  </si>
  <si>
    <t>Codul unic de identificare a fiecărui obiect de contract alocat de SEAP*</t>
  </si>
  <si>
    <t>44175000-7</t>
  </si>
  <si>
    <t>Panouri</t>
  </si>
  <si>
    <t>Sisteme de videointerfonie</t>
  </si>
  <si>
    <t xml:space="preserve">30213100-6
30213300-8
</t>
  </si>
  <si>
    <t xml:space="preserve">Computere portabile
Computer de birou
</t>
  </si>
  <si>
    <t xml:space="preserve">32422000-7    31154000-0   30237410-6 </t>
  </si>
  <si>
    <t>Componente de rețea                 Surse de alimentare electrică continuă                                   Mouse pentru computer</t>
  </si>
  <si>
    <t>20.05.30    20.01.09</t>
  </si>
  <si>
    <t>Servicii de traducere</t>
  </si>
  <si>
    <t>79530000-8</t>
  </si>
  <si>
    <t xml:space="preserve">Pachete software de reînnoire a licențelor și suport - 2 loturi
LOT 1 - Reînnoire licențe și suport pentru soluția Vmware Vsphere
LOT 2 - Reînnoire licențe și suport pentru soluția de backup Veeam Enterprise Plus
</t>
  </si>
  <si>
    <t>Panouri protecție plexiglas</t>
  </si>
  <si>
    <t>aprilie</t>
  </si>
  <si>
    <t>iulie</t>
  </si>
  <si>
    <t>Achizitionare si montare doua circuite electrice pentru camera serverelor din cadrul ISC -ap. Central</t>
  </si>
  <si>
    <t>31681300-6</t>
  </si>
  <si>
    <t>Circuite electrice</t>
  </si>
  <si>
    <t>Echipamente IT - Media-convertor, UPS 900VA, Acumulatori UPS, Mouse wireless (Loturile 3, 4, 5, 6 ale procedurii licitatie deschisă de la pozitia 9 „Achizitie echipamente IT)</t>
  </si>
  <si>
    <t>Europubele pentru colectarea deseurilor reziduale si biodegradabile</t>
  </si>
  <si>
    <t>34928480-6</t>
  </si>
  <si>
    <t>Containere si pubele de deseuri</t>
  </si>
  <si>
    <t>Serviciu evaluare stabilire valoare de inchiriere teren 150 mp Mun. Slatina, str. George Poboran nr. 22, jud OLT</t>
  </si>
  <si>
    <t>79419000-4</t>
  </si>
  <si>
    <t>Servicii de consultanţă în domeniul evaluării</t>
  </si>
  <si>
    <t>Servicii de etichetare și depozitare anvelope auto</t>
  </si>
  <si>
    <t>August</t>
  </si>
  <si>
    <t xml:space="preserve">Acord-cadru 12 luni- furnizare echipamente IT:
Lot 1 -  Laptop-uri cu licenta OEM Windows
Lot 2 -  Desktop-uri cu licenta OEM Windows
</t>
  </si>
  <si>
    <t xml:space="preserve">
71.01.02
</t>
  </si>
  <si>
    <t>BAP Nr. 409/12.08.2021</t>
  </si>
  <si>
    <t>Având în vedere nota de fundamentare nr. 408/12.08.2021, PAAP nr. 30763/23.07.2021 se actualizează astfel: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</si>
</sst>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#,##0.00\ [$lei-418]"/>
    <numFmt numFmtId="167" formatCode="_-* #,##0.00\ [$lei-418]_-;\-* #,##0.00\ [$lei-418]_-;_-* &quot;-&quot;??\ [$lei-418]_-;_-@_-"/>
    <numFmt numFmtId="168" formatCode="_-* #,##0.00\ [$EUR]_-;\-* #,##0.00\ [$EUR]_-;_-* &quot;-&quot;??\ [$EUR]_-;_-@_-"/>
    <numFmt numFmtId="169" formatCode="_-* #,##0.00\ [$€-1]_-;\-* #,##0.00\ [$€-1]_-;_-* &quot;-&quot;??\ [$€-1]_-;_-@_-"/>
    <numFmt numFmtId="170" formatCode="#,##0.00\ [$€-1]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22"/>
      <name val="Trebuchet MS"/>
      <family val="2"/>
    </font>
    <font>
      <sz val="12"/>
      <name val="Trebuchet MS"/>
      <family val="2"/>
    </font>
    <font>
      <b/>
      <sz val="18"/>
      <name val="Trebuchet MS"/>
      <family val="2"/>
    </font>
    <font>
      <b/>
      <sz val="26"/>
      <name val="Trebuchet MS"/>
      <family val="2"/>
    </font>
    <font>
      <sz val="24"/>
      <name val="Trebuchet MS"/>
      <family val="2"/>
    </font>
    <font>
      <sz val="10"/>
      <name val="Arial"/>
      <family val="2"/>
    </font>
    <font>
      <sz val="16"/>
      <name val="Trebuchet MS"/>
      <family val="2"/>
    </font>
    <font>
      <b/>
      <sz val="16"/>
      <name val="Trebuchet MS"/>
      <family val="2"/>
    </font>
    <font>
      <sz val="10"/>
      <color indexed="8"/>
      <name val="MS Sans Serif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sz val="22"/>
      <name val="Trebuchet MS"/>
      <family val="2"/>
    </font>
    <font>
      <sz val="22"/>
      <name val="Arial"/>
      <family val="2"/>
    </font>
    <font>
      <sz val="11"/>
      <color rgb="FF000000"/>
      <name val="Trebuchet MS"/>
      <family val="2"/>
    </font>
    <font>
      <b/>
      <sz val="22"/>
      <color rgb="FFFF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3" fillId="0" borderId="0" applyFont="0" applyFill="0" applyBorder="0" applyAlignment="0" applyProtection="0"/>
    <xf numFmtId="0" fontId="16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4" fillId="0" borderId="0"/>
    <xf numFmtId="0" fontId="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98">
    <xf numFmtId="0" fontId="0" fillId="0" borderId="0" xfId="0"/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Alignment="1">
      <alignment horizontal="center" vertical="center"/>
    </xf>
    <xf numFmtId="4" fontId="17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left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wrapText="1"/>
    </xf>
    <xf numFmtId="166" fontId="5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3" fontId="18" fillId="0" borderId="2" xfId="3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/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3" fontId="10" fillId="0" borderId="2" xfId="1" applyNumberFormat="1" applyFont="1" applyFill="1" applyBorder="1" applyAlignment="1">
      <alignment horizontal="center" vertical="center" wrapText="1"/>
    </xf>
    <xf numFmtId="168" fontId="5" fillId="0" borderId="2" xfId="0" applyNumberFormat="1" applyFont="1" applyFill="1" applyBorder="1" applyAlignment="1">
      <alignment horizontal="right" vertical="center" wrapText="1"/>
    </xf>
    <xf numFmtId="167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0" xfId="2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left" vertical="top" wrapText="1"/>
    </xf>
    <xf numFmtId="164" fontId="15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0" fontId="15" fillId="0" borderId="0" xfId="0" applyFont="1" applyFill="1" applyBorder="1" applyAlignment="1" applyProtection="1">
      <alignment vertical="top" wrapText="1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20" fillId="0" borderId="0" xfId="0" applyFont="1" applyFill="1" applyAlignment="1">
      <alignment wrapText="1"/>
    </xf>
    <xf numFmtId="0" fontId="21" fillId="0" borderId="0" xfId="0" applyFont="1" applyFill="1"/>
    <xf numFmtId="169" fontId="5" fillId="0" borderId="2" xfId="0" applyNumberFormat="1" applyFont="1" applyFill="1" applyBorder="1" applyAlignment="1">
      <alignment horizontal="right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166" fontId="17" fillId="2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170" fontId="5" fillId="0" borderId="2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vertical="center" wrapText="1"/>
      <protection locked="0"/>
    </xf>
    <xf numFmtId="166" fontId="5" fillId="2" borderId="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4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/>
    </xf>
    <xf numFmtId="3" fontId="18" fillId="0" borderId="4" xfId="3" applyNumberFormat="1" applyFont="1" applyFill="1" applyBorder="1" applyAlignment="1">
      <alignment horizontal="center" vertical="center" wrapText="1"/>
    </xf>
    <xf numFmtId="3" fontId="18" fillId="0" borderId="5" xfId="3" applyNumberFormat="1" applyFont="1" applyFill="1" applyBorder="1" applyAlignment="1">
      <alignment horizontal="center" vertical="center" wrapText="1"/>
    </xf>
  </cellXfs>
  <cellStyles count="13">
    <cellStyle name="Comma" xfId="1" builtinId="3"/>
    <cellStyle name="Comma 2" xfId="8"/>
    <cellStyle name="Comma 6" xfId="3"/>
    <cellStyle name="Comma 6 2" xfId="9"/>
    <cellStyle name="Normal" xfId="0" builtinId="0"/>
    <cellStyle name="Normal 2 2" xfId="4"/>
    <cellStyle name="Normal 4 5" xfId="5"/>
    <cellStyle name="Normal 7" xfId="6"/>
    <cellStyle name="Normal 7 2" xfId="7"/>
    <cellStyle name="Normal 7 2 2" xfId="11"/>
    <cellStyle name="Normal 7 3" xfId="10"/>
    <cellStyle name="Normal 9" xfId="12"/>
    <cellStyle name="Normal_Sheet1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zoomScale="48" zoomScaleNormal="48" zoomScaleSheetLayoutView="48" workbookViewId="0">
      <selection activeCell="A5" sqref="A5:N5"/>
    </sheetView>
  </sheetViews>
  <sheetFormatPr defaultColWidth="8.88671875" defaultRowHeight="13.2" x14ac:dyDescent="0.25"/>
  <cols>
    <col min="1" max="1" width="8.44140625" style="8" customWidth="1"/>
    <col min="2" max="2" width="85.88671875" style="8" customWidth="1"/>
    <col min="3" max="3" width="30.6640625" style="8" customWidth="1"/>
    <col min="4" max="4" width="33.5546875" style="8" customWidth="1"/>
    <col min="5" max="5" width="23.33203125" style="8" customWidth="1"/>
    <col min="6" max="6" width="42" style="8" customWidth="1"/>
    <col min="7" max="7" width="31.6640625" style="8" customWidth="1"/>
    <col min="8" max="8" width="35" style="8" customWidth="1"/>
    <col min="9" max="9" width="23.44140625" style="8" customWidth="1"/>
    <col min="10" max="10" width="27.5546875" style="8" customWidth="1"/>
    <col min="11" max="11" width="27.88671875" style="8" customWidth="1"/>
    <col min="12" max="12" width="28.6640625" style="8" customWidth="1"/>
    <col min="13" max="13" width="31.44140625" style="8" customWidth="1"/>
    <col min="14" max="14" width="19.5546875" style="8" customWidth="1"/>
    <col min="15" max="15" width="28.6640625" style="8" customWidth="1"/>
    <col min="16" max="16" width="31.44140625" style="8" customWidth="1"/>
    <col min="17" max="17" width="19.5546875" style="8" customWidth="1"/>
    <col min="18" max="16384" width="8.88671875" style="8"/>
  </cols>
  <sheetData>
    <row r="1" spans="1:17" ht="23.4" x14ac:dyDescent="0.45">
      <c r="A1" s="37"/>
      <c r="B1" s="37"/>
      <c r="C1" s="37"/>
      <c r="D1" s="37"/>
      <c r="E1" s="38"/>
      <c r="F1" s="39"/>
      <c r="G1" s="37"/>
      <c r="H1" s="37"/>
      <c r="I1" s="37"/>
      <c r="J1" s="40"/>
      <c r="K1" s="40"/>
      <c r="L1" s="40"/>
    </row>
    <row r="2" spans="1:17" ht="28.8" x14ac:dyDescent="0.45">
      <c r="A2" s="37"/>
      <c r="B2" s="37"/>
      <c r="C2" s="37"/>
      <c r="D2" s="37"/>
      <c r="E2" s="38"/>
      <c r="F2" s="39"/>
      <c r="G2" s="37"/>
      <c r="H2" s="37"/>
      <c r="I2" s="37"/>
      <c r="J2" s="41"/>
      <c r="K2" s="41"/>
      <c r="L2" s="89" t="s">
        <v>380</v>
      </c>
      <c r="M2" s="90"/>
      <c r="N2" s="90"/>
    </row>
    <row r="3" spans="1:17" ht="23.4" x14ac:dyDescent="0.45">
      <c r="A3" s="37"/>
      <c r="B3" s="37"/>
      <c r="C3" s="37"/>
      <c r="D3" s="37"/>
      <c r="E3" s="38"/>
      <c r="F3" s="39"/>
      <c r="G3" s="37"/>
      <c r="H3" s="37"/>
      <c r="I3" s="37"/>
      <c r="J3" s="37"/>
      <c r="K3" s="37"/>
      <c r="L3" s="37"/>
      <c r="M3" s="37"/>
      <c r="N3" s="37"/>
      <c r="O3" s="42"/>
      <c r="P3" s="42"/>
      <c r="Q3" s="42"/>
    </row>
    <row r="4" spans="1:17" ht="23.4" x14ac:dyDescent="0.4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43"/>
      <c r="M4" s="43"/>
      <c r="N4" s="43"/>
      <c r="O4" s="24"/>
      <c r="P4" s="24"/>
      <c r="Q4" s="42"/>
    </row>
    <row r="5" spans="1:17" ht="33.6" x14ac:dyDescent="0.45">
      <c r="A5" s="91" t="s">
        <v>133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24"/>
      <c r="P5" s="24"/>
      <c r="Q5" s="24"/>
    </row>
    <row r="6" spans="1:17" ht="33.6" x14ac:dyDescent="0.45">
      <c r="A6" s="91" t="s">
        <v>377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24"/>
      <c r="P6" s="24"/>
      <c r="Q6" s="24"/>
    </row>
    <row r="7" spans="1:17" ht="30.6" x14ac:dyDescent="0.55000000000000004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2"/>
      <c r="P7" s="42"/>
      <c r="Q7" s="42"/>
    </row>
    <row r="8" spans="1:17" ht="28.8" x14ac:dyDescent="0.25">
      <c r="A8" s="92" t="s">
        <v>381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1:17" ht="23.4" x14ac:dyDescent="0.4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7" ht="23.4" x14ac:dyDescent="0.4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7" ht="117" customHeight="1" x14ac:dyDescent="0.25">
      <c r="A11" s="85" t="s">
        <v>0</v>
      </c>
      <c r="B11" s="85" t="s">
        <v>1</v>
      </c>
      <c r="C11" s="85" t="s">
        <v>2</v>
      </c>
      <c r="D11" s="85" t="s">
        <v>351</v>
      </c>
      <c r="E11" s="85" t="s">
        <v>3</v>
      </c>
      <c r="F11" s="85" t="s">
        <v>4</v>
      </c>
      <c r="G11" s="83" t="s">
        <v>5</v>
      </c>
      <c r="H11" s="84"/>
      <c r="I11" s="85" t="s">
        <v>131</v>
      </c>
      <c r="J11" s="85" t="s">
        <v>241</v>
      </c>
      <c r="K11" s="85" t="s">
        <v>6</v>
      </c>
      <c r="L11" s="5" t="s">
        <v>7</v>
      </c>
      <c r="M11" s="85" t="s">
        <v>8</v>
      </c>
      <c r="N11" s="87" t="s">
        <v>9</v>
      </c>
    </row>
    <row r="12" spans="1:17" ht="23.4" x14ac:dyDescent="0.25">
      <c r="A12" s="86"/>
      <c r="B12" s="86"/>
      <c r="C12" s="86"/>
      <c r="D12" s="86"/>
      <c r="E12" s="86"/>
      <c r="F12" s="86"/>
      <c r="G12" s="46" t="s">
        <v>11</v>
      </c>
      <c r="H12" s="46" t="s">
        <v>10</v>
      </c>
      <c r="I12" s="86"/>
      <c r="J12" s="86"/>
      <c r="K12" s="86"/>
      <c r="L12" s="5" t="s">
        <v>12</v>
      </c>
      <c r="M12" s="86"/>
      <c r="N12" s="88"/>
    </row>
    <row r="13" spans="1:17" ht="30.75" customHeight="1" x14ac:dyDescent="0.25">
      <c r="A13" s="73">
        <v>0</v>
      </c>
      <c r="B13" s="73">
        <v>1</v>
      </c>
      <c r="C13" s="73">
        <v>2</v>
      </c>
      <c r="D13" s="73">
        <v>3</v>
      </c>
      <c r="E13" s="73">
        <v>4</v>
      </c>
      <c r="F13" s="73">
        <v>5</v>
      </c>
      <c r="G13" s="73">
        <v>6</v>
      </c>
      <c r="H13" s="73">
        <v>7</v>
      </c>
      <c r="I13" s="73">
        <v>8</v>
      </c>
      <c r="J13" s="73">
        <v>9</v>
      </c>
      <c r="K13" s="73">
        <v>10</v>
      </c>
      <c r="L13" s="73">
        <v>11</v>
      </c>
      <c r="M13" s="73">
        <v>12</v>
      </c>
      <c r="N13" s="73">
        <v>13</v>
      </c>
    </row>
    <row r="14" spans="1:17" ht="148.5" customHeight="1" x14ac:dyDescent="0.25">
      <c r="A14" s="73">
        <v>1</v>
      </c>
      <c r="B14" s="2" t="s">
        <v>138</v>
      </c>
      <c r="C14" s="6">
        <v>14234699202005</v>
      </c>
      <c r="D14" s="6" t="s">
        <v>132</v>
      </c>
      <c r="E14" s="4" t="s">
        <v>139</v>
      </c>
      <c r="F14" s="3" t="s">
        <v>140</v>
      </c>
      <c r="G14" s="47">
        <v>1163136.1200000001</v>
      </c>
      <c r="H14" s="47">
        <f>G14*1.19</f>
        <v>1384131.9828000001</v>
      </c>
      <c r="I14" s="1" t="s">
        <v>13</v>
      </c>
      <c r="J14" s="1" t="s">
        <v>253</v>
      </c>
      <c r="K14" s="1" t="s">
        <v>104</v>
      </c>
      <c r="L14" s="7" t="s">
        <v>14</v>
      </c>
      <c r="M14" s="1"/>
      <c r="N14" s="1" t="s">
        <v>16</v>
      </c>
      <c r="O14" s="1" t="s">
        <v>282</v>
      </c>
    </row>
    <row r="15" spans="1:17" ht="153" customHeight="1" x14ac:dyDescent="0.25">
      <c r="A15" s="73">
        <v>2</v>
      </c>
      <c r="B15" s="2" t="s">
        <v>141</v>
      </c>
      <c r="C15" s="6">
        <v>14234699202007</v>
      </c>
      <c r="D15" s="6" t="s">
        <v>271</v>
      </c>
      <c r="E15" s="4" t="s">
        <v>142</v>
      </c>
      <c r="F15" s="3" t="s">
        <v>143</v>
      </c>
      <c r="G15" s="47">
        <v>291456</v>
      </c>
      <c r="H15" s="47">
        <f>G15*1.19</f>
        <v>346832.63999999996</v>
      </c>
      <c r="I15" s="1" t="s">
        <v>13</v>
      </c>
      <c r="J15" s="1" t="s">
        <v>239</v>
      </c>
      <c r="K15" s="1" t="s">
        <v>104</v>
      </c>
      <c r="L15" s="7" t="s">
        <v>14</v>
      </c>
      <c r="M15" s="1"/>
      <c r="N15" s="1" t="s">
        <v>17</v>
      </c>
      <c r="O15" s="1" t="s">
        <v>282</v>
      </c>
    </row>
    <row r="16" spans="1:17" ht="147" customHeight="1" x14ac:dyDescent="0.25">
      <c r="A16" s="73">
        <v>3</v>
      </c>
      <c r="B16" s="2" t="s">
        <v>144</v>
      </c>
      <c r="C16" s="6">
        <v>14234699202009</v>
      </c>
      <c r="D16" s="6" t="s">
        <v>145</v>
      </c>
      <c r="E16" s="4" t="s">
        <v>146</v>
      </c>
      <c r="F16" s="3" t="s">
        <v>147</v>
      </c>
      <c r="G16" s="48" t="s">
        <v>148</v>
      </c>
      <c r="H16" s="48" t="s">
        <v>149</v>
      </c>
      <c r="I16" s="1" t="s">
        <v>13</v>
      </c>
      <c r="J16" s="1" t="s">
        <v>254</v>
      </c>
      <c r="K16" s="1" t="s">
        <v>104</v>
      </c>
      <c r="L16" s="7" t="s">
        <v>14</v>
      </c>
      <c r="M16" s="1"/>
      <c r="N16" s="1" t="s">
        <v>150</v>
      </c>
      <c r="O16" s="1" t="s">
        <v>282</v>
      </c>
    </row>
    <row r="17" spans="1:15" ht="143.25" customHeight="1" x14ac:dyDescent="0.25">
      <c r="A17" s="73">
        <v>4</v>
      </c>
      <c r="B17" s="2" t="s">
        <v>163</v>
      </c>
      <c r="C17" s="6">
        <v>14234699202026</v>
      </c>
      <c r="D17" s="6" t="s">
        <v>164</v>
      </c>
      <c r="E17" s="4" t="s">
        <v>165</v>
      </c>
      <c r="F17" s="3" t="s">
        <v>166</v>
      </c>
      <c r="G17" s="48">
        <v>489075</v>
      </c>
      <c r="H17" s="25">
        <f>G17*1.19</f>
        <v>581999.25</v>
      </c>
      <c r="I17" s="1" t="s">
        <v>13</v>
      </c>
      <c r="J17" s="1" t="s">
        <v>255</v>
      </c>
      <c r="K17" s="1" t="s">
        <v>104</v>
      </c>
      <c r="L17" s="7" t="s">
        <v>14</v>
      </c>
      <c r="M17" s="1"/>
      <c r="N17" s="1" t="s">
        <v>134</v>
      </c>
      <c r="O17" s="1" t="s">
        <v>282</v>
      </c>
    </row>
    <row r="18" spans="1:15" ht="140.25" customHeight="1" x14ac:dyDescent="0.25">
      <c r="A18" s="73">
        <v>5</v>
      </c>
      <c r="B18" s="2" t="s">
        <v>243</v>
      </c>
      <c r="C18" s="6">
        <v>14234699202025</v>
      </c>
      <c r="D18" s="6" t="s">
        <v>160</v>
      </c>
      <c r="E18" s="4" t="s">
        <v>161</v>
      </c>
      <c r="F18" s="3" t="s">
        <v>162</v>
      </c>
      <c r="G18" s="48">
        <v>407625</v>
      </c>
      <c r="H18" s="48">
        <f>G18*1</f>
        <v>407625</v>
      </c>
      <c r="I18" s="1" t="s">
        <v>158</v>
      </c>
      <c r="J18" s="1" t="s">
        <v>255</v>
      </c>
      <c r="K18" s="1" t="s">
        <v>105</v>
      </c>
      <c r="L18" s="7" t="s">
        <v>14</v>
      </c>
      <c r="M18" s="1"/>
      <c r="N18" s="1" t="s">
        <v>157</v>
      </c>
      <c r="O18" s="1" t="s">
        <v>282</v>
      </c>
    </row>
    <row r="19" spans="1:15" ht="147" customHeight="1" x14ac:dyDescent="0.25">
      <c r="A19" s="73">
        <v>6</v>
      </c>
      <c r="B19" s="2" t="s">
        <v>167</v>
      </c>
      <c r="C19" s="6">
        <v>14234699202027</v>
      </c>
      <c r="D19" s="6" t="s">
        <v>240</v>
      </c>
      <c r="E19" s="4" t="s">
        <v>168</v>
      </c>
      <c r="F19" s="3" t="s">
        <v>169</v>
      </c>
      <c r="G19" s="48">
        <v>213360</v>
      </c>
      <c r="H19" s="48">
        <f t="shared" ref="H19:H33" si="0">G19*1.19</f>
        <v>253898.4</v>
      </c>
      <c r="I19" s="1" t="s">
        <v>158</v>
      </c>
      <c r="J19" s="1" t="s">
        <v>256</v>
      </c>
      <c r="K19" s="1" t="s">
        <v>105</v>
      </c>
      <c r="L19" s="7" t="s">
        <v>14</v>
      </c>
      <c r="M19" s="1"/>
      <c r="N19" s="1" t="s">
        <v>170</v>
      </c>
      <c r="O19" s="1" t="s">
        <v>282</v>
      </c>
    </row>
    <row r="20" spans="1:15" ht="186.75" customHeight="1" x14ac:dyDescent="0.25">
      <c r="A20" s="73">
        <v>7</v>
      </c>
      <c r="B20" s="2" t="s">
        <v>171</v>
      </c>
      <c r="C20" s="6">
        <v>14234699202028</v>
      </c>
      <c r="D20" s="6" t="s">
        <v>272</v>
      </c>
      <c r="E20" s="4" t="s">
        <v>172</v>
      </c>
      <c r="F20" s="3" t="s">
        <v>173</v>
      </c>
      <c r="G20" s="48">
        <v>10368.26</v>
      </c>
      <c r="H20" s="48">
        <f t="shared" si="0"/>
        <v>12338.2294</v>
      </c>
      <c r="I20" s="1" t="s">
        <v>158</v>
      </c>
      <c r="J20" s="1" t="s">
        <v>239</v>
      </c>
      <c r="K20" s="1" t="s">
        <v>105</v>
      </c>
      <c r="L20" s="7" t="s">
        <v>14</v>
      </c>
      <c r="M20" s="1"/>
      <c r="N20" s="1" t="s">
        <v>159</v>
      </c>
      <c r="O20" s="1" t="s">
        <v>282</v>
      </c>
    </row>
    <row r="21" spans="1:15" ht="123" customHeight="1" x14ac:dyDescent="0.25">
      <c r="A21" s="73">
        <v>8</v>
      </c>
      <c r="B21" s="2" t="s">
        <v>135</v>
      </c>
      <c r="C21" s="6">
        <v>14234699202101</v>
      </c>
      <c r="D21" s="6" t="s">
        <v>267</v>
      </c>
      <c r="E21" s="23" t="s">
        <v>313</v>
      </c>
      <c r="F21" s="49" t="s">
        <v>136</v>
      </c>
      <c r="G21" s="48">
        <v>1671500</v>
      </c>
      <c r="H21" s="48">
        <f t="shared" si="0"/>
        <v>1989085</v>
      </c>
      <c r="I21" s="1" t="s">
        <v>13</v>
      </c>
      <c r="J21" s="1" t="s">
        <v>239</v>
      </c>
      <c r="K21" s="1" t="s">
        <v>104</v>
      </c>
      <c r="L21" s="7" t="s">
        <v>14</v>
      </c>
      <c r="M21" s="1"/>
      <c r="N21" s="1" t="s">
        <v>137</v>
      </c>
      <c r="O21" s="1" t="s">
        <v>282</v>
      </c>
    </row>
    <row r="22" spans="1:15" ht="229.5" customHeight="1" x14ac:dyDescent="0.25">
      <c r="A22" s="73">
        <v>9</v>
      </c>
      <c r="B22" s="75" t="s">
        <v>378</v>
      </c>
      <c r="C22" s="76">
        <v>14234699202102</v>
      </c>
      <c r="D22" s="76" t="s">
        <v>273</v>
      </c>
      <c r="E22" s="77" t="s">
        <v>355</v>
      </c>
      <c r="F22" s="78" t="s">
        <v>356</v>
      </c>
      <c r="G22" s="79">
        <f>231050+1764700</f>
        <v>1995750</v>
      </c>
      <c r="H22" s="79">
        <f t="shared" si="0"/>
        <v>2374942.5</v>
      </c>
      <c r="I22" s="80" t="s">
        <v>13</v>
      </c>
      <c r="J22" s="80" t="s">
        <v>103</v>
      </c>
      <c r="K22" s="80" t="s">
        <v>104</v>
      </c>
      <c r="L22" s="81" t="s">
        <v>14</v>
      </c>
      <c r="M22" s="80"/>
      <c r="N22" s="80" t="s">
        <v>379</v>
      </c>
      <c r="O22" s="80" t="s">
        <v>311</v>
      </c>
    </row>
    <row r="23" spans="1:15" ht="190.5" customHeight="1" x14ac:dyDescent="0.25">
      <c r="A23" s="73">
        <v>10</v>
      </c>
      <c r="B23" s="2" t="s">
        <v>347</v>
      </c>
      <c r="C23" s="6">
        <v>14234699202103</v>
      </c>
      <c r="D23" s="6" t="s">
        <v>274</v>
      </c>
      <c r="E23" s="4" t="s">
        <v>237</v>
      </c>
      <c r="F23" s="3" t="s">
        <v>238</v>
      </c>
      <c r="G23" s="65">
        <v>218227.38</v>
      </c>
      <c r="H23" s="65">
        <f t="shared" si="0"/>
        <v>259690.5822</v>
      </c>
      <c r="I23" s="1" t="s">
        <v>13</v>
      </c>
      <c r="J23" s="1" t="s">
        <v>103</v>
      </c>
      <c r="K23" s="1" t="s">
        <v>104</v>
      </c>
      <c r="L23" s="7" t="s">
        <v>14</v>
      </c>
      <c r="M23" s="1"/>
      <c r="N23" s="1" t="s">
        <v>16</v>
      </c>
      <c r="O23" s="1" t="s">
        <v>310</v>
      </c>
    </row>
    <row r="24" spans="1:15" ht="198.75" customHeight="1" x14ac:dyDescent="0.25">
      <c r="A24" s="73">
        <v>11</v>
      </c>
      <c r="B24" s="2" t="s">
        <v>362</v>
      </c>
      <c r="C24" s="6">
        <v>14234699202104</v>
      </c>
      <c r="D24" s="6" t="s">
        <v>275</v>
      </c>
      <c r="E24" s="4" t="s">
        <v>139</v>
      </c>
      <c r="F24" s="3" t="s">
        <v>140</v>
      </c>
      <c r="G24" s="65">
        <f>4295.42+2518.84</f>
        <v>6814.26</v>
      </c>
      <c r="H24" s="74">
        <f t="shared" si="0"/>
        <v>8108.9694</v>
      </c>
      <c r="I24" s="1" t="s">
        <v>13</v>
      </c>
      <c r="J24" s="1" t="s">
        <v>103</v>
      </c>
      <c r="K24" s="1" t="s">
        <v>104</v>
      </c>
      <c r="L24" s="7" t="s">
        <v>14</v>
      </c>
      <c r="M24" s="1"/>
      <c r="N24" s="1" t="s">
        <v>16</v>
      </c>
      <c r="O24" s="1" t="s">
        <v>311</v>
      </c>
    </row>
    <row r="25" spans="1:15" ht="187.5" customHeight="1" x14ac:dyDescent="0.25">
      <c r="A25" s="73">
        <v>12</v>
      </c>
      <c r="B25" s="2" t="s">
        <v>305</v>
      </c>
      <c r="C25" s="6">
        <v>14234699202105</v>
      </c>
      <c r="D25" s="6" t="s">
        <v>276</v>
      </c>
      <c r="E25" s="4" t="s">
        <v>306</v>
      </c>
      <c r="F25" s="3" t="s">
        <v>307</v>
      </c>
      <c r="G25" s="25">
        <v>1153507.311</v>
      </c>
      <c r="H25" s="25">
        <f t="shared" si="0"/>
        <v>1372673.7000899999</v>
      </c>
      <c r="I25" s="1" t="s">
        <v>20</v>
      </c>
      <c r="J25" s="1" t="s">
        <v>103</v>
      </c>
      <c r="K25" s="1" t="s">
        <v>105</v>
      </c>
      <c r="L25" s="7" t="s">
        <v>14</v>
      </c>
      <c r="M25" s="1"/>
      <c r="N25" s="1" t="s">
        <v>23</v>
      </c>
      <c r="O25" s="1" t="s">
        <v>311</v>
      </c>
    </row>
    <row r="26" spans="1:15" ht="193.5" customHeight="1" x14ac:dyDescent="0.25">
      <c r="A26" s="73">
        <v>13</v>
      </c>
      <c r="B26" s="2" t="s">
        <v>295</v>
      </c>
      <c r="C26" s="6">
        <v>14234699202107</v>
      </c>
      <c r="D26" s="6" t="s">
        <v>277</v>
      </c>
      <c r="E26" s="4" t="s">
        <v>25</v>
      </c>
      <c r="F26" s="3" t="s">
        <v>26</v>
      </c>
      <c r="G26" s="25">
        <v>176576</v>
      </c>
      <c r="H26" s="25">
        <f t="shared" si="0"/>
        <v>210125.44</v>
      </c>
      <c r="I26" s="1" t="s">
        <v>20</v>
      </c>
      <c r="J26" s="1" t="s">
        <v>364</v>
      </c>
      <c r="K26" s="1" t="s">
        <v>105</v>
      </c>
      <c r="L26" s="7" t="s">
        <v>14</v>
      </c>
      <c r="M26" s="1"/>
      <c r="N26" s="1" t="s">
        <v>27</v>
      </c>
      <c r="O26" s="1" t="s">
        <v>282</v>
      </c>
    </row>
    <row r="27" spans="1:15" ht="208.5" customHeight="1" x14ac:dyDescent="0.25">
      <c r="A27" s="73">
        <v>14</v>
      </c>
      <c r="B27" s="2" t="s">
        <v>296</v>
      </c>
      <c r="C27" s="6">
        <v>14234699202110</v>
      </c>
      <c r="D27" s="6" t="s">
        <v>278</v>
      </c>
      <c r="E27" s="4" t="s">
        <v>21</v>
      </c>
      <c r="F27" s="3" t="s">
        <v>22</v>
      </c>
      <c r="G27" s="25">
        <v>513500</v>
      </c>
      <c r="H27" s="25">
        <f t="shared" si="0"/>
        <v>611065</v>
      </c>
      <c r="I27" s="1" t="s">
        <v>20</v>
      </c>
      <c r="J27" s="1" t="s">
        <v>364</v>
      </c>
      <c r="K27" s="1" t="s">
        <v>105</v>
      </c>
      <c r="L27" s="7" t="s">
        <v>14</v>
      </c>
      <c r="M27" s="1"/>
      <c r="N27" s="1" t="s">
        <v>42</v>
      </c>
      <c r="O27" s="1" t="s">
        <v>282</v>
      </c>
    </row>
    <row r="28" spans="1:15" ht="208.5" customHeight="1" x14ac:dyDescent="0.25">
      <c r="A28" s="73">
        <v>15</v>
      </c>
      <c r="B28" s="2" t="s">
        <v>209</v>
      </c>
      <c r="C28" s="6">
        <v>14234699202111</v>
      </c>
      <c r="D28" s="6" t="s">
        <v>279</v>
      </c>
      <c r="E28" s="4" t="s">
        <v>233</v>
      </c>
      <c r="F28" s="3" t="s">
        <v>234</v>
      </c>
      <c r="G28" s="25">
        <v>142857.14290000001</v>
      </c>
      <c r="H28" s="25">
        <f t="shared" si="0"/>
        <v>170000.00005100001</v>
      </c>
      <c r="I28" s="1" t="s">
        <v>20</v>
      </c>
      <c r="J28" s="1" t="s">
        <v>329</v>
      </c>
      <c r="K28" s="1" t="s">
        <v>105</v>
      </c>
      <c r="L28" s="7" t="s">
        <v>14</v>
      </c>
      <c r="M28" s="1"/>
      <c r="N28" s="1" t="s">
        <v>134</v>
      </c>
      <c r="O28" s="1" t="s">
        <v>282</v>
      </c>
    </row>
    <row r="29" spans="1:15" ht="152.25" customHeight="1" x14ac:dyDescent="0.25">
      <c r="A29" s="73">
        <v>16</v>
      </c>
      <c r="B29" s="2" t="s">
        <v>250</v>
      </c>
      <c r="C29" s="6">
        <v>14234699202114</v>
      </c>
      <c r="D29" s="6" t="s">
        <v>280</v>
      </c>
      <c r="E29" s="4" t="s">
        <v>154</v>
      </c>
      <c r="F29" s="3" t="s">
        <v>155</v>
      </c>
      <c r="G29" s="25">
        <v>600000</v>
      </c>
      <c r="H29" s="25">
        <f t="shared" si="0"/>
        <v>714000</v>
      </c>
      <c r="I29" s="1" t="s">
        <v>156</v>
      </c>
      <c r="J29" s="1" t="s">
        <v>239</v>
      </c>
      <c r="K29" s="1" t="s">
        <v>153</v>
      </c>
      <c r="L29" s="7" t="s">
        <v>14</v>
      </c>
      <c r="M29" s="1"/>
      <c r="N29" s="1" t="s">
        <v>157</v>
      </c>
      <c r="O29" s="1" t="s">
        <v>282</v>
      </c>
    </row>
    <row r="30" spans="1:15" ht="168.75" customHeight="1" x14ac:dyDescent="0.25">
      <c r="A30" s="5">
        <v>17</v>
      </c>
      <c r="B30" s="2" t="s">
        <v>268</v>
      </c>
      <c r="C30" s="6">
        <v>14234699202115</v>
      </c>
      <c r="D30" s="6" t="s">
        <v>281</v>
      </c>
      <c r="E30" s="4" t="s">
        <v>315</v>
      </c>
      <c r="F30" s="3" t="s">
        <v>269</v>
      </c>
      <c r="G30" s="25">
        <v>737074</v>
      </c>
      <c r="H30" s="25">
        <f t="shared" si="0"/>
        <v>877118.05999999994</v>
      </c>
      <c r="I30" s="1" t="s">
        <v>13</v>
      </c>
      <c r="J30" s="1" t="s">
        <v>270</v>
      </c>
      <c r="K30" s="1" t="s">
        <v>327</v>
      </c>
      <c r="L30" s="7" t="s">
        <v>14</v>
      </c>
      <c r="M30" s="1"/>
      <c r="N30" s="1" t="s">
        <v>28</v>
      </c>
      <c r="O30" s="1" t="s">
        <v>330</v>
      </c>
    </row>
    <row r="31" spans="1:15" ht="144" customHeight="1" x14ac:dyDescent="0.25">
      <c r="A31" s="5">
        <v>18</v>
      </c>
      <c r="B31" s="2" t="s">
        <v>283</v>
      </c>
      <c r="C31" s="6">
        <v>14234699202116</v>
      </c>
      <c r="D31" s="6" t="s">
        <v>284</v>
      </c>
      <c r="E31" s="4" t="s">
        <v>316</v>
      </c>
      <c r="F31" s="3" t="s">
        <v>314</v>
      </c>
      <c r="G31" s="25">
        <v>4394278.8</v>
      </c>
      <c r="H31" s="25">
        <f t="shared" si="0"/>
        <v>5229191.7719999999</v>
      </c>
      <c r="I31" s="1" t="s">
        <v>13</v>
      </c>
      <c r="J31" s="1" t="s">
        <v>270</v>
      </c>
      <c r="K31" s="1" t="s">
        <v>104</v>
      </c>
      <c r="L31" s="7" t="s">
        <v>14</v>
      </c>
      <c r="M31" s="1"/>
      <c r="N31" s="1" t="s">
        <v>28</v>
      </c>
      <c r="O31" s="1" t="s">
        <v>310</v>
      </c>
    </row>
    <row r="32" spans="1:15" ht="144" customHeight="1" x14ac:dyDescent="0.25">
      <c r="A32" s="5">
        <v>19</v>
      </c>
      <c r="B32" s="2" t="s">
        <v>268</v>
      </c>
      <c r="C32" s="6">
        <v>14234699202117</v>
      </c>
      <c r="D32" s="6" t="s">
        <v>328</v>
      </c>
      <c r="E32" s="4" t="s">
        <v>315</v>
      </c>
      <c r="F32" s="3" t="s">
        <v>269</v>
      </c>
      <c r="G32" s="25">
        <v>644959</v>
      </c>
      <c r="H32" s="25">
        <f t="shared" si="0"/>
        <v>767501.21</v>
      </c>
      <c r="I32" s="1" t="s">
        <v>20</v>
      </c>
      <c r="J32" s="1" t="s">
        <v>365</v>
      </c>
      <c r="K32" s="1" t="s">
        <v>153</v>
      </c>
      <c r="L32" s="7" t="s">
        <v>14</v>
      </c>
      <c r="M32" s="1"/>
      <c r="N32" s="1" t="s">
        <v>28</v>
      </c>
      <c r="O32" s="1" t="s">
        <v>311</v>
      </c>
    </row>
    <row r="33" spans="1:17" ht="144" customHeight="1" x14ac:dyDescent="0.25">
      <c r="A33" s="5">
        <v>20</v>
      </c>
      <c r="B33" s="2" t="s">
        <v>332</v>
      </c>
      <c r="C33" s="6">
        <v>14234699202118</v>
      </c>
      <c r="D33" s="6" t="s">
        <v>333</v>
      </c>
      <c r="E33" s="4" t="s">
        <v>214</v>
      </c>
      <c r="F33" s="3" t="s">
        <v>24</v>
      </c>
      <c r="G33" s="25">
        <v>111305</v>
      </c>
      <c r="H33" s="25">
        <f t="shared" si="0"/>
        <v>132452.94999999998</v>
      </c>
      <c r="I33" s="1" t="s">
        <v>20</v>
      </c>
      <c r="J33" s="1" t="s">
        <v>329</v>
      </c>
      <c r="K33" s="1" t="s">
        <v>153</v>
      </c>
      <c r="L33" s="7" t="s">
        <v>14</v>
      </c>
      <c r="M33" s="1"/>
      <c r="N33" s="1" t="s">
        <v>331</v>
      </c>
      <c r="O33" s="1" t="s">
        <v>310</v>
      </c>
    </row>
    <row r="34" spans="1:17" x14ac:dyDescent="0.25">
      <c r="Q34" s="50"/>
    </row>
    <row r="35" spans="1:17" ht="22.2" x14ac:dyDescent="0.45">
      <c r="A35" s="51"/>
      <c r="B35" s="52" t="s">
        <v>29</v>
      </c>
      <c r="C35" s="52"/>
      <c r="D35" s="52"/>
      <c r="E35" s="53"/>
      <c r="F35" s="54" t="s">
        <v>30</v>
      </c>
      <c r="G35" s="55"/>
      <c r="H35" s="55"/>
      <c r="I35" s="55"/>
      <c r="J35" s="56"/>
      <c r="K35" s="56"/>
      <c r="L35" s="57"/>
      <c r="M35" s="57"/>
      <c r="N35" s="57"/>
      <c r="O35" s="57"/>
      <c r="P35" s="58"/>
      <c r="Q35" s="58"/>
    </row>
    <row r="36" spans="1:17" ht="22.2" x14ac:dyDescent="0.45">
      <c r="A36" s="51"/>
      <c r="B36" s="82" t="s">
        <v>257</v>
      </c>
      <c r="C36" s="82"/>
      <c r="D36" s="82"/>
      <c r="E36" s="82"/>
      <c r="F36" s="82"/>
      <c r="G36" s="82"/>
      <c r="H36" s="59"/>
      <c r="I36" s="59"/>
      <c r="J36" s="59"/>
      <c r="K36" s="59"/>
      <c r="L36" s="59"/>
      <c r="M36" s="59"/>
      <c r="N36" s="59"/>
      <c r="O36" s="59"/>
      <c r="P36" s="59"/>
      <c r="Q36" s="58"/>
    </row>
    <row r="37" spans="1:17" ht="47.25" customHeight="1" x14ac:dyDescent="0.45">
      <c r="A37" s="51"/>
      <c r="B37" s="82" t="s">
        <v>242</v>
      </c>
      <c r="C37" s="82"/>
      <c r="D37" s="72"/>
      <c r="E37" s="72"/>
      <c r="F37" s="72"/>
      <c r="G37" s="72"/>
      <c r="H37" s="59"/>
      <c r="I37" s="59"/>
      <c r="J37" s="59"/>
      <c r="K37" s="59"/>
      <c r="L37" s="59"/>
      <c r="M37" s="59"/>
      <c r="N37" s="59"/>
      <c r="O37" s="59"/>
      <c r="P37" s="59"/>
      <c r="Q37" s="58"/>
    </row>
    <row r="38" spans="1:17" s="64" customFormat="1" ht="22.5" customHeight="1" x14ac:dyDescent="0.55000000000000004">
      <c r="A38" s="60"/>
      <c r="B38" s="82" t="s">
        <v>244</v>
      </c>
      <c r="C38" s="82"/>
      <c r="D38" s="61"/>
      <c r="E38" s="61"/>
      <c r="F38" s="61"/>
      <c r="G38" s="61"/>
      <c r="H38" s="62"/>
      <c r="I38" s="62"/>
      <c r="J38" s="62"/>
      <c r="K38" s="62"/>
      <c r="L38" s="62"/>
      <c r="M38" s="62"/>
      <c r="N38" s="62"/>
      <c r="O38" s="62"/>
      <c r="P38" s="62"/>
      <c r="Q38" s="63"/>
    </row>
  </sheetData>
  <autoFilter ref="A11:O33">
    <filterColumn colId="6" showButton="0"/>
  </autoFilter>
  <mergeCells count="19">
    <mergeCell ref="L2:N2"/>
    <mergeCell ref="A5:N5"/>
    <mergeCell ref="A6:N6"/>
    <mergeCell ref="A11:A12"/>
    <mergeCell ref="B11:B12"/>
    <mergeCell ref="C11:C12"/>
    <mergeCell ref="D11:D12"/>
    <mergeCell ref="E11:E12"/>
    <mergeCell ref="F11:F12"/>
    <mergeCell ref="A8:N8"/>
    <mergeCell ref="I11:I12"/>
    <mergeCell ref="J11:J12"/>
    <mergeCell ref="K11:K12"/>
    <mergeCell ref="M11:M12"/>
    <mergeCell ref="N11:N12"/>
    <mergeCell ref="B36:G36"/>
    <mergeCell ref="G11:H11"/>
    <mergeCell ref="B37:C37"/>
    <mergeCell ref="B38:C38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view="pageBreakPreview" zoomScale="69" zoomScaleNormal="69" zoomScaleSheetLayoutView="69" workbookViewId="0">
      <selection activeCell="H1" sqref="H1:I1"/>
    </sheetView>
  </sheetViews>
  <sheetFormatPr defaultColWidth="8.88671875" defaultRowHeight="13.2" x14ac:dyDescent="0.25"/>
  <cols>
    <col min="1" max="1" width="5.109375" style="26" customWidth="1"/>
    <col min="2" max="2" width="47.88671875" style="26" customWidth="1"/>
    <col min="3" max="3" width="14.5546875" style="26" customWidth="1"/>
    <col min="4" max="4" width="32" style="26" customWidth="1"/>
    <col min="5" max="5" width="15.6640625" style="26" customWidth="1"/>
    <col min="6" max="6" width="16.33203125" style="26" customWidth="1"/>
    <col min="7" max="7" width="12.109375" style="26" customWidth="1"/>
    <col min="8" max="8" width="34.33203125" style="26" customWidth="1"/>
    <col min="9" max="9" width="29.33203125" style="26" customWidth="1"/>
    <col min="10" max="16384" width="8.88671875" style="26"/>
  </cols>
  <sheetData>
    <row r="1" spans="1:9" ht="16.2" x14ac:dyDescent="0.25">
      <c r="H1" s="95" t="s">
        <v>109</v>
      </c>
      <c r="I1" s="95"/>
    </row>
    <row r="4" spans="1:9" s="28" customFormat="1" ht="64.95" customHeight="1" x14ac:dyDescent="0.25">
      <c r="A4" s="93" t="s">
        <v>0</v>
      </c>
      <c r="B4" s="94" t="s">
        <v>31</v>
      </c>
      <c r="C4" s="94" t="s">
        <v>3</v>
      </c>
      <c r="D4" s="94" t="s">
        <v>4</v>
      </c>
      <c r="E4" s="96" t="s">
        <v>32</v>
      </c>
      <c r="F4" s="97"/>
      <c r="G4" s="93" t="s">
        <v>33</v>
      </c>
      <c r="H4" s="94" t="s">
        <v>125</v>
      </c>
      <c r="I4" s="94" t="s">
        <v>106</v>
      </c>
    </row>
    <row r="5" spans="1:9" s="28" customFormat="1" ht="14.4" x14ac:dyDescent="0.25">
      <c r="A5" s="93"/>
      <c r="B5" s="94"/>
      <c r="C5" s="94"/>
      <c r="D5" s="94"/>
      <c r="E5" s="29" t="s">
        <v>34</v>
      </c>
      <c r="F5" s="29" t="s">
        <v>35</v>
      </c>
      <c r="G5" s="93"/>
      <c r="H5" s="94"/>
      <c r="I5" s="94"/>
    </row>
    <row r="6" spans="1:9" s="28" customFormat="1" ht="14.4" x14ac:dyDescent="0.25">
      <c r="A6" s="30" t="s">
        <v>107</v>
      </c>
      <c r="B6" s="27">
        <v>2</v>
      </c>
      <c r="C6" s="27">
        <v>3</v>
      </c>
      <c r="D6" s="27">
        <v>4</v>
      </c>
      <c r="E6" s="29">
        <v>5</v>
      </c>
      <c r="F6" s="29">
        <v>6</v>
      </c>
      <c r="G6" s="30" t="s">
        <v>108</v>
      </c>
      <c r="H6" s="27">
        <v>8</v>
      </c>
      <c r="I6" s="27">
        <v>9</v>
      </c>
    </row>
    <row r="7" spans="1:9" s="28" customFormat="1" ht="57.6" x14ac:dyDescent="0.25">
      <c r="A7" s="31">
        <v>1</v>
      </c>
      <c r="B7" s="12" t="s">
        <v>186</v>
      </c>
      <c r="C7" s="9" t="s">
        <v>187</v>
      </c>
      <c r="D7" s="18" t="s">
        <v>188</v>
      </c>
      <c r="E7" s="14">
        <v>26460</v>
      </c>
      <c r="F7" s="14">
        <f t="shared" ref="F7:F24" si="0">E7*1.19</f>
        <v>31487.399999999998</v>
      </c>
      <c r="G7" s="15" t="s">
        <v>130</v>
      </c>
      <c r="H7" s="22" t="s">
        <v>103</v>
      </c>
      <c r="I7" s="22" t="s">
        <v>191</v>
      </c>
    </row>
    <row r="8" spans="1:9" s="28" customFormat="1" ht="86.4" x14ac:dyDescent="0.25">
      <c r="A8" s="31">
        <v>2</v>
      </c>
      <c r="B8" s="11" t="s">
        <v>317</v>
      </c>
      <c r="C8" s="10" t="s">
        <v>318</v>
      </c>
      <c r="D8" s="11" t="s">
        <v>319</v>
      </c>
      <c r="E8" s="14">
        <f>12605.0421+6302.521+3361.3446+4369.7479+4201.6807+8403.3614+8403.3614+840.3362</f>
        <v>48487.395299999996</v>
      </c>
      <c r="F8" s="14">
        <f t="shared" si="0"/>
        <v>57700.000406999992</v>
      </c>
      <c r="G8" s="15" t="s">
        <v>28</v>
      </c>
      <c r="H8" s="22" t="s">
        <v>103</v>
      </c>
      <c r="I8" s="22" t="s">
        <v>126</v>
      </c>
    </row>
    <row r="9" spans="1:9" s="28" customFormat="1" ht="57.6" x14ac:dyDescent="0.25">
      <c r="A9" s="31">
        <v>3</v>
      </c>
      <c r="B9" s="11" t="s">
        <v>89</v>
      </c>
      <c r="C9" s="10" t="s">
        <v>90</v>
      </c>
      <c r="D9" s="11" t="s">
        <v>91</v>
      </c>
      <c r="E9" s="16">
        <f>9243.6975+12075.45</f>
        <v>21319.147499999999</v>
      </c>
      <c r="F9" s="14">
        <f t="shared" si="0"/>
        <v>25369.785524999999</v>
      </c>
      <c r="G9" s="15" t="s">
        <v>17</v>
      </c>
      <c r="H9" s="22" t="s">
        <v>103</v>
      </c>
      <c r="I9" s="22" t="s">
        <v>126</v>
      </c>
    </row>
    <row r="10" spans="1:9" s="28" customFormat="1" ht="57.6" x14ac:dyDescent="0.25">
      <c r="A10" s="31">
        <v>4</v>
      </c>
      <c r="B10" s="11" t="s">
        <v>64</v>
      </c>
      <c r="C10" s="10" t="s">
        <v>65</v>
      </c>
      <c r="D10" s="11" t="s">
        <v>66</v>
      </c>
      <c r="E10" s="14">
        <v>8403.3613999999998</v>
      </c>
      <c r="F10" s="14">
        <f t="shared" si="0"/>
        <v>10000.000065999999</v>
      </c>
      <c r="G10" s="15" t="s">
        <v>28</v>
      </c>
      <c r="H10" s="22" t="s">
        <v>103</v>
      </c>
      <c r="I10" s="22" t="s">
        <v>126</v>
      </c>
    </row>
    <row r="11" spans="1:9" s="28" customFormat="1" ht="57.6" x14ac:dyDescent="0.25">
      <c r="A11" s="31">
        <v>5</v>
      </c>
      <c r="B11" s="11" t="s">
        <v>290</v>
      </c>
      <c r="C11" s="10" t="s">
        <v>288</v>
      </c>
      <c r="D11" s="11" t="s">
        <v>289</v>
      </c>
      <c r="E11" s="14">
        <f>42016.8068+10924.3698+504.2017+3025.2101+5042.0168+840.3362</f>
        <v>62352.941399999989</v>
      </c>
      <c r="F11" s="14">
        <f t="shared" si="0"/>
        <v>74200.000265999988</v>
      </c>
      <c r="G11" s="15" t="s">
        <v>28</v>
      </c>
      <c r="H11" s="22" t="s">
        <v>103</v>
      </c>
      <c r="I11" s="22" t="s">
        <v>126</v>
      </c>
    </row>
    <row r="12" spans="1:9" s="28" customFormat="1" ht="57.6" x14ac:dyDescent="0.25">
      <c r="A12" s="31">
        <v>6</v>
      </c>
      <c r="B12" s="11" t="s">
        <v>320</v>
      </c>
      <c r="C12" s="10" t="s">
        <v>118</v>
      </c>
      <c r="D12" s="11" t="s">
        <v>119</v>
      </c>
      <c r="E12" s="14">
        <f>2941.1765+2941.1765</f>
        <v>5882.3530000000001</v>
      </c>
      <c r="F12" s="14">
        <f t="shared" si="0"/>
        <v>7000.0000700000001</v>
      </c>
      <c r="G12" s="15" t="s">
        <v>17</v>
      </c>
      <c r="H12" s="22" t="s">
        <v>103</v>
      </c>
      <c r="I12" s="22" t="s">
        <v>126</v>
      </c>
    </row>
    <row r="13" spans="1:9" s="28" customFormat="1" ht="57.6" x14ac:dyDescent="0.25">
      <c r="A13" s="31">
        <v>7</v>
      </c>
      <c r="B13" s="11" t="s">
        <v>326</v>
      </c>
      <c r="C13" s="10" t="s">
        <v>83</v>
      </c>
      <c r="D13" s="11" t="s">
        <v>84</v>
      </c>
      <c r="E13" s="14">
        <f>1008.4+3600</f>
        <v>4608.3999999999996</v>
      </c>
      <c r="F13" s="14">
        <f t="shared" si="0"/>
        <v>5483.9959999999992</v>
      </c>
      <c r="G13" s="15" t="s">
        <v>17</v>
      </c>
      <c r="H13" s="22" t="s">
        <v>103</v>
      </c>
      <c r="I13" s="22" t="s">
        <v>126</v>
      </c>
    </row>
    <row r="14" spans="1:9" s="28" customFormat="1" ht="57.6" x14ac:dyDescent="0.25">
      <c r="A14" s="31">
        <v>8</v>
      </c>
      <c r="B14" s="11" t="s">
        <v>67</v>
      </c>
      <c r="C14" s="10" t="s">
        <v>123</v>
      </c>
      <c r="D14" s="11" t="s">
        <v>122</v>
      </c>
      <c r="E14" s="14">
        <v>3361.3445999999999</v>
      </c>
      <c r="F14" s="14">
        <f t="shared" si="0"/>
        <v>4000.0000739999996</v>
      </c>
      <c r="G14" s="15" t="s">
        <v>28</v>
      </c>
      <c r="H14" s="22" t="s">
        <v>103</v>
      </c>
      <c r="I14" s="22" t="s">
        <v>126</v>
      </c>
    </row>
    <row r="15" spans="1:9" s="28" customFormat="1" ht="57.6" x14ac:dyDescent="0.25">
      <c r="A15" s="31">
        <v>9</v>
      </c>
      <c r="B15" s="11" t="s">
        <v>98</v>
      </c>
      <c r="C15" s="10" t="s">
        <v>101</v>
      </c>
      <c r="D15" s="11" t="s">
        <v>102</v>
      </c>
      <c r="E15" s="14">
        <v>42.016800000000003</v>
      </c>
      <c r="F15" s="14">
        <f t="shared" si="0"/>
        <v>49.999991999999999</v>
      </c>
      <c r="G15" s="15" t="s">
        <v>17</v>
      </c>
      <c r="H15" s="22" t="s">
        <v>103</v>
      </c>
      <c r="I15" s="22" t="s">
        <v>126</v>
      </c>
    </row>
    <row r="16" spans="1:9" s="28" customFormat="1" ht="57.6" x14ac:dyDescent="0.25">
      <c r="A16" s="31">
        <v>10</v>
      </c>
      <c r="B16" s="11" t="s">
        <v>95</v>
      </c>
      <c r="C16" s="10" t="s">
        <v>99</v>
      </c>
      <c r="D16" s="11" t="s">
        <v>100</v>
      </c>
      <c r="E16" s="14">
        <v>4201.6806999999999</v>
      </c>
      <c r="F16" s="14">
        <f t="shared" si="0"/>
        <v>5000.0000329999993</v>
      </c>
      <c r="G16" s="15" t="s">
        <v>17</v>
      </c>
      <c r="H16" s="22" t="s">
        <v>103</v>
      </c>
      <c r="I16" s="22" t="s">
        <v>126</v>
      </c>
    </row>
    <row r="17" spans="1:9" s="28" customFormat="1" ht="57.6" x14ac:dyDescent="0.25">
      <c r="A17" s="31">
        <v>11</v>
      </c>
      <c r="B17" s="11" t="s">
        <v>96</v>
      </c>
      <c r="C17" s="10" t="s">
        <v>99</v>
      </c>
      <c r="D17" s="11" t="s">
        <v>100</v>
      </c>
      <c r="E17" s="33">
        <v>21008.403399999999</v>
      </c>
      <c r="F17" s="14">
        <f t="shared" si="0"/>
        <v>25000.000045999997</v>
      </c>
      <c r="G17" s="15" t="s">
        <v>17</v>
      </c>
      <c r="H17" s="22" t="s">
        <v>103</v>
      </c>
      <c r="I17" s="22" t="s">
        <v>126</v>
      </c>
    </row>
    <row r="18" spans="1:9" s="28" customFormat="1" ht="57.6" x14ac:dyDescent="0.25">
      <c r="A18" s="31">
        <v>12</v>
      </c>
      <c r="B18" s="11" t="s">
        <v>124</v>
      </c>
      <c r="C18" s="10" t="s">
        <v>85</v>
      </c>
      <c r="D18" s="11" t="s">
        <v>86</v>
      </c>
      <c r="E18" s="34">
        <v>94285.714300000007</v>
      </c>
      <c r="F18" s="14">
        <f t="shared" si="0"/>
        <v>112200.000017</v>
      </c>
      <c r="G18" s="15" t="s">
        <v>17</v>
      </c>
      <c r="H18" s="22" t="s">
        <v>103</v>
      </c>
      <c r="I18" s="22" t="s">
        <v>126</v>
      </c>
    </row>
    <row r="19" spans="1:9" s="28" customFormat="1" ht="57.6" x14ac:dyDescent="0.25">
      <c r="A19" s="31">
        <v>13</v>
      </c>
      <c r="B19" s="11" t="s">
        <v>80</v>
      </c>
      <c r="C19" s="10" t="s">
        <v>81</v>
      </c>
      <c r="D19" s="11" t="s">
        <v>82</v>
      </c>
      <c r="E19" s="14">
        <v>420.16809999999998</v>
      </c>
      <c r="F19" s="14">
        <f t="shared" si="0"/>
        <v>500.00003899999996</v>
      </c>
      <c r="G19" s="15" t="s">
        <v>28</v>
      </c>
      <c r="H19" s="22" t="s">
        <v>103</v>
      </c>
      <c r="I19" s="22" t="s">
        <v>126</v>
      </c>
    </row>
    <row r="20" spans="1:9" s="28" customFormat="1" ht="57.6" x14ac:dyDescent="0.25">
      <c r="A20" s="31">
        <v>14</v>
      </c>
      <c r="B20" s="11" t="s">
        <v>121</v>
      </c>
      <c r="C20" s="10" t="s">
        <v>58</v>
      </c>
      <c r="D20" s="11" t="s">
        <v>59</v>
      </c>
      <c r="E20" s="14">
        <f>21440.3362+16806.7227</f>
        <v>38247.058900000004</v>
      </c>
      <c r="F20" s="14">
        <f t="shared" si="0"/>
        <v>45514.000091000002</v>
      </c>
      <c r="G20" s="15" t="s">
        <v>192</v>
      </c>
      <c r="H20" s="22" t="s">
        <v>103</v>
      </c>
      <c r="I20" s="22" t="s">
        <v>126</v>
      </c>
    </row>
    <row r="21" spans="1:9" s="28" customFormat="1" ht="57.6" x14ac:dyDescent="0.25">
      <c r="A21" s="31">
        <v>15</v>
      </c>
      <c r="B21" s="17" t="s">
        <v>291</v>
      </c>
      <c r="C21" s="9" t="s">
        <v>93</v>
      </c>
      <c r="D21" s="12" t="s">
        <v>92</v>
      </c>
      <c r="E21" s="14">
        <f>16806.7227+7899.1597</f>
        <v>24705.882399999999</v>
      </c>
      <c r="F21" s="14">
        <f t="shared" si="0"/>
        <v>29400.000055999997</v>
      </c>
      <c r="G21" s="15" t="s">
        <v>28</v>
      </c>
      <c r="H21" s="22" t="s">
        <v>103</v>
      </c>
      <c r="I21" s="22" t="s">
        <v>126</v>
      </c>
    </row>
    <row r="22" spans="1:9" s="28" customFormat="1" ht="57.6" x14ac:dyDescent="0.25">
      <c r="A22" s="31">
        <v>16</v>
      </c>
      <c r="B22" s="11" t="s">
        <v>179</v>
      </c>
      <c r="C22" s="10" t="s">
        <v>180</v>
      </c>
      <c r="D22" s="11" t="s">
        <v>181</v>
      </c>
      <c r="E22" s="14">
        <v>28823.529500000001</v>
      </c>
      <c r="F22" s="14">
        <f t="shared" si="0"/>
        <v>34300.000104999999</v>
      </c>
      <c r="G22" s="15" t="s">
        <v>28</v>
      </c>
      <c r="H22" s="22" t="s">
        <v>103</v>
      </c>
      <c r="I22" s="22" t="s">
        <v>126</v>
      </c>
    </row>
    <row r="23" spans="1:9" s="28" customFormat="1" ht="57.6" x14ac:dyDescent="0.25">
      <c r="A23" s="31">
        <v>17</v>
      </c>
      <c r="B23" s="11" t="s">
        <v>53</v>
      </c>
      <c r="C23" s="10" t="s">
        <v>54</v>
      </c>
      <c r="D23" s="11" t="s">
        <v>55</v>
      </c>
      <c r="E23" s="14">
        <v>4201.6806999999999</v>
      </c>
      <c r="F23" s="14">
        <f t="shared" si="0"/>
        <v>5000.0000329999993</v>
      </c>
      <c r="G23" s="15" t="s">
        <v>28</v>
      </c>
      <c r="H23" s="22" t="s">
        <v>103</v>
      </c>
      <c r="I23" s="22" t="s">
        <v>126</v>
      </c>
    </row>
    <row r="24" spans="1:9" s="28" customFormat="1" ht="57.6" x14ac:dyDescent="0.25">
      <c r="A24" s="31">
        <v>18</v>
      </c>
      <c r="B24" s="11" t="s">
        <v>193</v>
      </c>
      <c r="C24" s="10" t="s">
        <v>223</v>
      </c>
      <c r="D24" s="11" t="s">
        <v>224</v>
      </c>
      <c r="E24" s="14">
        <v>16806.722699999998</v>
      </c>
      <c r="F24" s="14">
        <f t="shared" si="0"/>
        <v>20000.000012999997</v>
      </c>
      <c r="G24" s="15" t="s">
        <v>28</v>
      </c>
      <c r="H24" s="22" t="s">
        <v>103</v>
      </c>
      <c r="I24" s="22" t="s">
        <v>126</v>
      </c>
    </row>
    <row r="25" spans="1:9" s="28" customFormat="1" ht="57.6" x14ac:dyDescent="0.25">
      <c r="A25" s="31">
        <v>19</v>
      </c>
      <c r="B25" s="11" t="s">
        <v>117</v>
      </c>
      <c r="C25" s="10" t="s">
        <v>72</v>
      </c>
      <c r="D25" s="11" t="s">
        <v>73</v>
      </c>
      <c r="E25" s="14">
        <v>15126.05</v>
      </c>
      <c r="F25" s="14">
        <f t="shared" ref="F25:F56" si="1">E25*1.19</f>
        <v>17999.999499999998</v>
      </c>
      <c r="G25" s="15" t="s">
        <v>28</v>
      </c>
      <c r="H25" s="22" t="s">
        <v>103</v>
      </c>
      <c r="I25" s="22" t="s">
        <v>126</v>
      </c>
    </row>
    <row r="26" spans="1:9" s="28" customFormat="1" ht="57.6" x14ac:dyDescent="0.25">
      <c r="A26" s="31">
        <v>20</v>
      </c>
      <c r="B26" s="11" t="s">
        <v>120</v>
      </c>
      <c r="C26" s="10" t="s">
        <v>87</v>
      </c>
      <c r="D26" s="11" t="s">
        <v>88</v>
      </c>
      <c r="E26" s="14">
        <v>125210.08409999999</v>
      </c>
      <c r="F26" s="14">
        <f t="shared" si="1"/>
        <v>149000.00007899999</v>
      </c>
      <c r="G26" s="15" t="s">
        <v>28</v>
      </c>
      <c r="H26" s="22" t="s">
        <v>103</v>
      </c>
      <c r="I26" s="22" t="s">
        <v>126</v>
      </c>
    </row>
    <row r="27" spans="1:9" s="28" customFormat="1" ht="86.4" x14ac:dyDescent="0.25">
      <c r="A27" s="31">
        <v>21</v>
      </c>
      <c r="B27" s="11" t="s">
        <v>60</v>
      </c>
      <c r="C27" s="10" t="s">
        <v>58</v>
      </c>
      <c r="D27" s="11" t="s">
        <v>59</v>
      </c>
      <c r="E27" s="14">
        <v>54621.8488</v>
      </c>
      <c r="F27" s="14">
        <f t="shared" si="1"/>
        <v>65000.000071999995</v>
      </c>
      <c r="G27" s="15" t="s">
        <v>28</v>
      </c>
      <c r="H27" s="22" t="s">
        <v>103</v>
      </c>
      <c r="I27" s="22" t="s">
        <v>126</v>
      </c>
    </row>
    <row r="28" spans="1:9" s="28" customFormat="1" ht="57.6" x14ac:dyDescent="0.25">
      <c r="A28" s="31">
        <v>22</v>
      </c>
      <c r="B28" s="11" t="s">
        <v>43</v>
      </c>
      <c r="C28" s="10" t="s">
        <v>44</v>
      </c>
      <c r="D28" s="11" t="s">
        <v>45</v>
      </c>
      <c r="E28" s="14">
        <v>2100.8404</v>
      </c>
      <c r="F28" s="14">
        <f t="shared" si="1"/>
        <v>2500.0000759999998</v>
      </c>
      <c r="G28" s="15" t="s">
        <v>211</v>
      </c>
      <c r="H28" s="22" t="s">
        <v>103</v>
      </c>
      <c r="I28" s="22" t="s">
        <v>126</v>
      </c>
    </row>
    <row r="29" spans="1:9" s="28" customFormat="1" ht="57.6" x14ac:dyDescent="0.25">
      <c r="A29" s="31">
        <v>23</v>
      </c>
      <c r="B29" s="11" t="s">
        <v>112</v>
      </c>
      <c r="C29" s="10" t="s">
        <v>113</v>
      </c>
      <c r="D29" s="11" t="s">
        <v>114</v>
      </c>
      <c r="E29" s="14">
        <f>7033.6135+2331.9328+1008.4034+9470.5883</f>
        <v>19844.538</v>
      </c>
      <c r="F29" s="14">
        <f t="shared" si="1"/>
        <v>23615.000219999998</v>
      </c>
      <c r="G29" s="15" t="s">
        <v>211</v>
      </c>
      <c r="H29" s="22" t="s">
        <v>103</v>
      </c>
      <c r="I29" s="22" t="s">
        <v>126</v>
      </c>
    </row>
    <row r="30" spans="1:9" s="28" customFormat="1" ht="57.6" x14ac:dyDescent="0.25">
      <c r="A30" s="31">
        <v>24</v>
      </c>
      <c r="B30" s="11" t="s">
        <v>207</v>
      </c>
      <c r="C30" s="10" t="s">
        <v>18</v>
      </c>
      <c r="D30" s="11" t="s">
        <v>19</v>
      </c>
      <c r="E30" s="14">
        <f>2092.437+5042.0168+35294.1177</f>
        <v>42428.571500000005</v>
      </c>
      <c r="F30" s="14">
        <f t="shared" si="1"/>
        <v>50490.000085000007</v>
      </c>
      <c r="G30" s="15" t="s">
        <v>208</v>
      </c>
      <c r="H30" s="22" t="s">
        <v>103</v>
      </c>
      <c r="I30" s="22" t="s">
        <v>126</v>
      </c>
    </row>
    <row r="31" spans="1:9" s="28" customFormat="1" ht="57.6" x14ac:dyDescent="0.25">
      <c r="A31" s="31">
        <v>25</v>
      </c>
      <c r="B31" s="11" t="s">
        <v>196</v>
      </c>
      <c r="C31" s="10" t="s">
        <v>51</v>
      </c>
      <c r="D31" s="11" t="s">
        <v>52</v>
      </c>
      <c r="E31" s="14">
        <v>7058.8235999999997</v>
      </c>
      <c r="F31" s="14">
        <f t="shared" si="1"/>
        <v>8400.0000839999993</v>
      </c>
      <c r="G31" s="15" t="s">
        <v>15</v>
      </c>
      <c r="H31" s="22" t="s">
        <v>103</v>
      </c>
      <c r="I31" s="22" t="s">
        <v>126</v>
      </c>
    </row>
    <row r="32" spans="1:9" s="28" customFormat="1" ht="57.6" x14ac:dyDescent="0.25">
      <c r="A32" s="31">
        <v>26</v>
      </c>
      <c r="B32" s="11" t="s">
        <v>197</v>
      </c>
      <c r="C32" s="10" t="s">
        <v>38</v>
      </c>
      <c r="D32" s="11" t="s">
        <v>39</v>
      </c>
      <c r="E32" s="14">
        <f>2823.5295+840.3362</f>
        <v>3663.8657000000003</v>
      </c>
      <c r="F32" s="14">
        <f t="shared" si="1"/>
        <v>4360.0001830000001</v>
      </c>
      <c r="G32" s="15" t="s">
        <v>15</v>
      </c>
      <c r="H32" s="22" t="s">
        <v>103</v>
      </c>
      <c r="I32" s="22" t="s">
        <v>126</v>
      </c>
    </row>
    <row r="33" spans="1:9" s="28" customFormat="1" ht="57.6" x14ac:dyDescent="0.25">
      <c r="A33" s="31">
        <v>27</v>
      </c>
      <c r="B33" s="11" t="s">
        <v>201</v>
      </c>
      <c r="C33" s="10" t="s">
        <v>225</v>
      </c>
      <c r="D33" s="11" t="s">
        <v>226</v>
      </c>
      <c r="E33" s="14">
        <v>756.30259999999998</v>
      </c>
      <c r="F33" s="14">
        <f t="shared" ref="F33" si="2">E33*1.19</f>
        <v>900.00009399999999</v>
      </c>
      <c r="G33" s="15" t="s">
        <v>15</v>
      </c>
      <c r="H33" s="22" t="s">
        <v>103</v>
      </c>
      <c r="I33" s="22" t="s">
        <v>126</v>
      </c>
    </row>
    <row r="34" spans="1:9" s="28" customFormat="1" ht="57.6" x14ac:dyDescent="0.25">
      <c r="A34" s="31">
        <v>28</v>
      </c>
      <c r="B34" s="11" t="s">
        <v>202</v>
      </c>
      <c r="C34" s="10" t="s">
        <v>227</v>
      </c>
      <c r="D34" s="11" t="s">
        <v>228</v>
      </c>
      <c r="E34" s="14">
        <v>504.20170000000002</v>
      </c>
      <c r="F34" s="14">
        <f t="shared" si="1"/>
        <v>600.00002299999994</v>
      </c>
      <c r="G34" s="15" t="s">
        <v>15</v>
      </c>
      <c r="H34" s="22" t="s">
        <v>103</v>
      </c>
      <c r="I34" s="22" t="s">
        <v>126</v>
      </c>
    </row>
    <row r="35" spans="1:9" s="28" customFormat="1" ht="57.6" x14ac:dyDescent="0.25">
      <c r="A35" s="31">
        <v>29</v>
      </c>
      <c r="B35" s="11" t="s">
        <v>203</v>
      </c>
      <c r="C35" s="10" t="s">
        <v>229</v>
      </c>
      <c r="D35" s="11" t="s">
        <v>230</v>
      </c>
      <c r="E35" s="14">
        <v>252.1009</v>
      </c>
      <c r="F35" s="14">
        <f t="shared" si="1"/>
        <v>300.00007099999999</v>
      </c>
      <c r="G35" s="15" t="s">
        <v>15</v>
      </c>
      <c r="H35" s="22" t="s">
        <v>103</v>
      </c>
      <c r="I35" s="22" t="s">
        <v>126</v>
      </c>
    </row>
    <row r="36" spans="1:9" s="28" customFormat="1" ht="57.6" x14ac:dyDescent="0.25">
      <c r="A36" s="31">
        <v>30</v>
      </c>
      <c r="B36" s="11" t="s">
        <v>115</v>
      </c>
      <c r="C36" s="10" t="s">
        <v>70</v>
      </c>
      <c r="D36" s="11" t="s">
        <v>71</v>
      </c>
      <c r="E36" s="14">
        <v>4033.6134999999999</v>
      </c>
      <c r="F36" s="14">
        <f t="shared" si="1"/>
        <v>4800.0000649999993</v>
      </c>
      <c r="G36" s="15" t="s">
        <v>15</v>
      </c>
      <c r="H36" s="22" t="s">
        <v>103</v>
      </c>
      <c r="I36" s="22" t="s">
        <v>126</v>
      </c>
    </row>
    <row r="37" spans="1:9" s="28" customFormat="1" ht="57.6" x14ac:dyDescent="0.25">
      <c r="A37" s="31">
        <v>31</v>
      </c>
      <c r="B37" s="11" t="s">
        <v>195</v>
      </c>
      <c r="C37" s="10" t="s">
        <v>68</v>
      </c>
      <c r="D37" s="11" t="s">
        <v>69</v>
      </c>
      <c r="E37" s="14">
        <v>123361.3446</v>
      </c>
      <c r="F37" s="14">
        <f t="shared" si="1"/>
        <v>146800.00007399998</v>
      </c>
      <c r="G37" s="15" t="s">
        <v>15</v>
      </c>
      <c r="H37" s="22" t="s">
        <v>103</v>
      </c>
      <c r="I37" s="22" t="s">
        <v>126</v>
      </c>
    </row>
    <row r="38" spans="1:9" s="28" customFormat="1" ht="57.6" x14ac:dyDescent="0.25">
      <c r="A38" s="31">
        <v>32</v>
      </c>
      <c r="B38" s="11" t="s">
        <v>200</v>
      </c>
      <c r="C38" s="10" t="s">
        <v>78</v>
      </c>
      <c r="D38" s="11" t="s">
        <v>79</v>
      </c>
      <c r="E38" s="14">
        <v>3361.3445999999999</v>
      </c>
      <c r="F38" s="14">
        <f t="shared" si="1"/>
        <v>4000.0000739999996</v>
      </c>
      <c r="G38" s="15" t="s">
        <v>15</v>
      </c>
      <c r="H38" s="22" t="s">
        <v>103</v>
      </c>
      <c r="I38" s="22" t="s">
        <v>126</v>
      </c>
    </row>
    <row r="39" spans="1:9" s="28" customFormat="1" ht="57.6" x14ac:dyDescent="0.25">
      <c r="A39" s="31">
        <v>33</v>
      </c>
      <c r="B39" s="11" t="s">
        <v>308</v>
      </c>
      <c r="C39" s="10" t="s">
        <v>293</v>
      </c>
      <c r="D39" s="11" t="s">
        <v>294</v>
      </c>
      <c r="E39" s="14">
        <f>20168.0673+12605.0421</f>
        <v>32773.109400000001</v>
      </c>
      <c r="F39" s="14">
        <f t="shared" si="1"/>
        <v>39000.000185999997</v>
      </c>
      <c r="G39" s="15" t="s">
        <v>15</v>
      </c>
      <c r="H39" s="22" t="s">
        <v>103</v>
      </c>
      <c r="I39" s="22" t="s">
        <v>126</v>
      </c>
    </row>
    <row r="40" spans="1:9" s="28" customFormat="1" ht="57.6" x14ac:dyDescent="0.25">
      <c r="A40" s="31">
        <v>34</v>
      </c>
      <c r="B40" s="11" t="s">
        <v>116</v>
      </c>
      <c r="C40" s="10" t="s">
        <v>40</v>
      </c>
      <c r="D40" s="11" t="s">
        <v>41</v>
      </c>
      <c r="E40" s="14">
        <f>1260.5042+588.2353+3361.3446</f>
        <v>5210.0841</v>
      </c>
      <c r="F40" s="14">
        <f t="shared" si="1"/>
        <v>6200.0000789999995</v>
      </c>
      <c r="G40" s="15" t="s">
        <v>15</v>
      </c>
      <c r="H40" s="22" t="s">
        <v>103</v>
      </c>
      <c r="I40" s="22" t="s">
        <v>126</v>
      </c>
    </row>
    <row r="41" spans="1:9" s="28" customFormat="1" ht="57.6" x14ac:dyDescent="0.25">
      <c r="A41" s="31">
        <v>35</v>
      </c>
      <c r="B41" s="11" t="s">
        <v>198</v>
      </c>
      <c r="C41" s="10" t="s">
        <v>48</v>
      </c>
      <c r="D41" s="11" t="s">
        <v>49</v>
      </c>
      <c r="E41" s="14">
        <v>30252.100900000001</v>
      </c>
      <c r="F41" s="14">
        <f t="shared" si="1"/>
        <v>36000.000071000002</v>
      </c>
      <c r="G41" s="15" t="s">
        <v>15</v>
      </c>
      <c r="H41" s="22" t="s">
        <v>103</v>
      </c>
      <c r="I41" s="22" t="s">
        <v>126</v>
      </c>
    </row>
    <row r="42" spans="1:9" s="28" customFormat="1" ht="57.6" x14ac:dyDescent="0.25">
      <c r="A42" s="31">
        <v>36</v>
      </c>
      <c r="B42" s="11" t="s">
        <v>194</v>
      </c>
      <c r="C42" s="10" t="s">
        <v>36</v>
      </c>
      <c r="D42" s="11" t="s">
        <v>37</v>
      </c>
      <c r="E42" s="14">
        <v>108220</v>
      </c>
      <c r="F42" s="14">
        <f t="shared" si="1"/>
        <v>128781.79999999999</v>
      </c>
      <c r="G42" s="15" t="s">
        <v>208</v>
      </c>
      <c r="H42" s="22" t="s">
        <v>103</v>
      </c>
      <c r="I42" s="22" t="s">
        <v>126</v>
      </c>
    </row>
    <row r="43" spans="1:9" s="28" customFormat="1" ht="57.6" x14ac:dyDescent="0.25">
      <c r="A43" s="31">
        <v>37</v>
      </c>
      <c r="B43" s="11" t="s">
        <v>212</v>
      </c>
      <c r="C43" s="10" t="s">
        <v>221</v>
      </c>
      <c r="D43" s="11" t="s">
        <v>222</v>
      </c>
      <c r="E43" s="14">
        <v>168.06729999999999</v>
      </c>
      <c r="F43" s="14">
        <f t="shared" si="1"/>
        <v>200.00008699999998</v>
      </c>
      <c r="G43" s="15" t="s">
        <v>15</v>
      </c>
      <c r="H43" s="22" t="s">
        <v>103</v>
      </c>
      <c r="I43" s="22" t="s">
        <v>126</v>
      </c>
    </row>
    <row r="44" spans="1:9" s="28" customFormat="1" ht="57.6" x14ac:dyDescent="0.25">
      <c r="A44" s="31">
        <v>38</v>
      </c>
      <c r="B44" s="11" t="s">
        <v>213</v>
      </c>
      <c r="C44" s="10" t="s">
        <v>219</v>
      </c>
      <c r="D44" s="11" t="s">
        <v>220</v>
      </c>
      <c r="E44" s="14">
        <v>420.16809999999998</v>
      </c>
      <c r="F44" s="14">
        <f t="shared" si="1"/>
        <v>500.00003899999996</v>
      </c>
      <c r="G44" s="15" t="s">
        <v>15</v>
      </c>
      <c r="H44" s="22" t="s">
        <v>103</v>
      </c>
      <c r="I44" s="22" t="s">
        <v>126</v>
      </c>
    </row>
    <row r="45" spans="1:9" s="28" customFormat="1" ht="57.6" x14ac:dyDescent="0.25">
      <c r="A45" s="31">
        <v>39</v>
      </c>
      <c r="B45" s="11" t="s">
        <v>176</v>
      </c>
      <c r="C45" s="10" t="s">
        <v>177</v>
      </c>
      <c r="D45" s="11" t="s">
        <v>178</v>
      </c>
      <c r="E45" s="14">
        <v>25719.327799999999</v>
      </c>
      <c r="F45" s="14">
        <f t="shared" si="1"/>
        <v>30606.000081999999</v>
      </c>
      <c r="G45" s="15" t="s">
        <v>204</v>
      </c>
      <c r="H45" s="22" t="s">
        <v>103</v>
      </c>
      <c r="I45" s="22" t="s">
        <v>126</v>
      </c>
    </row>
    <row r="46" spans="1:9" s="28" customFormat="1" ht="57.6" x14ac:dyDescent="0.25">
      <c r="A46" s="31">
        <v>40</v>
      </c>
      <c r="B46" s="11" t="s">
        <v>182</v>
      </c>
      <c r="C46" s="10" t="s">
        <v>183</v>
      </c>
      <c r="D46" s="11" t="s">
        <v>184</v>
      </c>
      <c r="E46" s="14">
        <v>46133.027600000001</v>
      </c>
      <c r="F46" s="14">
        <f>E46*1.09</f>
        <v>50285.000084000007</v>
      </c>
      <c r="G46" s="15" t="s">
        <v>185</v>
      </c>
      <c r="H46" s="22" t="s">
        <v>103</v>
      </c>
      <c r="I46" s="22" t="s">
        <v>126</v>
      </c>
    </row>
    <row r="47" spans="1:9" s="28" customFormat="1" ht="57.6" x14ac:dyDescent="0.25">
      <c r="A47" s="31">
        <v>41</v>
      </c>
      <c r="B47" s="11" t="s">
        <v>245</v>
      </c>
      <c r="C47" s="10" t="s">
        <v>246</v>
      </c>
      <c r="D47" s="11" t="s">
        <v>247</v>
      </c>
      <c r="E47" s="14">
        <v>7193.2773999999999</v>
      </c>
      <c r="F47" s="14">
        <f>E47*1.19</f>
        <v>8560.0001059999995</v>
      </c>
      <c r="G47" s="15" t="s">
        <v>185</v>
      </c>
      <c r="H47" s="22" t="s">
        <v>103</v>
      </c>
      <c r="I47" s="22" t="s">
        <v>126</v>
      </c>
    </row>
    <row r="48" spans="1:9" s="28" customFormat="1" ht="57.6" x14ac:dyDescent="0.25">
      <c r="A48" s="31">
        <v>42</v>
      </c>
      <c r="B48" s="11" t="s">
        <v>259</v>
      </c>
      <c r="C48" s="9" t="s">
        <v>189</v>
      </c>
      <c r="D48" s="18" t="s">
        <v>190</v>
      </c>
      <c r="E48" s="14">
        <f>100000+1800</f>
        <v>101800</v>
      </c>
      <c r="F48" s="14">
        <f>E48</f>
        <v>101800</v>
      </c>
      <c r="G48" s="15" t="s">
        <v>170</v>
      </c>
      <c r="H48" s="22" t="s">
        <v>103</v>
      </c>
      <c r="I48" s="22" t="s">
        <v>126</v>
      </c>
    </row>
    <row r="49" spans="1:9" s="28" customFormat="1" ht="57.6" x14ac:dyDescent="0.25">
      <c r="A49" s="31">
        <v>43</v>
      </c>
      <c r="B49" s="11" t="s">
        <v>205</v>
      </c>
      <c r="C49" s="9" t="s">
        <v>217</v>
      </c>
      <c r="D49" s="18" t="s">
        <v>218</v>
      </c>
      <c r="E49" s="69">
        <v>48960</v>
      </c>
      <c r="F49" s="69">
        <f t="shared" si="1"/>
        <v>58262.399999999994</v>
      </c>
      <c r="G49" s="15" t="s">
        <v>170</v>
      </c>
      <c r="H49" s="22" t="s">
        <v>103</v>
      </c>
      <c r="I49" s="22" t="s">
        <v>126</v>
      </c>
    </row>
    <row r="50" spans="1:9" s="28" customFormat="1" ht="57.6" x14ac:dyDescent="0.25">
      <c r="A50" s="31">
        <v>44</v>
      </c>
      <c r="B50" s="11" t="s">
        <v>206</v>
      </c>
      <c r="C50" s="9" t="s">
        <v>248</v>
      </c>
      <c r="D50" s="18" t="s">
        <v>249</v>
      </c>
      <c r="E50" s="14">
        <v>50420.168100000003</v>
      </c>
      <c r="F50" s="14">
        <f t="shared" si="1"/>
        <v>60000.000038999999</v>
      </c>
      <c r="G50" s="15" t="s">
        <v>170</v>
      </c>
      <c r="H50" s="22" t="s">
        <v>103</v>
      </c>
      <c r="I50" s="22" t="s">
        <v>126</v>
      </c>
    </row>
    <row r="51" spans="1:9" s="28" customFormat="1" ht="57.6" x14ac:dyDescent="0.25">
      <c r="A51" s="31">
        <v>45</v>
      </c>
      <c r="B51" s="11" t="s">
        <v>111</v>
      </c>
      <c r="C51" s="10" t="s">
        <v>74</v>
      </c>
      <c r="D51" s="11" t="s">
        <v>75</v>
      </c>
      <c r="E51" s="14">
        <f>2521.0084+4201.6807+42016.8068+2512.6051</f>
        <v>51252.100999999995</v>
      </c>
      <c r="F51" s="14">
        <f t="shared" si="1"/>
        <v>60990.000189999992</v>
      </c>
      <c r="G51" s="15" t="s">
        <v>174</v>
      </c>
      <c r="H51" s="22" t="s">
        <v>103</v>
      </c>
      <c r="I51" s="22" t="s">
        <v>126</v>
      </c>
    </row>
    <row r="52" spans="1:9" s="28" customFormat="1" ht="57.6" x14ac:dyDescent="0.25">
      <c r="A52" s="31">
        <v>46</v>
      </c>
      <c r="B52" s="11" t="s">
        <v>97</v>
      </c>
      <c r="C52" s="10" t="s">
        <v>99</v>
      </c>
      <c r="D52" s="11" t="s">
        <v>100</v>
      </c>
      <c r="E52" s="14">
        <v>1260.5042000000001</v>
      </c>
      <c r="F52" s="14">
        <f t="shared" si="1"/>
        <v>1499.999998</v>
      </c>
      <c r="G52" s="15" t="s">
        <v>174</v>
      </c>
      <c r="H52" s="22" t="s">
        <v>103</v>
      </c>
      <c r="I52" s="22" t="s">
        <v>126</v>
      </c>
    </row>
    <row r="53" spans="1:9" s="28" customFormat="1" ht="57.6" x14ac:dyDescent="0.25">
      <c r="A53" s="31">
        <v>47</v>
      </c>
      <c r="B53" s="11" t="s">
        <v>110</v>
      </c>
      <c r="C53" s="10" t="s">
        <v>76</v>
      </c>
      <c r="D53" s="11" t="s">
        <v>77</v>
      </c>
      <c r="E53" s="14">
        <f>21008.4034+756.3026+840.3362+2857.1429</f>
        <v>25462.185099999999</v>
      </c>
      <c r="F53" s="14">
        <f t="shared" si="1"/>
        <v>30300.000268999996</v>
      </c>
      <c r="G53" s="15" t="s">
        <v>175</v>
      </c>
      <c r="H53" s="22" t="s">
        <v>103</v>
      </c>
      <c r="I53" s="22" t="s">
        <v>126</v>
      </c>
    </row>
    <row r="54" spans="1:9" s="28" customFormat="1" ht="57.6" x14ac:dyDescent="0.25">
      <c r="A54" s="31">
        <v>48</v>
      </c>
      <c r="B54" s="11" t="s">
        <v>292</v>
      </c>
      <c r="C54" s="11" t="s">
        <v>151</v>
      </c>
      <c r="D54" s="11" t="s">
        <v>152</v>
      </c>
      <c r="E54" s="14">
        <v>51260.504200000003</v>
      </c>
      <c r="F54" s="14">
        <f t="shared" si="1"/>
        <v>60999.999997999999</v>
      </c>
      <c r="G54" s="15" t="s">
        <v>134</v>
      </c>
      <c r="H54" s="22" t="s">
        <v>103</v>
      </c>
      <c r="I54" s="22" t="s">
        <v>126</v>
      </c>
    </row>
    <row r="55" spans="1:9" s="28" customFormat="1" ht="57.6" x14ac:dyDescent="0.25">
      <c r="A55" s="31">
        <v>49</v>
      </c>
      <c r="B55" s="11" t="s">
        <v>210</v>
      </c>
      <c r="C55" s="10" t="s">
        <v>231</v>
      </c>
      <c r="D55" s="11" t="s">
        <v>232</v>
      </c>
      <c r="E55" s="14">
        <f>5042.0168+1680.6723+840.3362</f>
        <v>7563.0253000000002</v>
      </c>
      <c r="F55" s="14">
        <f t="shared" si="1"/>
        <v>9000.0001069999998</v>
      </c>
      <c r="G55" s="15" t="s">
        <v>134</v>
      </c>
      <c r="H55" s="22" t="s">
        <v>103</v>
      </c>
      <c r="I55" s="22" t="s">
        <v>126</v>
      </c>
    </row>
    <row r="56" spans="1:9" s="28" customFormat="1" ht="57.6" x14ac:dyDescent="0.25">
      <c r="A56" s="31">
        <v>50</v>
      </c>
      <c r="B56" s="11" t="s">
        <v>61</v>
      </c>
      <c r="C56" s="10" t="s">
        <v>62</v>
      </c>
      <c r="D56" s="11" t="s">
        <v>63</v>
      </c>
      <c r="E56" s="14">
        <v>120168.0673</v>
      </c>
      <c r="F56" s="14">
        <f t="shared" si="1"/>
        <v>143000.00008699999</v>
      </c>
      <c r="G56" s="15" t="s">
        <v>16</v>
      </c>
      <c r="H56" s="22" t="s">
        <v>103</v>
      </c>
      <c r="I56" s="22" t="s">
        <v>126</v>
      </c>
    </row>
    <row r="57" spans="1:9" s="28" customFormat="1" ht="57.6" x14ac:dyDescent="0.25">
      <c r="A57" s="31">
        <v>51</v>
      </c>
      <c r="B57" s="11" t="s">
        <v>129</v>
      </c>
      <c r="C57" s="10" t="s">
        <v>235</v>
      </c>
      <c r="D57" s="11" t="s">
        <v>236</v>
      </c>
      <c r="E57" s="14">
        <v>4201.6806999999999</v>
      </c>
      <c r="F57" s="14">
        <v>5000</v>
      </c>
      <c r="G57" s="15" t="s">
        <v>16</v>
      </c>
      <c r="H57" s="22" t="s">
        <v>103</v>
      </c>
      <c r="I57" s="22" t="s">
        <v>126</v>
      </c>
    </row>
    <row r="58" spans="1:9" s="28" customFormat="1" ht="57.6" x14ac:dyDescent="0.25">
      <c r="A58" s="31">
        <v>52</v>
      </c>
      <c r="B58" s="13" t="s">
        <v>50</v>
      </c>
      <c r="C58" s="32" t="s">
        <v>21</v>
      </c>
      <c r="D58" s="13" t="s">
        <v>22</v>
      </c>
      <c r="E58" s="19">
        <v>433410.28580000001</v>
      </c>
      <c r="F58" s="19">
        <f t="shared" ref="F58" si="3">E58*1.19</f>
        <v>515758.24010200001</v>
      </c>
      <c r="G58" s="35" t="s">
        <v>23</v>
      </c>
      <c r="H58" s="36" t="s">
        <v>103</v>
      </c>
      <c r="I58" s="36" t="s">
        <v>126</v>
      </c>
    </row>
    <row r="59" spans="1:9" s="28" customFormat="1" ht="57.6" x14ac:dyDescent="0.25">
      <c r="A59" s="31">
        <v>53</v>
      </c>
      <c r="B59" s="11" t="s">
        <v>300</v>
      </c>
      <c r="C59" s="10" t="s">
        <v>56</v>
      </c>
      <c r="D59" s="11" t="s">
        <v>57</v>
      </c>
      <c r="E59" s="14">
        <f>33613.4454+8403.3614+8403.3614+4621.8488+25210.0841</f>
        <v>80252.1011</v>
      </c>
      <c r="F59" s="14">
        <f t="shared" ref="F59:F69" si="4">E59*1.19</f>
        <v>95500.000308999995</v>
      </c>
      <c r="G59" s="15" t="s">
        <v>28</v>
      </c>
      <c r="H59" s="22" t="s">
        <v>103</v>
      </c>
      <c r="I59" s="22" t="s">
        <v>126</v>
      </c>
    </row>
    <row r="60" spans="1:9" ht="57.6" x14ac:dyDescent="0.25">
      <c r="A60" s="31">
        <v>54</v>
      </c>
      <c r="B60" s="11" t="s">
        <v>127</v>
      </c>
      <c r="C60" s="21" t="s">
        <v>252</v>
      </c>
      <c r="D60" s="11" t="s">
        <v>128</v>
      </c>
      <c r="E60" s="14">
        <f>40336.1345+8403.3614+8403.3614+8403.3614+8403.3614+8403.3614+8403.3614+8403.3614</f>
        <v>99159.664299999975</v>
      </c>
      <c r="F60" s="14">
        <f t="shared" si="4"/>
        <v>118000.00051699996</v>
      </c>
      <c r="G60" s="15" t="s">
        <v>28</v>
      </c>
      <c r="H60" s="22" t="s">
        <v>103</v>
      </c>
      <c r="I60" s="22" t="s">
        <v>126</v>
      </c>
    </row>
    <row r="61" spans="1:9" ht="57.6" x14ac:dyDescent="0.25">
      <c r="A61" s="31">
        <v>55</v>
      </c>
      <c r="B61" s="11" t="s">
        <v>251</v>
      </c>
      <c r="C61" s="20" t="s">
        <v>94</v>
      </c>
      <c r="D61" s="11" t="s">
        <v>258</v>
      </c>
      <c r="E61" s="14">
        <f>47625.3614+9243.6975+5042.0168+1890.7563+2100.8404+2100.8404+2100.8404+2100.8404+2100.8404</f>
        <v>74306.034</v>
      </c>
      <c r="F61" s="14">
        <f t="shared" si="4"/>
        <v>88424.180459999989</v>
      </c>
      <c r="G61" s="15" t="s">
        <v>28</v>
      </c>
      <c r="H61" s="22" t="s">
        <v>103</v>
      </c>
      <c r="I61" s="22" t="s">
        <v>126</v>
      </c>
    </row>
    <row r="62" spans="1:9" ht="57.6" x14ac:dyDescent="0.25">
      <c r="A62" s="31">
        <v>56</v>
      </c>
      <c r="B62" s="20" t="s">
        <v>260</v>
      </c>
      <c r="C62" s="20" t="s">
        <v>261</v>
      </c>
      <c r="D62" s="11" t="s">
        <v>260</v>
      </c>
      <c r="E62" s="14">
        <f>659+800+415+966.3+395+1080+605.04</f>
        <v>4920.34</v>
      </c>
      <c r="F62" s="14">
        <f t="shared" si="4"/>
        <v>5855.2046</v>
      </c>
      <c r="G62" s="15" t="s">
        <v>15</v>
      </c>
      <c r="H62" s="22" t="s">
        <v>103</v>
      </c>
      <c r="I62" s="22" t="s">
        <v>126</v>
      </c>
    </row>
    <row r="63" spans="1:9" ht="57.6" x14ac:dyDescent="0.25">
      <c r="A63" s="31">
        <v>57</v>
      </c>
      <c r="B63" s="11" t="s">
        <v>321</v>
      </c>
      <c r="C63" s="20" t="s">
        <v>118</v>
      </c>
      <c r="D63" s="11" t="s">
        <v>119</v>
      </c>
      <c r="E63" s="69">
        <f>719+600+308+813+1000+516+644</f>
        <v>4600</v>
      </c>
      <c r="F63" s="14">
        <f t="shared" si="4"/>
        <v>5474</v>
      </c>
      <c r="G63" s="15" t="s">
        <v>28</v>
      </c>
      <c r="H63" s="22" t="s">
        <v>103</v>
      </c>
      <c r="I63" s="22" t="s">
        <v>126</v>
      </c>
    </row>
    <row r="64" spans="1:9" ht="57.6" x14ac:dyDescent="0.25">
      <c r="A64" s="31">
        <v>58</v>
      </c>
      <c r="B64" s="11" t="s">
        <v>215</v>
      </c>
      <c r="C64" s="20" t="s">
        <v>46</v>
      </c>
      <c r="D64" s="11" t="s">
        <v>47</v>
      </c>
      <c r="E64" s="14">
        <f>133731.9328+840.3362</f>
        <v>134572.269</v>
      </c>
      <c r="F64" s="14">
        <f t="shared" si="4"/>
        <v>160141.00010999999</v>
      </c>
      <c r="G64" s="15" t="s">
        <v>28</v>
      </c>
      <c r="H64" s="22" t="s">
        <v>103</v>
      </c>
      <c r="I64" s="22" t="s">
        <v>126</v>
      </c>
    </row>
    <row r="65" spans="1:9" ht="57.6" x14ac:dyDescent="0.25">
      <c r="A65" s="31">
        <v>59</v>
      </c>
      <c r="B65" s="11" t="s">
        <v>263</v>
      </c>
      <c r="C65" s="20" t="s">
        <v>118</v>
      </c>
      <c r="D65" s="11" t="s">
        <v>119</v>
      </c>
      <c r="E65" s="14">
        <v>2268.91</v>
      </c>
      <c r="F65" s="14">
        <f t="shared" si="4"/>
        <v>2700.0028999999995</v>
      </c>
      <c r="G65" s="15" t="s">
        <v>28</v>
      </c>
      <c r="H65" s="22" t="s">
        <v>103</v>
      </c>
      <c r="I65" s="22" t="s">
        <v>126</v>
      </c>
    </row>
    <row r="66" spans="1:9" ht="57.6" x14ac:dyDescent="0.25">
      <c r="A66" s="31">
        <v>60</v>
      </c>
      <c r="B66" s="11" t="s">
        <v>264</v>
      </c>
      <c r="C66" s="20" t="s">
        <v>265</v>
      </c>
      <c r="D66" s="11" t="s">
        <v>266</v>
      </c>
      <c r="E66" s="14">
        <f>2040+2040+2500+1020+2947.8</f>
        <v>10547.8</v>
      </c>
      <c r="F66" s="14">
        <f t="shared" si="4"/>
        <v>12551.881999999998</v>
      </c>
      <c r="G66" s="15" t="s">
        <v>17</v>
      </c>
      <c r="H66" s="22" t="s">
        <v>103</v>
      </c>
      <c r="I66" s="22" t="s">
        <v>126</v>
      </c>
    </row>
    <row r="67" spans="1:9" ht="57.6" x14ac:dyDescent="0.25">
      <c r="A67" s="31">
        <v>61</v>
      </c>
      <c r="B67" s="11" t="s">
        <v>286</v>
      </c>
      <c r="C67" s="20" t="s">
        <v>287</v>
      </c>
      <c r="D67" s="11" t="s">
        <v>285</v>
      </c>
      <c r="E67" s="14">
        <v>5133.1499999999996</v>
      </c>
      <c r="F67" s="14">
        <f t="shared" si="4"/>
        <v>6108.4484999999995</v>
      </c>
      <c r="G67" s="15" t="s">
        <v>17</v>
      </c>
      <c r="H67" s="22" t="s">
        <v>103</v>
      </c>
      <c r="I67" s="22" t="s">
        <v>126</v>
      </c>
    </row>
    <row r="68" spans="1:9" ht="57.6" x14ac:dyDescent="0.25">
      <c r="A68" s="31">
        <v>62</v>
      </c>
      <c r="B68" s="11" t="s">
        <v>297</v>
      </c>
      <c r="C68" s="20" t="s">
        <v>298</v>
      </c>
      <c r="D68" s="11" t="s">
        <v>299</v>
      </c>
      <c r="E68" s="14">
        <v>1639.88</v>
      </c>
      <c r="F68" s="14">
        <f t="shared" si="4"/>
        <v>1951.4572000000001</v>
      </c>
      <c r="G68" s="15" t="s">
        <v>15</v>
      </c>
      <c r="H68" s="22" t="s">
        <v>103</v>
      </c>
      <c r="I68" s="22" t="s">
        <v>126</v>
      </c>
    </row>
    <row r="69" spans="1:9" ht="57.6" x14ac:dyDescent="0.25">
      <c r="A69" s="31">
        <v>63</v>
      </c>
      <c r="B69" s="11" t="s">
        <v>309</v>
      </c>
      <c r="C69" s="20" t="s">
        <v>21</v>
      </c>
      <c r="D69" s="11" t="s">
        <v>22</v>
      </c>
      <c r="E69" s="14">
        <v>126000</v>
      </c>
      <c r="F69" s="14">
        <f t="shared" si="4"/>
        <v>149940</v>
      </c>
      <c r="G69" s="15" t="s">
        <v>42</v>
      </c>
      <c r="H69" s="22" t="s">
        <v>103</v>
      </c>
      <c r="I69" s="22" t="s">
        <v>126</v>
      </c>
    </row>
    <row r="70" spans="1:9" ht="57.6" x14ac:dyDescent="0.25">
      <c r="A70" s="31">
        <v>64</v>
      </c>
      <c r="B70" s="11" t="s">
        <v>24</v>
      </c>
      <c r="C70" s="20" t="s">
        <v>214</v>
      </c>
      <c r="D70" s="11" t="s">
        <v>24</v>
      </c>
      <c r="E70" s="14">
        <v>24508</v>
      </c>
      <c r="F70" s="14">
        <f t="shared" ref="F70:F79" si="5">E70*1.19</f>
        <v>29164.52</v>
      </c>
      <c r="G70" s="15" t="s">
        <v>216</v>
      </c>
      <c r="H70" s="22" t="s">
        <v>103</v>
      </c>
      <c r="I70" s="22" t="s">
        <v>126</v>
      </c>
    </row>
    <row r="71" spans="1:9" ht="57.6" x14ac:dyDescent="0.25">
      <c r="A71" s="31">
        <v>65</v>
      </c>
      <c r="B71" s="11" t="s">
        <v>304</v>
      </c>
      <c r="C71" s="20" t="s">
        <v>302</v>
      </c>
      <c r="D71" s="11" t="s">
        <v>303</v>
      </c>
      <c r="E71" s="14">
        <v>19495.7984</v>
      </c>
      <c r="F71" s="14">
        <f t="shared" si="5"/>
        <v>23200.000096</v>
      </c>
      <c r="G71" s="15" t="s">
        <v>23</v>
      </c>
      <c r="H71" s="22" t="s">
        <v>103</v>
      </c>
      <c r="I71" s="22" t="s">
        <v>126</v>
      </c>
    </row>
    <row r="72" spans="1:9" ht="86.4" x14ac:dyDescent="0.25">
      <c r="A72" s="31">
        <v>66</v>
      </c>
      <c r="B72" s="11" t="s">
        <v>301</v>
      </c>
      <c r="C72" s="20" t="s">
        <v>302</v>
      </c>
      <c r="D72" s="11" t="s">
        <v>303</v>
      </c>
      <c r="E72" s="14">
        <v>42016.806799999998</v>
      </c>
      <c r="F72" s="14">
        <f t="shared" si="5"/>
        <v>50000.000091999995</v>
      </c>
      <c r="G72" s="15" t="s">
        <v>23</v>
      </c>
      <c r="H72" s="22" t="s">
        <v>103</v>
      </c>
      <c r="I72" s="22" t="s">
        <v>126</v>
      </c>
    </row>
    <row r="73" spans="1:9" ht="57.6" x14ac:dyDescent="0.25">
      <c r="A73" s="31">
        <v>67</v>
      </c>
      <c r="B73" s="11" t="s">
        <v>312</v>
      </c>
      <c r="C73" s="20" t="s">
        <v>302</v>
      </c>
      <c r="D73" s="11" t="s">
        <v>303</v>
      </c>
      <c r="E73" s="14">
        <v>58823.529499999997</v>
      </c>
      <c r="F73" s="14">
        <f t="shared" si="5"/>
        <v>70000.000104999999</v>
      </c>
      <c r="G73" s="15" t="s">
        <v>23</v>
      </c>
      <c r="H73" s="22" t="s">
        <v>103</v>
      </c>
      <c r="I73" s="22" t="s">
        <v>126</v>
      </c>
    </row>
    <row r="74" spans="1:9" ht="57.6" x14ac:dyDescent="0.25">
      <c r="A74" s="31">
        <v>68</v>
      </c>
      <c r="B74" s="11" t="s">
        <v>322</v>
      </c>
      <c r="C74" s="20" t="s">
        <v>323</v>
      </c>
      <c r="D74" s="11" t="s">
        <v>324</v>
      </c>
      <c r="E74" s="14">
        <v>5000</v>
      </c>
      <c r="F74" s="14">
        <f t="shared" si="5"/>
        <v>5950</v>
      </c>
      <c r="G74" s="15" t="s">
        <v>23</v>
      </c>
      <c r="H74" s="22" t="s">
        <v>103</v>
      </c>
      <c r="I74" s="22" t="s">
        <v>126</v>
      </c>
    </row>
    <row r="75" spans="1:9" ht="57.6" x14ac:dyDescent="0.25">
      <c r="A75" s="31">
        <v>69</v>
      </c>
      <c r="B75" s="11" t="s">
        <v>334</v>
      </c>
      <c r="C75" s="20" t="s">
        <v>340</v>
      </c>
      <c r="D75" s="11" t="s">
        <v>199</v>
      </c>
      <c r="E75" s="14">
        <v>2200</v>
      </c>
      <c r="F75" s="14">
        <f t="shared" si="5"/>
        <v>2618</v>
      </c>
      <c r="G75" s="15" t="s">
        <v>15</v>
      </c>
      <c r="H75" s="22" t="s">
        <v>103</v>
      </c>
      <c r="I75" s="22" t="s">
        <v>126</v>
      </c>
    </row>
    <row r="76" spans="1:9" ht="57.6" x14ac:dyDescent="0.25">
      <c r="A76" s="31">
        <v>70</v>
      </c>
      <c r="B76" s="11" t="s">
        <v>325</v>
      </c>
      <c r="C76" s="20" t="s">
        <v>335</v>
      </c>
      <c r="D76" s="11" t="s">
        <v>325</v>
      </c>
      <c r="E76" s="14">
        <v>1035</v>
      </c>
      <c r="F76" s="14">
        <f t="shared" si="5"/>
        <v>1231.6499999999999</v>
      </c>
      <c r="G76" s="15" t="s">
        <v>15</v>
      </c>
      <c r="H76" s="22" t="s">
        <v>103</v>
      </c>
      <c r="I76" s="22" t="s">
        <v>126</v>
      </c>
    </row>
    <row r="77" spans="1:9" ht="57.6" x14ac:dyDescent="0.25">
      <c r="A77" s="31">
        <v>71</v>
      </c>
      <c r="B77" s="11" t="s">
        <v>336</v>
      </c>
      <c r="C77" s="20" t="s">
        <v>337</v>
      </c>
      <c r="D77" s="11" t="s">
        <v>262</v>
      </c>
      <c r="E77" s="14">
        <v>2256</v>
      </c>
      <c r="F77" s="14">
        <f t="shared" si="5"/>
        <v>2684.64</v>
      </c>
      <c r="G77" s="15" t="s">
        <v>15</v>
      </c>
      <c r="H77" s="22" t="s">
        <v>103</v>
      </c>
      <c r="I77" s="22" t="s">
        <v>126</v>
      </c>
    </row>
    <row r="78" spans="1:9" ht="57.6" x14ac:dyDescent="0.25">
      <c r="A78" s="31">
        <v>72</v>
      </c>
      <c r="B78" s="11" t="s">
        <v>354</v>
      </c>
      <c r="C78" s="20" t="s">
        <v>338</v>
      </c>
      <c r="D78" s="11" t="s">
        <v>339</v>
      </c>
      <c r="E78" s="14">
        <f>2078.15+1772.6</f>
        <v>3850.75</v>
      </c>
      <c r="F78" s="14">
        <f t="shared" si="5"/>
        <v>4582.3924999999999</v>
      </c>
      <c r="G78" s="15" t="s">
        <v>15</v>
      </c>
      <c r="H78" s="22" t="s">
        <v>103</v>
      </c>
      <c r="I78" s="22" t="s">
        <v>126</v>
      </c>
    </row>
    <row r="79" spans="1:9" ht="57.6" x14ac:dyDescent="0.25">
      <c r="A79" s="31">
        <v>73</v>
      </c>
      <c r="B79" s="11" t="s">
        <v>341</v>
      </c>
      <c r="C79" s="20" t="s">
        <v>342</v>
      </c>
      <c r="D79" s="11" t="s">
        <v>343</v>
      </c>
      <c r="E79" s="14">
        <v>5000</v>
      </c>
      <c r="F79" s="14">
        <f t="shared" si="5"/>
        <v>5950</v>
      </c>
      <c r="G79" s="15" t="s">
        <v>17</v>
      </c>
      <c r="H79" s="22" t="s">
        <v>103</v>
      </c>
      <c r="I79" s="22" t="s">
        <v>126</v>
      </c>
    </row>
    <row r="80" spans="1:9" ht="57.6" x14ac:dyDescent="0.25">
      <c r="A80" s="31">
        <v>74</v>
      </c>
      <c r="B80" s="11" t="s">
        <v>344</v>
      </c>
      <c r="C80" s="20" t="s">
        <v>345</v>
      </c>
      <c r="D80" s="11" t="s">
        <v>346</v>
      </c>
      <c r="E80" s="14">
        <v>152</v>
      </c>
      <c r="F80" s="14">
        <f t="shared" ref="F80:F88" si="6">E80*1.19</f>
        <v>180.88</v>
      </c>
      <c r="G80" s="15" t="s">
        <v>28</v>
      </c>
      <c r="H80" s="22" t="s">
        <v>103</v>
      </c>
      <c r="I80" s="22" t="s">
        <v>126</v>
      </c>
    </row>
    <row r="81" spans="1:9" ht="57.6" x14ac:dyDescent="0.25">
      <c r="A81" s="31">
        <v>75</v>
      </c>
      <c r="B81" s="11" t="s">
        <v>348</v>
      </c>
      <c r="C81" s="20" t="s">
        <v>349</v>
      </c>
      <c r="D81" s="11" t="s">
        <v>350</v>
      </c>
      <c r="E81" s="69">
        <f>117.65+117.65+160</f>
        <v>395.3</v>
      </c>
      <c r="F81" s="14">
        <f t="shared" si="6"/>
        <v>470.40699999999998</v>
      </c>
      <c r="G81" s="15" t="s">
        <v>170</v>
      </c>
      <c r="H81" s="22" t="s">
        <v>103</v>
      </c>
      <c r="I81" s="22" t="s">
        <v>126</v>
      </c>
    </row>
    <row r="82" spans="1:9" ht="57.6" x14ac:dyDescent="0.25">
      <c r="A82" s="31">
        <v>76</v>
      </c>
      <c r="B82" s="11" t="s">
        <v>363</v>
      </c>
      <c r="C82" s="20" t="s">
        <v>352</v>
      </c>
      <c r="D82" s="11" t="s">
        <v>353</v>
      </c>
      <c r="E82" s="14">
        <f>1950+1365</f>
        <v>3315</v>
      </c>
      <c r="F82" s="14">
        <f t="shared" si="6"/>
        <v>3944.85</v>
      </c>
      <c r="G82" s="15" t="s">
        <v>28</v>
      </c>
      <c r="H82" s="22" t="s">
        <v>103</v>
      </c>
      <c r="I82" s="22" t="s">
        <v>126</v>
      </c>
    </row>
    <row r="83" spans="1:9" ht="57.6" x14ac:dyDescent="0.25">
      <c r="A83" s="31">
        <v>77</v>
      </c>
      <c r="B83" s="11" t="s">
        <v>369</v>
      </c>
      <c r="C83" s="20" t="s">
        <v>357</v>
      </c>
      <c r="D83" s="11" t="s">
        <v>358</v>
      </c>
      <c r="E83" s="14">
        <v>24864</v>
      </c>
      <c r="F83" s="14">
        <f t="shared" si="6"/>
        <v>29588.16</v>
      </c>
      <c r="G83" s="15" t="s">
        <v>359</v>
      </c>
      <c r="H83" s="22" t="s">
        <v>103</v>
      </c>
      <c r="I83" s="22" t="s">
        <v>126</v>
      </c>
    </row>
    <row r="84" spans="1:9" ht="57.6" x14ac:dyDescent="0.25">
      <c r="A84" s="31">
        <v>78</v>
      </c>
      <c r="B84" s="11" t="s">
        <v>360</v>
      </c>
      <c r="C84" s="20" t="s">
        <v>361</v>
      </c>
      <c r="D84" s="11" t="s">
        <v>360</v>
      </c>
      <c r="E84" s="14">
        <v>2020</v>
      </c>
      <c r="F84" s="14">
        <f t="shared" si="6"/>
        <v>2403.7999999999997</v>
      </c>
      <c r="G84" s="15" t="s">
        <v>17</v>
      </c>
      <c r="H84" s="22" t="s">
        <v>103</v>
      </c>
      <c r="I84" s="22" t="s">
        <v>126</v>
      </c>
    </row>
    <row r="85" spans="1:9" ht="57.6" x14ac:dyDescent="0.25">
      <c r="A85" s="31">
        <v>79</v>
      </c>
      <c r="B85" s="11" t="s">
        <v>366</v>
      </c>
      <c r="C85" s="20" t="s">
        <v>367</v>
      </c>
      <c r="D85" s="11" t="s">
        <v>368</v>
      </c>
      <c r="E85" s="14">
        <v>12384.58</v>
      </c>
      <c r="F85" s="14">
        <f t="shared" si="6"/>
        <v>14737.6502</v>
      </c>
      <c r="G85" s="15" t="s">
        <v>28</v>
      </c>
      <c r="H85" s="22" t="s">
        <v>103</v>
      </c>
      <c r="I85" s="22" t="s">
        <v>126</v>
      </c>
    </row>
    <row r="86" spans="1:9" ht="57.6" x14ac:dyDescent="0.25">
      <c r="A86" s="66">
        <v>80</v>
      </c>
      <c r="B86" s="67" t="s">
        <v>370</v>
      </c>
      <c r="C86" s="68" t="s">
        <v>371</v>
      </c>
      <c r="D86" s="67" t="s">
        <v>372</v>
      </c>
      <c r="E86" s="69">
        <v>360</v>
      </c>
      <c r="F86" s="69">
        <f t="shared" si="6"/>
        <v>428.4</v>
      </c>
      <c r="G86" s="70" t="s">
        <v>15</v>
      </c>
      <c r="H86" s="71" t="s">
        <v>103</v>
      </c>
      <c r="I86" s="71" t="s">
        <v>126</v>
      </c>
    </row>
    <row r="87" spans="1:9" ht="57.6" x14ac:dyDescent="0.25">
      <c r="A87" s="66">
        <v>81</v>
      </c>
      <c r="B87" s="67" t="s">
        <v>376</v>
      </c>
      <c r="C87" s="68" t="s">
        <v>287</v>
      </c>
      <c r="D87" s="67" t="s">
        <v>285</v>
      </c>
      <c r="E87" s="69">
        <v>4085</v>
      </c>
      <c r="F87" s="69">
        <f t="shared" si="6"/>
        <v>4861.1499999999996</v>
      </c>
      <c r="G87" s="70" t="s">
        <v>28</v>
      </c>
      <c r="H87" s="71" t="s">
        <v>103</v>
      </c>
      <c r="I87" s="71" t="s">
        <v>126</v>
      </c>
    </row>
    <row r="88" spans="1:9" ht="57.6" x14ac:dyDescent="0.25">
      <c r="A88" s="66">
        <v>82</v>
      </c>
      <c r="B88" s="67" t="s">
        <v>373</v>
      </c>
      <c r="C88" s="68" t="s">
        <v>374</v>
      </c>
      <c r="D88" s="67" t="s">
        <v>375</v>
      </c>
      <c r="E88" s="69">
        <v>700</v>
      </c>
      <c r="F88" s="69">
        <f t="shared" si="6"/>
        <v>833</v>
      </c>
      <c r="G88" s="70" t="s">
        <v>17</v>
      </c>
      <c r="H88" s="71" t="s">
        <v>103</v>
      </c>
      <c r="I88" s="71" t="s">
        <v>126</v>
      </c>
    </row>
  </sheetData>
  <autoFilter ref="A6:I87"/>
  <mergeCells count="9">
    <mergeCell ref="H1:I1"/>
    <mergeCell ref="G4:G5"/>
    <mergeCell ref="D4:D5"/>
    <mergeCell ref="E4:F4"/>
    <mergeCell ref="H4:H5"/>
    <mergeCell ref="I4:I5"/>
    <mergeCell ref="A4:A5"/>
    <mergeCell ref="B4:B5"/>
    <mergeCell ref="C4:C5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PAAP</vt:lpstr>
      <vt:lpstr>Anexa CD</vt:lpstr>
      <vt:lpstr>'Anexa CD'!Print_Area</vt:lpstr>
      <vt:lpstr>PAAP!Print_Area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Boceanu Andrei Octavian, ISC</dc:creator>
  <cp:lastModifiedBy>Boceanu Andrei Octavian, ISC</cp:lastModifiedBy>
  <cp:lastPrinted>2021-08-12T09:56:02Z</cp:lastPrinted>
  <dcterms:created xsi:type="dcterms:W3CDTF">2019-12-17T09:26:24Z</dcterms:created>
  <dcterms:modified xsi:type="dcterms:W3CDTF">2021-08-19T06:02:17Z</dcterms:modified>
</cp:coreProperties>
</file>