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37\Birou Achizitii\PAAP\2019\PAAP 2019\11 noiembrie\"/>
    </mc:Choice>
  </mc:AlternateContent>
  <bookViews>
    <workbookView xWindow="0" yWindow="0" windowWidth="23040" windowHeight="9192" activeTab="1"/>
  </bookViews>
  <sheets>
    <sheet name="PAAP" sheetId="5" r:id="rId1"/>
    <sheet name="CD 2019" sheetId="1" r:id="rId2"/>
  </sheets>
  <definedNames>
    <definedName name="_xlnm._FilterDatabase" localSheetId="1" hidden="1">'CD 2019'!$A$6:$L$6</definedName>
    <definedName name="_xlnm.Print_Area" localSheetId="1">'CD 2019'!$A$1:$L$145</definedName>
    <definedName name="_xlnm.Print_Area" localSheetId="0">PAAP!$A$1:$N$53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4" i="1" l="1"/>
  <c r="F125" i="1"/>
  <c r="F126" i="1"/>
  <c r="F127" i="1"/>
  <c r="F123" i="1"/>
  <c r="F120" i="1"/>
  <c r="F93" i="1" l="1"/>
  <c r="F92" i="1"/>
  <c r="F89" i="1"/>
  <c r="F76" i="1"/>
  <c r="F71" i="1"/>
  <c r="F54" i="1"/>
  <c r="F45" i="1"/>
  <c r="F41" i="1"/>
  <c r="F40" i="1"/>
  <c r="F31" i="1"/>
  <c r="F90" i="1" l="1"/>
  <c r="E90" i="1" s="1"/>
  <c r="F96" i="1"/>
  <c r="F72" i="1"/>
  <c r="F85" i="1"/>
  <c r="F101" i="1"/>
  <c r="H40" i="5" l="1"/>
  <c r="F62" i="1" l="1"/>
  <c r="G37" i="5" l="1"/>
  <c r="F63" i="1" l="1"/>
  <c r="F95" i="1"/>
  <c r="E48" i="1" l="1"/>
  <c r="F100" i="1"/>
  <c r="E102" i="1"/>
  <c r="E117" i="1"/>
  <c r="F117" i="1" s="1"/>
  <c r="G36" i="5" l="1"/>
  <c r="G35" i="5" l="1"/>
  <c r="H29" i="5"/>
  <c r="F16" i="1" l="1"/>
  <c r="E82" i="1" l="1"/>
  <c r="E81" i="1"/>
  <c r="E80" i="1"/>
  <c r="E79" i="1"/>
  <c r="E78" i="1"/>
  <c r="F104" i="1"/>
  <c r="E68" i="1"/>
  <c r="G34" i="5" l="1"/>
  <c r="H32" i="5"/>
  <c r="G32" i="5" s="1"/>
  <c r="G29" i="5"/>
  <c r="G26" i="5"/>
  <c r="H25" i="5"/>
  <c r="G24" i="5"/>
  <c r="G23" i="5"/>
  <c r="G22" i="5"/>
  <c r="G21" i="5"/>
  <c r="G19" i="5"/>
  <c r="G18" i="5"/>
  <c r="G17" i="5"/>
  <c r="E83" i="1" l="1"/>
  <c r="E103" i="1"/>
  <c r="E84" i="1"/>
  <c r="F30" i="1"/>
  <c r="E30" i="1" s="1"/>
  <c r="F19" i="1"/>
  <c r="E19" i="1" s="1"/>
  <c r="F18" i="1"/>
  <c r="E18" i="1" s="1"/>
  <c r="F74" i="1"/>
  <c r="E74" i="1" s="1"/>
  <c r="F86" i="1"/>
  <c r="E86" i="1" s="1"/>
  <c r="E118" i="1"/>
  <c r="F118" i="1" s="1"/>
  <c r="F108" i="1"/>
  <c r="E108" i="1" s="1"/>
  <c r="F107" i="1"/>
  <c r="E107" i="1" s="1"/>
  <c r="E7" i="1"/>
  <c r="F115" i="1"/>
  <c r="E115" i="1" s="1"/>
  <c r="F10" i="1"/>
  <c r="E10" i="1" s="1"/>
  <c r="E49" i="1"/>
  <c r="F49" i="1" s="1"/>
  <c r="F98" i="1"/>
  <c r="F52" i="1"/>
  <c r="E50" i="1"/>
  <c r="F50" i="1" s="1"/>
  <c r="F59" i="1"/>
  <c r="E59" i="1" s="1"/>
  <c r="E75" i="1"/>
  <c r="F53" i="1"/>
  <c r="E53" i="1" s="1"/>
  <c r="E63" i="1"/>
  <c r="F65" i="1"/>
  <c r="E65" i="1" s="1"/>
  <c r="E28" i="1"/>
  <c r="E60" i="1"/>
  <c r="E35" i="1"/>
  <c r="F43" i="1"/>
  <c r="E66" i="1"/>
  <c r="F67" i="1"/>
  <c r="E67" i="1" s="1"/>
  <c r="F57" i="1"/>
  <c r="E57" i="1" s="1"/>
  <c r="F58" i="1"/>
  <c r="E58" i="1" s="1"/>
  <c r="E26" i="1"/>
  <c r="E73" i="1"/>
  <c r="F70" i="1"/>
  <c r="E70" i="1" s="1"/>
  <c r="F27" i="1"/>
  <c r="E27" i="1" s="1"/>
  <c r="E38" i="1"/>
  <c r="E34" i="1"/>
  <c r="F22" i="1"/>
  <c r="E22" i="1" s="1"/>
  <c r="F33" i="1"/>
  <c r="E33" i="1" s="1"/>
  <c r="E39" i="1"/>
  <c r="E55" i="1"/>
  <c r="F17" i="1"/>
  <c r="E17" i="1" s="1"/>
  <c r="F56" i="1"/>
  <c r="E56" i="1" s="1"/>
  <c r="F32" i="1"/>
  <c r="E61" i="1"/>
  <c r="E29" i="1"/>
  <c r="F47" i="1"/>
  <c r="E47" i="1" s="1"/>
  <c r="F20" i="1"/>
  <c r="E20" i="1" s="1"/>
  <c r="F15" i="1"/>
  <c r="E15" i="1" s="1"/>
  <c r="E16" i="1"/>
  <c r="F46" i="1"/>
  <c r="E46" i="1" s="1"/>
  <c r="F8" i="1"/>
  <c r="E8" i="1" s="1"/>
  <c r="F9" i="1"/>
  <c r="E9" i="1" s="1"/>
  <c r="F77" i="1"/>
  <c r="F128" i="1"/>
  <c r="F109" i="1"/>
  <c r="F36" i="1"/>
  <c r="F25" i="1"/>
  <c r="E25" i="1" s="1"/>
  <c r="F64" i="1"/>
  <c r="E64" i="1" s="1"/>
  <c r="F42" i="1"/>
  <c r="E42" i="1" s="1"/>
  <c r="F37" i="1"/>
  <c r="E37" i="1" s="1"/>
  <c r="F11" i="1"/>
  <c r="E11" i="1" s="1"/>
  <c r="F91" i="1"/>
  <c r="E91" i="1" s="1"/>
  <c r="F87" i="1"/>
  <c r="F24" i="1"/>
  <c r="E24" i="1" s="1"/>
  <c r="F121" i="1"/>
  <c r="E121" i="1" s="1"/>
  <c r="F69" i="1"/>
  <c r="E69" i="1" s="1"/>
  <c r="F88" i="1"/>
  <c r="F48" i="1"/>
  <c r="F105" i="1"/>
  <c r="F44" i="1"/>
  <c r="E14" i="1"/>
  <c r="F14" i="1" s="1"/>
  <c r="F94" i="1"/>
  <c r="E94" i="1" s="1"/>
  <c r="F106" i="1"/>
  <c r="E106" i="1" s="1"/>
  <c r="F99" i="1"/>
  <c r="E99" i="1" s="1"/>
  <c r="E100" i="1"/>
  <c r="E95" i="1"/>
  <c r="F116" i="1"/>
  <c r="E116" i="1" s="1"/>
  <c r="F129" i="1"/>
  <c r="E129" i="1" s="1"/>
  <c r="F21" i="1"/>
  <c r="F122" i="1"/>
</calcChain>
</file>

<file path=xl/sharedStrings.xml><?xml version="1.0" encoding="utf-8"?>
<sst xmlns="http://schemas.openxmlformats.org/spreadsheetml/2006/main" count="1089" uniqueCount="540">
  <si>
    <t>Nr. crt.</t>
  </si>
  <si>
    <t xml:space="preserve"> Obiectul achizitiei directe</t>
  </si>
  <si>
    <t>Cod CPV</t>
  </si>
  <si>
    <t>Denumire Cod CPV</t>
  </si>
  <si>
    <t xml:space="preserve">    Valoarea estimată</t>
  </si>
  <si>
    <t>Articol Bugetar</t>
  </si>
  <si>
    <t xml:space="preserve">Buget aprobat  lei cu TVA    </t>
  </si>
  <si>
    <t>Executie lei cu TVA</t>
  </si>
  <si>
    <t>Sold lei cu TVA</t>
  </si>
  <si>
    <t>Data (luna) estimată pentru inițierea achiziției</t>
  </si>
  <si>
    <t xml:space="preserve">Data (luna) estimată pentru realizarea achiziției directe </t>
  </si>
  <si>
    <t>Lei fără TVA</t>
  </si>
  <si>
    <t>Lei cu TVA</t>
  </si>
  <si>
    <t>1</t>
  </si>
  <si>
    <t>7</t>
  </si>
  <si>
    <t>Achiziție servicii de tipărire vouchere de vacanță</t>
  </si>
  <si>
    <t>79823000-9</t>
  </si>
  <si>
    <t>Servicii de tiparire si de livrare</t>
  </si>
  <si>
    <t>10.02.06</t>
  </si>
  <si>
    <t>ianuarie</t>
  </si>
  <si>
    <t>decembrie</t>
  </si>
  <si>
    <t>Role etichete pentru sistemul de ticketing</t>
  </si>
  <si>
    <t>30199760-5</t>
  </si>
  <si>
    <t>Etichete</t>
  </si>
  <si>
    <t>20.01.01</t>
  </si>
  <si>
    <t>februarie</t>
  </si>
  <si>
    <t>Servicii tip cablu-tv</t>
  </si>
  <si>
    <t>92232000-6</t>
  </si>
  <si>
    <t>Servicii de televiziune prin cablu</t>
  </si>
  <si>
    <t>20.01.08</t>
  </si>
  <si>
    <t>01.01.2018</t>
  </si>
  <si>
    <t>31.12.2018</t>
  </si>
  <si>
    <t>Serviciu mentenanta anuala pentru domeniile "ro"</t>
  </si>
  <si>
    <t>72417000-6</t>
  </si>
  <si>
    <t>Nume de domenii de internet</t>
  </si>
  <si>
    <t>20.01.09</t>
  </si>
  <si>
    <t>martie</t>
  </si>
  <si>
    <t>Servicii de asistență tehnică a ascensoarelor</t>
  </si>
  <si>
    <t>50750000-7</t>
  </si>
  <si>
    <t>Servicii de întreţinere a ascensoarelor</t>
  </si>
  <si>
    <t>ianuarie-decembrie</t>
  </si>
  <si>
    <t>64216200-5</t>
  </si>
  <si>
    <t>Servicii de informare electronica</t>
  </si>
  <si>
    <t>Servicii depozitare arhivă</t>
  </si>
  <si>
    <t>63121100-4</t>
  </si>
  <si>
    <t xml:space="preserve">Servicii de depozitare </t>
  </si>
  <si>
    <t>Revizii centrale termice și pe gaz, RSVTI, ISCIR, verificări instalații gaz IRC/IJC</t>
  </si>
  <si>
    <t>45259300-0
45259000-7+ ME02-1</t>
  </si>
  <si>
    <t>Reparare şi întreţinere a centralelor termice
Reparare si intretinere a echipamentelor de gaze naturale</t>
  </si>
  <si>
    <t>Servicii de revizuire analiza risc</t>
  </si>
  <si>
    <t>71317000-3</t>
  </si>
  <si>
    <t>Servicii de consultanţă în protecţia contra riscurilor şi în controlul riscurilor</t>
  </si>
  <si>
    <t>aprilie</t>
  </si>
  <si>
    <t>mai</t>
  </si>
  <si>
    <t>Serviciu evaluare sedii ISC</t>
  </si>
  <si>
    <t>79419000-4</t>
  </si>
  <si>
    <t>Servicii de consultanta in domeniul evaluarii </t>
  </si>
  <si>
    <t>iunie</t>
  </si>
  <si>
    <t>Mentenanta sisteme supraveghere video</t>
  </si>
  <si>
    <t>50610000-4</t>
  </si>
  <si>
    <t>Servicii de reparare si de intretinere a echipamentului de securitate</t>
  </si>
  <si>
    <t>Revizii sistem climatizare</t>
  </si>
  <si>
    <t>50800000-3</t>
  </si>
  <si>
    <t>Tonere imprimante cod de bare</t>
  </si>
  <si>
    <t>30125100-2</t>
  </si>
  <si>
    <t>Cartuse de toner</t>
  </si>
  <si>
    <t>Participare eveniment ConstructFEST UTCB</t>
  </si>
  <si>
    <t>79342200-5</t>
  </si>
  <si>
    <t>Servicii de promovare</t>
  </si>
  <si>
    <t>Achizitia serviciilor de suplimentare a sistemului antiefractie si supraveghere video</t>
  </si>
  <si>
    <t>35120000-1 51000000-9</t>
  </si>
  <si>
    <t>Sisteme si dispozitive de supraveghere si de securitate Servicii de instalare</t>
  </si>
  <si>
    <t>august</t>
  </si>
  <si>
    <t>Elaborare certificat de performanță energetică pentru IJC GR</t>
  </si>
  <si>
    <t>71314300-5</t>
  </si>
  <si>
    <t>Servicii de consultanţă în eficienţă energetică</t>
  </si>
  <si>
    <t>38431200-7</t>
  </si>
  <si>
    <t>Detectoare de fum </t>
  </si>
  <si>
    <t>iulie</t>
  </si>
  <si>
    <t>Reparatie imprimanta Zebra GK420t</t>
  </si>
  <si>
    <t>50323000-5</t>
  </si>
  <si>
    <t>Servicii de reparare si de intretinere a perifericelor informatice</t>
  </si>
  <si>
    <t>20.01.09
20.01.30</t>
  </si>
  <si>
    <t>Diverse materiale electrice, sanitare si piese de schimb pentru instalatiile electrice, sanitare si cele de clima-ventilatie, feronerie usi/ferestre, yale, chei etc</t>
  </si>
  <si>
    <t>44423000-1</t>
  </si>
  <si>
    <t>Diverse articole</t>
  </si>
  <si>
    <t>Mentenanta preventiva si predictiva pentru sistemele de:grupuri de pompare, instalatii de hidranti interiori, sisteme de ventilare-desfumare si evacuare gaze toxice precum si sisteme de detectie si alarmare pentru ISC-ap central si IRC-uri.</t>
  </si>
  <si>
    <t>50413200-5</t>
  </si>
  <si>
    <t>Servicii de reparare şi de întreţinere a echipamentului
de stingere a incendiilor</t>
  </si>
  <si>
    <t>20.01.30</t>
  </si>
  <si>
    <t>Servicii tipărire legitimații și cărți de vizită</t>
  </si>
  <si>
    <t>79810000-5</t>
  </si>
  <si>
    <t>Servicii tipografice</t>
  </si>
  <si>
    <t xml:space="preserve">Servicii de asigurare CASCO salupa Mery Fisher </t>
  </si>
  <si>
    <t>66514150-2</t>
  </si>
  <si>
    <t>Servicii de asigurare a navelor</t>
  </si>
  <si>
    <t>Baterii UPS 31 buc</t>
  </si>
  <si>
    <t>30237100-0 </t>
  </si>
  <si>
    <t xml:space="preserve">Piese pentru computere </t>
  </si>
  <si>
    <t xml:space="preserve">Spalatorie auto </t>
  </si>
  <si>
    <t>50112300-6</t>
  </si>
  <si>
    <t>Servicii de spălare a automobilelor şi servicii similare</t>
  </si>
  <si>
    <t>Servicii verificare/incarcare/reparare stingatoare</t>
  </si>
  <si>
    <t>Servicii de reparare şi de întreţinere a echipamentului de stingere a incendiilor</t>
  </si>
  <si>
    <t>Roviniete</t>
  </si>
  <si>
    <t>22453000-0</t>
  </si>
  <si>
    <t>Viniete de automobile</t>
  </si>
  <si>
    <t>Kit inlocuire truse prim ajutor</t>
  </si>
  <si>
    <t>33141623-3 </t>
  </si>
  <si>
    <t>Truse de prim ajutor</t>
  </si>
  <si>
    <t>Material antiderapant</t>
  </si>
  <si>
    <t>34927100-2</t>
  </si>
  <si>
    <t>Sare industrială pentru deszăpezire</t>
  </si>
  <si>
    <t>noiembrie</t>
  </si>
  <si>
    <t>Lichid parbriz concentratie de iarna si vara</t>
  </si>
  <si>
    <t>39831500-1</t>
  </si>
  <si>
    <t>Produse de curăţat pentru automobile</t>
  </si>
  <si>
    <t>Diverse consumabile IT (acumulatori, piese de schimb, tastatura, mouse, mufe RJ, trusa de instrumente)</t>
  </si>
  <si>
    <t>Achizitie kituri truse medicale auto</t>
  </si>
  <si>
    <t>33140000-3</t>
  </si>
  <si>
    <t>Consumabile medicale </t>
  </si>
  <si>
    <t>Servicii de cadastru si topografie, actualizare numere cadastrale 8028, 8029, 8030 IRC SV Olenia</t>
  </si>
  <si>
    <t>71354300-7</t>
  </si>
  <si>
    <t>Servicii de cadastru</t>
  </si>
  <si>
    <t>Servicii de dezinfectie si deratizare a spatiilor ISC</t>
  </si>
  <si>
    <t>90921000-9</t>
  </si>
  <si>
    <t>Servicii de dezinfecţie şi de dezinsecţie</t>
  </si>
  <si>
    <t>Înlocuire si instalare geam  la sediul ISC - Ap. Central, cam 2, et. 2</t>
  </si>
  <si>
    <t>45421100-5</t>
  </si>
  <si>
    <t>Instalare de usi, de ferestre si de elemente conexe</t>
  </si>
  <si>
    <t>Echipament protectie (bocanci, cizme,pelerine,casti)</t>
  </si>
  <si>
    <t>18143000-3</t>
  </si>
  <si>
    <t>Echipament de protectie</t>
  </si>
  <si>
    <t>20.05.01</t>
  </si>
  <si>
    <t>Robe consilieri juridici</t>
  </si>
  <si>
    <t>18110000-3 </t>
  </si>
  <si>
    <t>Imbracaminte de uz profesional </t>
  </si>
  <si>
    <t>Steaguri</t>
  </si>
  <si>
    <t>35821000-5</t>
  </si>
  <si>
    <t>20.05.30</t>
  </si>
  <si>
    <t>Distrugatoare documente</t>
  </si>
  <si>
    <t>30191400-8</t>
  </si>
  <si>
    <t xml:space="preserve">Dispozitiv de distrugere a documentelor </t>
  </si>
  <si>
    <t>Calculatoare birou</t>
  </si>
  <si>
    <t>30141200-1</t>
  </si>
  <si>
    <t>Calculatoare de birou</t>
  </si>
  <si>
    <t>Rulete</t>
  </si>
  <si>
    <t>30192200-3</t>
  </si>
  <si>
    <t>octombrie</t>
  </si>
  <si>
    <t>Telemetre</t>
  </si>
  <si>
    <t>38300000-8</t>
  </si>
  <si>
    <t>Instrumente de masurare</t>
  </si>
  <si>
    <t>Lanterne</t>
  </si>
  <si>
    <t>31527210-1</t>
  </si>
  <si>
    <t>Aeroterme</t>
  </si>
  <si>
    <t>39715200-9</t>
  </si>
  <si>
    <t>Echipament de incalzire</t>
  </si>
  <si>
    <t>39531000-3</t>
  </si>
  <si>
    <t>Covoare</t>
  </si>
  <si>
    <t>Televizoare</t>
  </si>
  <si>
    <t>32324100-1</t>
  </si>
  <si>
    <t>Televizoare color</t>
  </si>
  <si>
    <t>Frigidere</t>
  </si>
  <si>
    <t>39711130-9</t>
  </si>
  <si>
    <t>Diverse stampile</t>
  </si>
  <si>
    <t>30192153-8</t>
  </si>
  <si>
    <t>Stampile cu text</t>
  </si>
  <si>
    <t>Insigna si portofel</t>
  </si>
  <si>
    <t>39561133-3</t>
  </si>
  <si>
    <t>Insigne</t>
  </si>
  <si>
    <t>Anvelope auto</t>
  </si>
  <si>
    <t>34351100-3</t>
  </si>
  <si>
    <t xml:space="preserve">Pneuri pentru autovehicule </t>
  </si>
  <si>
    <t>Jante auto</t>
  </si>
  <si>
    <t>34324000-4</t>
  </si>
  <si>
    <t>Roţi, piese şi accesorii</t>
  </si>
  <si>
    <t xml:space="preserve"> 20.05.30
</t>
  </si>
  <si>
    <t xml:space="preserve">Switch-uri  </t>
  </si>
  <si>
    <t>32420000-3</t>
  </si>
  <si>
    <t>Echipament de reţea</t>
  </si>
  <si>
    <t>Hard discuri</t>
  </si>
  <si>
    <t>30233132-5</t>
  </si>
  <si>
    <t>Unităţi de hard disk</t>
  </si>
  <si>
    <t>Media convertor tip FMC-1000MS</t>
  </si>
  <si>
    <t>32522000-8</t>
  </si>
  <si>
    <t>Echipamente de telecomunicatii</t>
  </si>
  <si>
    <t>Monitor 24 inch</t>
  </si>
  <si>
    <t>33195100-4</t>
  </si>
  <si>
    <t>Monitoare</t>
  </si>
  <si>
    <t>UPS</t>
  </si>
  <si>
    <t>31154000-0</t>
  </si>
  <si>
    <t>Surse de alimentare electrica continua</t>
  </si>
  <si>
    <t>Scara</t>
  </si>
  <si>
    <t>44423200-3</t>
  </si>
  <si>
    <t>Scări</t>
  </si>
  <si>
    <t>Boilere</t>
  </si>
  <si>
    <t>44621200-1</t>
  </si>
  <si>
    <t>Suport TV perete</t>
  </si>
  <si>
    <t>30237260-9</t>
  </si>
  <si>
    <t>Suporturi de montare pe perete pentru monitoare</t>
  </si>
  <si>
    <t>septembrie</t>
  </si>
  <si>
    <t>Cuptor cu microunde</t>
  </si>
  <si>
    <t>39711362-4 </t>
  </si>
  <si>
    <t>Cuptoare cu microunde</t>
  </si>
  <si>
    <t>Filtru cafea</t>
  </si>
  <si>
    <t>39711310-5</t>
  </si>
  <si>
    <t>Filtre de cafea electrice</t>
  </si>
  <si>
    <t>Sine pentru perdele</t>
  </si>
  <si>
    <t>44115811-7</t>
  </si>
  <si>
    <t>Aparat curatare cu presiune</t>
  </si>
  <si>
    <t>42995000-7 </t>
  </si>
  <si>
    <t>Diverse masini de curatare</t>
  </si>
  <si>
    <t>Stingătoare P6, stingătoare auto</t>
  </si>
  <si>
    <t>35111300-8</t>
  </si>
  <si>
    <t>Extinctoare</t>
  </si>
  <si>
    <t>Interfon</t>
  </si>
  <si>
    <t>32552600-3</t>
  </si>
  <si>
    <t>Interfoane </t>
  </si>
  <si>
    <t>Centrala alarmare la efractie</t>
  </si>
  <si>
    <t>31625300-6</t>
  </si>
  <si>
    <t>Sisteme de alarmă antiefracţie</t>
  </si>
  <si>
    <t>Aspirator</t>
  </si>
  <si>
    <t>39713430-6</t>
  </si>
  <si>
    <t>Aspiratoare</t>
  </si>
  <si>
    <t>Lampa birou</t>
  </si>
  <si>
    <t>31500000-1</t>
  </si>
  <si>
    <t>Aparatura de iluminat si lampi electrice </t>
  </si>
  <si>
    <t>Dozatoare apa</t>
  </si>
  <si>
    <t>42912310-8 </t>
  </si>
  <si>
    <t>Aparate de filtrare a apei</t>
  </si>
  <si>
    <t>Aparate aer conditionat</t>
  </si>
  <si>
    <t>39717200-3</t>
  </si>
  <si>
    <t>Aparate de aer condiţionat</t>
  </si>
  <si>
    <t>Perdele, draperii, jaluzele</t>
  </si>
  <si>
    <t>39515000-5</t>
  </si>
  <si>
    <t>Perdele, draperii, baldachine si storuri textile</t>
  </si>
  <si>
    <t>Calorifer electric</t>
  </si>
  <si>
    <t>45232141-2</t>
  </si>
  <si>
    <t>Instalatii de incalzire</t>
  </si>
  <si>
    <t>Uscator maini</t>
  </si>
  <si>
    <t>39712300-9</t>
  </si>
  <si>
    <t>Uscatoare de maini</t>
  </si>
  <si>
    <t>Cartele control acces Isc Ap Central</t>
  </si>
  <si>
    <t>22457000-8</t>
  </si>
  <si>
    <t>Cartele de acces</t>
  </si>
  <si>
    <t>Achizitie telecomenzi pt usi garaj</t>
  </si>
  <si>
    <t>38820000-9</t>
  </si>
  <si>
    <t>Echipament pentru comanda de la distanța</t>
  </si>
  <si>
    <t xml:space="preserve">martie </t>
  </si>
  <si>
    <t xml:space="preserve">Dispozitive de stocare 2 buc min 32 GB pt dotarea sistemelor multimedia </t>
  </si>
  <si>
    <t>30233180-6</t>
  </si>
  <si>
    <t>Dispozitive de stocare cu memorie flash</t>
  </si>
  <si>
    <t>Steme ale Romaniei 52 bucati</t>
  </si>
  <si>
    <t>39294100-0</t>
  </si>
  <si>
    <t>Produse informative si de promovare</t>
  </si>
  <si>
    <t>Bilete avion</t>
  </si>
  <si>
    <t>60420000-8</t>
  </si>
  <si>
    <t>Servicii de transport aerian ocazional</t>
  </si>
  <si>
    <t>Videoproiectoare IRC Sud Muntenia si IJC IS</t>
  </si>
  <si>
    <t>38652120-7</t>
  </si>
  <si>
    <t>Videoproiectoare</t>
  </si>
  <si>
    <t>20.05.30
71.01.02</t>
  </si>
  <si>
    <t>Diverse publicatii</t>
  </si>
  <si>
    <t>22120000-7</t>
  </si>
  <si>
    <t>Publicații</t>
  </si>
  <si>
    <t>20.11</t>
  </si>
  <si>
    <t>Servicii de evaluare si audit pentru cablare structurata</t>
  </si>
  <si>
    <t>71621000-7</t>
  </si>
  <si>
    <t>servicii de analiza sau consultanta tehnica</t>
  </si>
  <si>
    <t>20.12</t>
  </si>
  <si>
    <t xml:space="preserve">Protocol </t>
  </si>
  <si>
    <t>15800000-6</t>
  </si>
  <si>
    <t>Diverse produse alimentare</t>
  </si>
  <si>
    <t>20.30.02</t>
  </si>
  <si>
    <t>Incercări laborator, prelevare și eșantionare</t>
  </si>
  <si>
    <t>71319000-7</t>
  </si>
  <si>
    <t>Servicii de expertiză</t>
  </si>
  <si>
    <t>20.30.30</t>
  </si>
  <si>
    <t>79132100-9</t>
  </si>
  <si>
    <t>Servicii de certificare a semnaturii electronice</t>
  </si>
  <si>
    <t>Expertize tehnice (plata experti tehnici in cazul producerii unor evenimente (explozii, incendii, etc.)- 30 expertize*1000 lei</t>
  </si>
  <si>
    <t>71319000-7 </t>
  </si>
  <si>
    <t>Servicii de expertiza</t>
  </si>
  <si>
    <t xml:space="preserve">Diverse servicii de publicare </t>
  </si>
  <si>
    <t>79341000-6</t>
  </si>
  <si>
    <t>Servicii de publicitate</t>
  </si>
  <si>
    <t>39715210-2</t>
  </si>
  <si>
    <t>Echipament de încălzire centrală</t>
  </si>
  <si>
    <t>71.01.02</t>
  </si>
  <si>
    <t>Automatizare poartă culisantă IJC IS</t>
  </si>
  <si>
    <t>48921000-0</t>
  </si>
  <si>
    <t>Sisteme de automatizare </t>
  </si>
  <si>
    <t>Boiler cu două serpentine IJC IS</t>
  </si>
  <si>
    <t>Firmă luminoasă IJC IS</t>
  </si>
  <si>
    <t>30192170-3</t>
  </si>
  <si>
    <t>Panouri de afisare</t>
  </si>
  <si>
    <t>Totem IJC IS</t>
  </si>
  <si>
    <t>Achizitionare sistem de alarmare si stingere  incendiu</t>
  </si>
  <si>
    <t>31625100-4</t>
  </si>
  <si>
    <t>Sisteme de detectare a incendiilor</t>
  </si>
  <si>
    <t>71.01.03</t>
  </si>
  <si>
    <t>Licente pentru programul Adobe Dreamweaver</t>
  </si>
  <si>
    <t>48520000-9</t>
  </si>
  <si>
    <t>Pachete software multimedia</t>
  </si>
  <si>
    <t>71.01.30</t>
  </si>
  <si>
    <t>Lucrari de reparatii capitale la constructii si instalatii, modernizare,la sediul IJC Dolj, reprezentand DALI, expertiza tehnica, audit energetic, scenariu de securitate la incendiu, taxe, avize, acorduri si autorizari</t>
  </si>
  <si>
    <t>71241000-9</t>
  </si>
  <si>
    <t>Studii de fezabilitate, servicii de consultanţă, analize</t>
  </si>
  <si>
    <t>71.03</t>
  </si>
  <si>
    <t>Proiectare și execuție lucrări pt ob de inv "Efectuare lucrări pentru obtinerea autorizatiei de securitate la incendiu la sediul IJC Teleorman"</t>
  </si>
  <si>
    <t xml:space="preserve">45453000-7
71356200-0     79930000-2
</t>
  </si>
  <si>
    <t xml:space="preserve">Lucrări de reparații generale și de renovare
Servicii de proiectare specializata           
Servicii de asistenţă tehnică   </t>
  </si>
  <si>
    <t>Anexă privind achiziţiile directe</t>
  </si>
  <si>
    <t>APROB,</t>
  </si>
  <si>
    <t>INSPECTOR GENERAL</t>
  </si>
  <si>
    <t>Nelu STELEA</t>
  </si>
  <si>
    <t>PROPUN APROBAREA,</t>
  </si>
  <si>
    <t>SECRETAR GENERAL</t>
  </si>
  <si>
    <t>Remulus Emilian BIRJARU</t>
  </si>
  <si>
    <t>Programul Anual al Achiziţiilor Publice pe anul 2019</t>
  </si>
  <si>
    <t>Tipul și obiectul contractului de achiziție publică/ acordului-cadru</t>
  </si>
  <si>
    <t xml:space="preserve">Codul unic de identificare a fiecărui obiect de contract </t>
  </si>
  <si>
    <t>Codul unic de identificare a fiecărui obiect de contract alocat de SEAP</t>
  </si>
  <si>
    <t xml:space="preserve">                                                                                                           
Valoarea estimată a contractului de achiziție publică/acordului-cadru
</t>
  </si>
  <si>
    <t xml:space="preserve">Valoarea estimată a contractului de achiziție publică/acordului-cadru </t>
  </si>
  <si>
    <t>Procedura stabilită/instrumente specifice pentru derularea procesului de achiziție</t>
  </si>
  <si>
    <t>Data (luna) estimată pentru inițierea procedurii</t>
  </si>
  <si>
    <t xml:space="preserve">Data (luna) estimată pentru atribuirea contractului de achiziție publică/acordului-cadru </t>
  </si>
  <si>
    <t>Modalitatea de derulare a procedurii de atribuire</t>
  </si>
  <si>
    <t>Persoana responsabilă cu aplicarea procedurii de atribuire</t>
  </si>
  <si>
    <t>Art. bugetar</t>
  </si>
  <si>
    <t>STARE</t>
  </si>
  <si>
    <t>Lei/Euro cu TVA</t>
  </si>
  <si>
    <t>Lei/Euro fără TVA</t>
  </si>
  <si>
    <t>online/offline</t>
  </si>
  <si>
    <t>Acord cadru 36 luni servicii de VPN, internet și servicii de securitate a comunicațiilor</t>
  </si>
  <si>
    <t>14234699_2018_PAAPD1048874</t>
  </si>
  <si>
    <t xml:space="preserve">64227000-3
</t>
  </si>
  <si>
    <t>Servicii de telecomunicatii integrate</t>
  </si>
  <si>
    <t>Licitatie deschisa</t>
  </si>
  <si>
    <t>Online</t>
  </si>
  <si>
    <t>Cosmin Radu</t>
  </si>
  <si>
    <t>14234699_2018_PAAPD1027790</t>
  </si>
  <si>
    <t xml:space="preserve">45453000-7
71356200-0
79930000-2
</t>
  </si>
  <si>
    <t xml:space="preserve">Lucrări de reparații generale și de renovare
Servicii de proiectare specializata           
Servicii de asistenţă tehnică                      </t>
  </si>
  <si>
    <t>Procedura simplificata</t>
  </si>
  <si>
    <t>noiembrie 2018</t>
  </si>
  <si>
    <t>-</t>
  </si>
  <si>
    <t>Atribuită în aprilie</t>
  </si>
  <si>
    <t>Achiziția de furnituri de birou și hârtie pentru tipărire format A4                                                                              Lot 1- Furnituri de birou                               
Lot 2- Hârtie pentru tipărire format A4</t>
  </si>
  <si>
    <t>14234699201904</t>
  </si>
  <si>
    <t>14234699_2019_PAAPD1054189</t>
  </si>
  <si>
    <t>30192700-8
30197630-1</t>
  </si>
  <si>
    <t>Papetărie,
Hârtie pentru tipărit</t>
  </si>
  <si>
    <t>Procedură simplificată</t>
  </si>
  <si>
    <t>Radu Nistorescu</t>
  </si>
  <si>
    <t>Acord cadru 12 luni furnizare gaze naturale</t>
  </si>
  <si>
    <t>14234699201905</t>
  </si>
  <si>
    <t>14234699_2019_PAAPD1054194</t>
  </si>
  <si>
    <t xml:space="preserve">
09123000-7
</t>
  </si>
  <si>
    <t>Gaze naturale</t>
  </si>
  <si>
    <t>Negociere fără publicare prealabilă</t>
  </si>
  <si>
    <t xml:space="preserve">aprilie </t>
  </si>
  <si>
    <t>Offline</t>
  </si>
  <si>
    <t>20.01.03</t>
  </si>
  <si>
    <t>Acord cadru 24 luni Servicii de telefonie mobilă, voce și date</t>
  </si>
  <si>
    <t>14234699201906</t>
  </si>
  <si>
    <t>14234699_2019_PAAPD1054205</t>
  </si>
  <si>
    <t>64212000-5
64215000-6</t>
  </si>
  <si>
    <t xml:space="preserve">Servicii de telefonie mobila
Servicii de telefonie IP </t>
  </si>
  <si>
    <t>Va urma</t>
  </si>
  <si>
    <t>Servicii de asigurare RCA și CASCO*</t>
  </si>
  <si>
    <t>14234699201908</t>
  </si>
  <si>
    <t>14234699_2019_PAAPD1054280</t>
  </si>
  <si>
    <t xml:space="preserve">66516100-1
66514110-0
</t>
  </si>
  <si>
    <t>Servicii de asigurare de răspundere civilă auto                                                                                     Servicii de asigurare a autovehiculelor</t>
  </si>
  <si>
    <t>Diverse tipuri de mobilier pentru Sedii I.S.C. - 9 loturi</t>
  </si>
  <si>
    <t>14234699201910</t>
  </si>
  <si>
    <t>14234699_2019_PAAPD1054292</t>
  </si>
  <si>
    <t>39100000-3</t>
  </si>
  <si>
    <t>Mobilier</t>
  </si>
  <si>
    <t>Diana Tiutiu</t>
  </si>
  <si>
    <t>20.05.30
71.01.03</t>
  </si>
  <si>
    <t xml:space="preserve">Echipamente IT:
Lot I - Calculatoare laptopuri cu licență OEM Windows 10
Lot II - Calculatoare desktop cu licență OEM Windows 10
Lot III - Diferite tipuri de UPS                                                                                      </t>
  </si>
  <si>
    <t>14234699201911</t>
  </si>
  <si>
    <t>14234699_2019_PAAPD1054294</t>
  </si>
  <si>
    <t xml:space="preserve">30213100-6
30213000-5
31154000-0
 </t>
  </si>
  <si>
    <t>Computere portabile                        Computere personale                                                                                            
Surse de alimentare electrică continuă</t>
  </si>
  <si>
    <t>Daniel Butaru</t>
  </si>
  <si>
    <t>Autoturisme tip SUV cap. cil &lt;1600 cmc</t>
  </si>
  <si>
    <t>14234699201912</t>
  </si>
  <si>
    <t>14234699_2019_PAAPD1054304</t>
  </si>
  <si>
    <t>34110000-1</t>
  </si>
  <si>
    <t>Autoturisme</t>
  </si>
  <si>
    <t>Licitație deschisă</t>
  </si>
  <si>
    <t>In desfasurare</t>
  </si>
  <si>
    <t xml:space="preserve">Servicii de formare și perfectionare a personalului*                                                                                                                          </t>
  </si>
  <si>
    <t>14234699_2019_PAAPD1054329</t>
  </si>
  <si>
    <t xml:space="preserve">80530000-8     </t>
  </si>
  <si>
    <t xml:space="preserve">Servicii de formare profesională           </t>
  </si>
  <si>
    <t>Procedura simplificata proprie</t>
  </si>
  <si>
    <t>20.13</t>
  </si>
  <si>
    <t>Cursuri SSM*</t>
  </si>
  <si>
    <t>14234699_2019_PAAPD1054330</t>
  </si>
  <si>
    <t>80510000-2</t>
  </si>
  <si>
    <t>Servicii de formare specializata</t>
  </si>
  <si>
    <t>20.14</t>
  </si>
  <si>
    <t>Servicii de curățenie și colectare selectivă a deșeurilor (inclusiv materialele aferente) pentru o perioadă de 24 luni</t>
  </si>
  <si>
    <t>14234699_2019_PAAPD1066048</t>
  </si>
  <si>
    <t>90910000-9</t>
  </si>
  <si>
    <t>Servicii de curatenie</t>
  </si>
  <si>
    <t>Proiectare (unde este cazul) si executie lucrări pentru urmatoarele sedii aparținând Inspectoratului de Stat în Construcții 
Lotul 1 : Executie lucrari pt ob de inv. "Efectuare lucrări de reparații capitale respectiv: restaurare, consolidare, modernizare, recompartimentări interioare și extindere, amenajare incintă și împrejmuire, etc. și reparații la corpurile anexă ale sediului inspectoratului județean în construcții Olt"
Lotul 2 : Proiectare și execuție lucrari pt ob de inv. "Efectuare lucrări de reabilitare termică a imobilului, închidere balcoane etajul 1, modernizare, compartimentări și reparații, realizare pergolă parcare, exterioară la sediul Inspectoratului Județean în Construcții Constanța</t>
  </si>
  <si>
    <t>14234699_2019_PAAPD1078667</t>
  </si>
  <si>
    <t xml:space="preserve">Lucrări de reparații generale și de renovare
Servicii de proiectare specializata           
Servicii de asistenţă tehnică 
Lucrari de restaurare   </t>
  </si>
  <si>
    <t>71.03
 71.01.01</t>
  </si>
  <si>
    <t>Lotul 3: Proiectare și execuție lucrări pt ob de inv. "Construire sediu Inspectoratul Județean in Constructii Vâlcea"
Lotul 4: Proiectare și execuție lucrări pt ob de inv. "Efectuare lucrări de reabilitare termică și reparații la sediul Inspectoratului Județean în Construcții Vaslui"
Lotul 5: Proiectare și execuție lucrări pt ob de inv. "Efectuare lucrari de  reparatii capitale la constructii si instalatii, precum si extindere in curtea de lumina, la sediul Inspectoratului Județean în Construcții Cluj"</t>
  </si>
  <si>
    <t>Servicii de prelucrare arhivistică pentru arhiva Inspectoratului de Stat în Construcții - Aparatul Central și a Inspectoratelor Regionale/Județene în Construcții, pentru 24 luni - 8 loturi:
Lot 1: IRC SUD-EST, Lot 2: IRC SUD MUNTENIA, Lot 3: IRC NORD-EST, Lot 4: IRC CENTRU, Lot 5: IRC VEST, Lot 6: IRC SUD-VEST OLTENIA, Lot 7: IRC NORD-VEST, Lot 8: ISC Aparat Central și IRCBI</t>
  </si>
  <si>
    <t>14234699_2019_PAAPD1078669</t>
  </si>
  <si>
    <t>79995100-6</t>
  </si>
  <si>
    <t xml:space="preserve">Servicii de arhivare                                                                                       </t>
  </si>
  <si>
    <t>Procedură simplificată proprie</t>
  </si>
  <si>
    <t>Lucrări de reparații curente - 6 loturi (Lot 1: ISC aparat central, Lot 2: IJC MS si HG, Lot 3: IJC Calarasi, Lot 4: IJC GR si TL, Lot 5: IJC Ialomița, Lot 6: IJC Dambovita)</t>
  </si>
  <si>
    <t>14234699_2019_PAAPD1078670</t>
  </si>
  <si>
    <t>45453000-7 </t>
  </si>
  <si>
    <t>Lucrari de reparatii generale si de renovare </t>
  </si>
  <si>
    <t>20.02</t>
  </si>
  <si>
    <t>Servicii de prelucrare arhivistică pentru arhiva Inspectoratului de Stat în Construcții - Aparatul Central și a Inspectoratelor Regionale/Județene în Construcții, pentru 24 luni pentru: Lot 1: IRC SUD-EST, Lot 2: IRC SUD MUNTENIA, Lot 3: IRC NORD-EST, Lot 4: IRC CENTRU, Lot 5: IRC VEST,  Lot 6: IRC NORD-VEST.</t>
  </si>
  <si>
    <t xml:space="preserve">   79995100-6</t>
  </si>
  <si>
    <t xml:space="preserve">Servicii de arhivare   </t>
  </si>
  <si>
    <t xml:space="preserve">Achizitie autoturisme 2 loturi - lotul 1: autoturisme tip SUV 4x4, lotul 2: autoturisme Hybrid </t>
  </si>
  <si>
    <t>14234699_2019_PAAPD1092622</t>
  </si>
  <si>
    <t>NOTĂ:</t>
  </si>
  <si>
    <t xml:space="preserve"> </t>
  </si>
  <si>
    <t xml:space="preserve">*Serviciile sunt scutite de plata TVA </t>
  </si>
  <si>
    <t>Sursa de finanțare: Venituri proprii</t>
  </si>
  <si>
    <t>DIRECTOR DEA,</t>
  </si>
  <si>
    <t>Elena IONESCU</t>
  </si>
  <si>
    <t xml:space="preserve">Șef Serviciu Buget-Contabilitate, </t>
  </si>
  <si>
    <t>Șef BAP,</t>
  </si>
  <si>
    <t>Crenguța MIRCEA</t>
  </si>
  <si>
    <t>Anamaria  STĂNICĂ</t>
  </si>
  <si>
    <t>Întocmit,</t>
  </si>
  <si>
    <t>Sistem electronic dirijare, ordonare SEDO (ISC ap central)</t>
  </si>
  <si>
    <t>48810000-9</t>
  </si>
  <si>
    <t>Sisteme de informare</t>
  </si>
  <si>
    <t>Usa garaj, inclusiv montaj IJC Mures</t>
  </si>
  <si>
    <t>44221240-9</t>
  </si>
  <si>
    <t>Usi de garaj</t>
  </si>
  <si>
    <t>Lucrări pt obtinerea autorizatiei de securitate la incendiu la sediul IJC Prahova, reprezentand DALI, expertiza tehnică, audit energetic, taxe, avize, acorduri, autorizari</t>
  </si>
  <si>
    <t>45453000-7</t>
  </si>
  <si>
    <t>Lucrări de reparații generale și de renovare</t>
  </si>
  <si>
    <t>Lucrări pt obtinerea autorizatiei de securitate la incendiu la sediul IJC TM, reprezentand cheltuieli de proiectare, asistenta tehnica si executie lucrari</t>
  </si>
  <si>
    <t>Lucrări pt obtinerea autorizatiei de securitate la incendiu la sediul IJC AR, reprezentand cheltuieli de proiectare, asistenta tehnica si executie lucrari</t>
  </si>
  <si>
    <t>Lucrări de reparatii capitale si lucrări pt obtinerea autorizatiei de securitate la incendiu IJC AB, reprezentand cheltuieli de proiectare, asistenta tehnica si executie lucrari</t>
  </si>
  <si>
    <t>Lucrari de reabilitare termica si reparatii la sediul secundar din Campulung Moldovenesc, IJC SV, reprezentand cheltuieli de proiectare, asistenta tehnica si executie lucrari</t>
  </si>
  <si>
    <t>Lucrări de reparatii capitale IJC BC, reprezentand cheltuieli de proiectare, asistenta tehnica si executie lucrari</t>
  </si>
  <si>
    <t>Carnete PV tipizate</t>
  </si>
  <si>
    <t>22820000-4</t>
  </si>
  <si>
    <t>Formulare</t>
  </si>
  <si>
    <t>Soft legislativ, ASRO, buletinul insolventei, abonamente online</t>
  </si>
  <si>
    <t>Servicii Diriginte de santier pentru Efectuare lucrari reabilitare termica si reparatii la IJC Iasi</t>
  </si>
  <si>
    <t>71520000-9</t>
  </si>
  <si>
    <t>Servicii de supraveghere a lucrarilor</t>
  </si>
  <si>
    <t>Semnătură electronică</t>
  </si>
  <si>
    <t>Servicii Diriginte de santier pentru Efectuare lucrari de reparatii capitale respectiv restaurare,consolidare,modernizare,recompartimentari int si extindere, etc IJC Olt</t>
  </si>
  <si>
    <t>Atribuită în august</t>
  </si>
  <si>
    <t>Achizitia serviciilor de instalare centrala antiefractie si demontare centrala veche IJC Dambovita</t>
  </si>
  <si>
    <t>51000000-9</t>
  </si>
  <si>
    <t xml:space="preserve"> Servicii de instalare</t>
  </si>
  <si>
    <t>Proiectare, asistență tehnică și execuție lucrări pt ob de inv. "Efectuare lucrări de  reparații capitale la construcții si instalații, precum și extindere în curtea de lumină, la sediul Inspectoratului Județean în Construcții Cluj"</t>
  </si>
  <si>
    <t xml:space="preserve">Lucrări de reparații generale și de renovare
Servicii de proiectare specializata           
Servicii de asistenţă tehnică </t>
  </si>
  <si>
    <t xml:space="preserve">45453000-7 
                                                                                                                                                                                                                                                                                                                                                                                                                                        79930000-2                 71356200-0     </t>
  </si>
  <si>
    <t xml:space="preserve">45453000-7 
                                                                                                                                                                                                                                                                                                                                                                                                                                        79930000-2                 71356200-0     
</t>
  </si>
  <si>
    <t>Andrei Boceanu</t>
  </si>
  <si>
    <t>Proiectare și asistenţă tehnică pentru obiectivul de investiții "Efectuare lucrări de reabilitare termică a imobilului, închidere balcoane etajul 1, modernizare, compartimentări și reparații, realizare pergolă parcare exterioară la sediul Inspectoratului Județean în Construcții Constanța</t>
  </si>
  <si>
    <t>Inlocuire  detectoare fum ISC-apart central</t>
  </si>
  <si>
    <t>Proiectare și execuție lucrări sedii aparținând Inspectoratului de Stat în Construcții 
Lot 3 Proiectare și execuție lucrări  pentru obiectivul de investiții ,,Efectuare lucrări de reabilitare termică și reparații la sediul Inspectoratului Județean în Construcții Iași”.</t>
  </si>
  <si>
    <t xml:space="preserve"> Mobilier</t>
  </si>
  <si>
    <t xml:space="preserve">
                                                                                                                                                                                                                                                                                                                                                                                                                                        79930000-2                 71356200-0     </t>
  </si>
  <si>
    <t xml:space="preserve">
Servicii de proiectare specializata           
Servicii de asistenţă tehnică </t>
  </si>
  <si>
    <t>14234699_2019_PAAPD1093930</t>
  </si>
  <si>
    <t>14234699_2019_PAAPD1094901</t>
  </si>
  <si>
    <t xml:space="preserve">Achizitie diverse tipuri de mobilier pentru sedii I.S.C - 3 loturi: LOT 1 –“Scaune”;  LOT 2 – “Birouri”; LOT 3 – “Dulapuri”
</t>
  </si>
  <si>
    <t xml:space="preserve">Achizitie rastel parcare biciclete si montare </t>
  </si>
  <si>
    <t>39151100-6</t>
  </si>
  <si>
    <t>Rastele</t>
  </si>
  <si>
    <t xml:space="preserve">840,33 </t>
  </si>
  <si>
    <t>Mochete/Presuri/covoare</t>
  </si>
  <si>
    <t>Achizitie mobilier metalic pentru sediile ISC</t>
  </si>
  <si>
    <t>14234699_2019_PAAPD1096178</t>
  </si>
  <si>
    <t>Achizitie centrale termice</t>
  </si>
  <si>
    <t>Acord-cadru 12 luni servicii de asigurare RCA și CASCO*</t>
  </si>
  <si>
    <t>Achiziție autoturisme Hybrid</t>
  </si>
  <si>
    <t>14234699_2019_PAAPD1097538</t>
  </si>
  <si>
    <t>14234699_2019_PAAPD1097220</t>
  </si>
  <si>
    <t>20.06.01
20.06.02</t>
  </si>
  <si>
    <t>Asigurare medicala de calatorie</t>
  </si>
  <si>
    <t>66512220-0</t>
  </si>
  <si>
    <t>Servicii de asigurare medicală</t>
  </si>
  <si>
    <t>20.06.02</t>
  </si>
  <si>
    <t>Achizitie 12 buc lacate</t>
  </si>
  <si>
    <t>44521210-3</t>
  </si>
  <si>
    <t>Lacate</t>
  </si>
  <si>
    <t xml:space="preserve">Atribuita in octombrie </t>
  </si>
  <si>
    <t xml:space="preserve">Atribuita </t>
  </si>
  <si>
    <t>Anulata</t>
  </si>
  <si>
    <t>Noiembrie</t>
  </si>
  <si>
    <t>20.05.30 71.01.03</t>
  </si>
  <si>
    <t>Cricuri hidraulice pentru vehicule</t>
  </si>
  <si>
    <t>34326200-0</t>
  </si>
  <si>
    <t>Cricuri şi dispozitive de ridicare pentru vehicule</t>
  </si>
  <si>
    <t>Achizitie panou alucobond sigla IJC SB</t>
  </si>
  <si>
    <t>35261000-1</t>
  </si>
  <si>
    <t>Panouri de informare</t>
  </si>
  <si>
    <t>Achizitie 5 buc cheie tubulara prezoane Hyundai Tucson</t>
  </si>
  <si>
    <t>44512500-7</t>
  </si>
  <si>
    <t>Chei de piuliţe</t>
  </si>
  <si>
    <t>Servicii reparatii sistem videoconferinta sediu ISC - CF Robescu</t>
  </si>
  <si>
    <t>50340000-0</t>
  </si>
  <si>
    <t>Servicii de reparare si de intretinere a echipamentului audiovizual si optic</t>
  </si>
  <si>
    <t>Revizii generatoare</t>
  </si>
  <si>
    <t>50532300-6</t>
  </si>
  <si>
    <t>Servicii de reparare si de intretinere a generatoarelor</t>
  </si>
  <si>
    <t>Diverse servicii de întreținere și de reparare</t>
  </si>
  <si>
    <t>Diverse servicii de întreținere și de reparare, mentenanta sediu ISC, mentenanta sistem ticketing, cortine, pram, reparatii tamplarie, intretinere spatiu verde</t>
  </si>
  <si>
    <t>50730000-1</t>
  </si>
  <si>
    <t>Servicii de reparare şi de întreţinere a grupurilor de refrigerare</t>
  </si>
  <si>
    <t>Servicii Diriginte de santier pentru Lucrari de reabilitare termica si reparatii sediu secundar Campulung Moldovenesc ISC SV</t>
  </si>
  <si>
    <t>Servicii Diriginte de santier pentru Lucrari de reabilitare termica si reparatii sediu  ISC VS</t>
  </si>
  <si>
    <t>Servicii Diriginte de santier pentru Lucrari de reabilitare termica si reparatii sediu  ISC BC</t>
  </si>
  <si>
    <t xml:space="preserve">79930000-2                </t>
  </si>
  <si>
    <t>Proiectare si asistenta tehnica pt obiectiv "Lucrari de reparatii capitale si lucrari pt obtinerea autorizatiei de securiate la incendiu IJC AB"  suplimentare valoare proiectare referat 34402/28.08.2019</t>
  </si>
  <si>
    <t>Proiectare si asistenta tehnica pentru obtinerea Autorizatiei de securitate la incendiu pentru sediul IJC Teleorman</t>
  </si>
  <si>
    <t xml:space="preserve">Proiectare si asistenta tehnica pt obiectiv "Lucrari pt obtinerea autorizatiei de securitate la incendiu IJC AR" </t>
  </si>
  <si>
    <t xml:space="preserve">Proiectare si asistenta tehnica pt obiectiv "Lucrari de reparatii capitale si lucrari pt obtinerea autorizatiei de securiate la incendiu IJC AB" </t>
  </si>
  <si>
    <t xml:space="preserve">Proiectare si asistenta tehnica pt obiectiv "Lucrari pt obtinerea autorizatiei de securiate la incendiu IJC TM" </t>
  </si>
  <si>
    <t xml:space="preserve">79930000-2     71356200-0           </t>
  </si>
  <si>
    <t xml:space="preserve">Servicii de proiectare specializată                 
</t>
  </si>
  <si>
    <t>Servicii de proiectare specializată                 
Servicii de asistenţă tehnică</t>
  </si>
  <si>
    <r>
      <t>BAP Nr.</t>
    </r>
    <r>
      <rPr>
        <b/>
        <sz val="22"/>
        <color rgb="FFFF0000"/>
        <rFont val="Trebuchet MS"/>
        <family val="2"/>
      </rPr>
      <t xml:space="preserve"> </t>
    </r>
    <r>
      <rPr>
        <b/>
        <sz val="22"/>
        <rFont val="Trebuchet MS"/>
        <family val="2"/>
      </rPr>
      <t>312/22.11.2019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</si>
</sst>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lei&quot;;[Red]\-#,##0\ &quot;lei&quot;"/>
    <numFmt numFmtId="8" formatCode="#,##0.00\ &quot;lei&quot;;[Red]\-#,##0.00\ &quot;lei&quot;"/>
    <numFmt numFmtId="44" formatCode="_-* #,##0.00\ &quot;lei&quot;_-;\-* #,##0.00\ &quot;lei&quot;_-;_-* &quot;-&quot;??\ &quot;lei&quot;_-;_-@_-"/>
    <numFmt numFmtId="43" formatCode="_-* #,##0.00\ _l_e_i_-;\-* #,##0.00\ _l_e_i_-;_-* &quot;-&quot;??\ _l_e_i_-;_-@_-"/>
    <numFmt numFmtId="164" formatCode="_(* #,##0.00_);_(* \(#,##0.00\);_(* &quot;-&quot;??_);_(@_)"/>
    <numFmt numFmtId="165" formatCode="#,##0.00\ [$lei-418]"/>
    <numFmt numFmtId="166" formatCode="[$EUR]\ #,##0.00"/>
    <numFmt numFmtId="167" formatCode="#,##0.00\ [$EUR]"/>
    <numFmt numFmtId="168" formatCode="0_);\(0\)"/>
    <numFmt numFmtId="169" formatCode="0;[Red]0"/>
  </numFmts>
  <fonts count="35" x14ac:knownFonts="1">
    <font>
      <sz val="11"/>
      <color theme="1"/>
      <name val="Calibri"/>
      <family val="2"/>
      <scheme val="minor"/>
    </font>
    <font>
      <b/>
      <sz val="11"/>
      <name val="Trebuchet MS"/>
      <family val="2"/>
    </font>
    <font>
      <sz val="10"/>
      <name val="Arial"/>
      <family val="2"/>
    </font>
    <font>
      <sz val="11"/>
      <name val="Trebuchet MS"/>
      <family val="2"/>
    </font>
    <font>
      <sz val="10"/>
      <name val="Trebuchet MS"/>
      <family val="2"/>
    </font>
    <font>
      <sz val="12"/>
      <name val="Trebuchet MS"/>
      <family val="2"/>
    </font>
    <font>
      <b/>
      <sz val="14"/>
      <name val="Trebuchet MS"/>
      <family val="2"/>
    </font>
    <font>
      <sz val="11"/>
      <color theme="1"/>
      <name val="Calibri"/>
      <family val="2"/>
      <scheme val="minor"/>
    </font>
    <font>
      <sz val="18"/>
      <name val="Trebuchet MS"/>
      <family val="2"/>
    </font>
    <font>
      <b/>
      <sz val="22"/>
      <name val="Trebuchet MS"/>
      <family val="2"/>
    </font>
    <font>
      <b/>
      <sz val="18"/>
      <name val="Trebuchet MS"/>
      <family val="2"/>
    </font>
    <font>
      <b/>
      <sz val="24"/>
      <name val="Trebuchet MS"/>
      <family val="2"/>
    </font>
    <font>
      <b/>
      <sz val="20"/>
      <name val="Trebuchet MS"/>
      <family val="2"/>
    </font>
    <font>
      <sz val="24"/>
      <name val="Trebuchet MS"/>
      <family val="2"/>
    </font>
    <font>
      <sz val="18"/>
      <color theme="1"/>
      <name val="Trebuchet MS"/>
      <family val="2"/>
    </font>
    <font>
      <b/>
      <sz val="18"/>
      <color theme="1"/>
      <name val="Trebuchet MS"/>
      <family val="2"/>
    </font>
    <font>
      <sz val="18"/>
      <color theme="2" tint="-0.89999084444715716"/>
      <name val="Trebuchet MS"/>
      <family val="2"/>
    </font>
    <font>
      <sz val="16"/>
      <name val="Trebuchet MS"/>
      <family val="2"/>
    </font>
    <font>
      <sz val="10"/>
      <color indexed="8"/>
      <name val="MS Sans Serif"/>
      <family val="2"/>
    </font>
    <font>
      <b/>
      <sz val="16"/>
      <name val="Trebuchet MS"/>
      <family val="2"/>
    </font>
    <font>
      <sz val="22"/>
      <name val="Trebuchet MS"/>
      <family val="2"/>
    </font>
    <font>
      <sz val="22"/>
      <name val="Arial"/>
      <family val="2"/>
    </font>
    <font>
      <sz val="10"/>
      <name val="Arial"/>
      <family val="2"/>
      <charset val="238"/>
    </font>
    <font>
      <sz val="10"/>
      <name val="Arial"/>
      <family val="2"/>
    </font>
    <font>
      <sz val="11"/>
      <name val="Calibri"/>
      <family val="2"/>
      <scheme val="minor"/>
    </font>
    <font>
      <sz val="11"/>
      <color theme="1"/>
      <name val="Trebuchet MS"/>
      <family val="2"/>
    </font>
    <font>
      <b/>
      <sz val="11"/>
      <color theme="1"/>
      <name val="Trebuchet MS"/>
      <family val="2"/>
    </font>
    <font>
      <sz val="10"/>
      <color theme="1"/>
      <name val="Trebuchet MS"/>
      <family val="2"/>
    </font>
    <font>
      <b/>
      <sz val="22"/>
      <color theme="1"/>
      <name val="Trebuchet MS"/>
      <family val="2"/>
    </font>
    <font>
      <b/>
      <sz val="22"/>
      <color rgb="FFFF0000"/>
      <name val="Trebuchet MS"/>
      <family val="2"/>
    </font>
    <font>
      <b/>
      <sz val="18"/>
      <color theme="1"/>
      <name val="Calibri"/>
      <family val="2"/>
      <scheme val="minor"/>
    </font>
    <font>
      <sz val="11"/>
      <color rgb="FFFF0000"/>
      <name val="Calibri"/>
      <family val="2"/>
      <scheme val="minor"/>
    </font>
    <font>
      <b/>
      <sz val="18"/>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43" fontId="2" fillId="0" borderId="0" applyFont="0" applyFill="0" applyBorder="0" applyAlignment="0" applyProtection="0"/>
    <xf numFmtId="0" fontId="2" fillId="0" borderId="0"/>
    <xf numFmtId="164" fontId="7" fillId="0" borderId="0" applyFont="0" applyFill="0" applyBorder="0" applyAlignment="0" applyProtection="0"/>
    <xf numFmtId="0" fontId="18" fillId="0" borderId="0"/>
    <xf numFmtId="164" fontId="2" fillId="0" borderId="0" applyFont="0" applyFill="0" applyBorder="0" applyAlignment="0" applyProtection="0"/>
    <xf numFmtId="164" fontId="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0" fontId="22" fillId="0" borderId="0"/>
    <xf numFmtId="0" fontId="2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23" fillId="0" borderId="0"/>
    <xf numFmtId="164" fontId="23" fillId="0" borderId="0" applyFont="0" applyFill="0" applyBorder="0" applyAlignment="0" applyProtection="0"/>
  </cellStyleXfs>
  <cellXfs count="242">
    <xf numFmtId="0" fontId="0" fillId="0" borderId="0" xfId="0"/>
    <xf numFmtId="49" fontId="3" fillId="0" borderId="0" xfId="0" applyNumberFormat="1" applyFont="1" applyFill="1" applyBorder="1"/>
    <xf numFmtId="0" fontId="4" fillId="0" borderId="0" xfId="0" applyFont="1" applyFill="1" applyBorder="1"/>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0" fillId="0" borderId="0" xfId="0" applyBorder="1" applyAlignment="1">
      <alignment vertical="center"/>
    </xf>
    <xf numFmtId="0" fontId="10" fillId="0" borderId="0" xfId="0" applyFont="1" applyFill="1" applyBorder="1" applyAlignment="1">
      <alignment vertical="center" wrapText="1"/>
    </xf>
    <xf numFmtId="0" fontId="5" fillId="0" borderId="0" xfId="0" applyFont="1" applyBorder="1" applyAlignment="1">
      <alignment vertical="center" wrapText="1"/>
    </xf>
    <xf numFmtId="0" fontId="12" fillId="2" borderId="0" xfId="0" applyFont="1" applyFill="1" applyBorder="1" applyAlignment="1">
      <alignment vertical="center" wrapText="1"/>
    </xf>
    <xf numFmtId="0" fontId="0" fillId="0" borderId="0" xfId="0" applyAlignment="1">
      <alignment vertical="center"/>
    </xf>
    <xf numFmtId="0" fontId="10" fillId="0" borderId="0" xfId="0" applyFont="1" applyBorder="1" applyAlignment="1">
      <alignment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0" borderId="0" xfId="0" applyFont="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3" fontId="10" fillId="2" borderId="1" xfId="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5" fillId="2" borderId="1" xfId="0" applyFont="1" applyFill="1" applyBorder="1" applyAlignment="1">
      <alignment vertical="center" wrapText="1"/>
    </xf>
    <xf numFmtId="165" fontId="8" fillId="2" borderId="1"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49"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167" fontId="14"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5"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8" fillId="0" borderId="0" xfId="0" applyFont="1" applyAlignment="1">
      <alignment vertical="center" wrapText="1"/>
    </xf>
    <xf numFmtId="0" fontId="10" fillId="2" borderId="0" xfId="4" applyFont="1" applyFill="1" applyBorder="1" applyAlignment="1">
      <alignment horizontal="center" vertical="center" wrapText="1"/>
    </xf>
    <xf numFmtId="0" fontId="10" fillId="2" borderId="0" xfId="4" applyFont="1" applyFill="1" applyBorder="1" applyAlignment="1">
      <alignment horizontal="left" vertical="center" wrapText="1"/>
    </xf>
    <xf numFmtId="44" fontId="10" fillId="2" borderId="0" xfId="0" applyNumberFormat="1" applyFont="1" applyFill="1" applyBorder="1" applyAlignment="1">
      <alignment vertical="center" wrapText="1"/>
    </xf>
    <xf numFmtId="44" fontId="19" fillId="2" borderId="0" xfId="0" applyNumberFormat="1" applyFont="1" applyFill="1" applyBorder="1" applyAlignment="1">
      <alignment vertical="center" wrapText="1"/>
    </xf>
    <xf numFmtId="0" fontId="19" fillId="2" borderId="0" xfId="0" applyFont="1" applyFill="1" applyBorder="1" applyAlignment="1">
      <alignment vertical="center" wrapText="1"/>
    </xf>
    <xf numFmtId="0" fontId="19" fillId="2" borderId="0" xfId="0" applyFont="1" applyFill="1" applyBorder="1" applyAlignment="1">
      <alignment horizontal="center" vertical="center" wrapText="1"/>
    </xf>
    <xf numFmtId="49" fontId="19"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 vertical="center" wrapText="1"/>
    </xf>
    <xf numFmtId="0" fontId="19" fillId="2" borderId="0" xfId="0" applyFont="1" applyFill="1" applyBorder="1" applyAlignment="1" applyProtection="1">
      <alignment vertical="center" wrapText="1"/>
      <protection locked="0"/>
    </xf>
    <xf numFmtId="49" fontId="19" fillId="2" borderId="0" xfId="0" applyNumberFormat="1" applyFont="1" applyFill="1" applyBorder="1" applyAlignment="1" applyProtection="1">
      <alignment vertical="center" wrapText="1"/>
      <protection locked="0"/>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Border="1" applyAlignment="1">
      <alignment horizontal="center" vertical="center" wrapText="1"/>
    </xf>
    <xf numFmtId="0" fontId="17" fillId="0" borderId="0" xfId="0" applyFont="1" applyAlignment="1">
      <alignment vertical="center" wrapText="1"/>
    </xf>
    <xf numFmtId="0" fontId="20" fillId="0" borderId="0" xfId="0" applyFont="1" applyAlignment="1">
      <alignment vertical="center" wrapText="1"/>
    </xf>
    <xf numFmtId="0" fontId="20" fillId="0" borderId="0" xfId="0" applyFont="1" applyBorder="1" applyAlignment="1">
      <alignment vertical="center" wrapText="1"/>
    </xf>
    <xf numFmtId="0" fontId="19" fillId="0" borderId="0" xfId="0" applyFont="1" applyAlignment="1">
      <alignment horizontal="center" vertical="center" wrapText="1"/>
    </xf>
    <xf numFmtId="0" fontId="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9" fillId="0" borderId="0" xfId="0" applyFont="1" applyAlignment="1">
      <alignment horizontal="center" vertical="center" wrapText="1" shrinkToFit="1"/>
    </xf>
    <xf numFmtId="0" fontId="21" fillId="0" borderId="0" xfId="0" applyFont="1" applyAlignment="1">
      <alignment vertical="center"/>
    </xf>
    <xf numFmtId="0" fontId="11" fillId="2" borderId="0" xfId="0" applyFont="1" applyFill="1" applyBorder="1" applyAlignment="1">
      <alignment vertical="center" wrapText="1"/>
    </xf>
    <xf numFmtId="0" fontId="11" fillId="0" borderId="0" xfId="0" applyFont="1" applyFill="1" applyBorder="1" applyAlignment="1">
      <alignment vertical="center" wrapText="1"/>
    </xf>
    <xf numFmtId="0" fontId="0" fillId="0" borderId="0" xfId="0" applyFont="1"/>
    <xf numFmtId="0" fontId="3" fillId="0" borderId="1" xfId="0" applyFont="1" applyFill="1" applyBorder="1" applyAlignment="1">
      <alignment horizontal="left" vertical="center" wrapText="1"/>
    </xf>
    <xf numFmtId="165" fontId="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0" fillId="3" borderId="0" xfId="0" applyFont="1" applyFill="1"/>
    <xf numFmtId="0" fontId="15" fillId="0" borderId="1" xfId="0" applyFont="1" applyFill="1" applyBorder="1" applyAlignment="1">
      <alignment horizontal="left" vertical="center" wrapText="1"/>
    </xf>
    <xf numFmtId="165" fontId="1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Border="1" applyAlignment="1">
      <alignment vertical="center" wrapText="1"/>
    </xf>
    <xf numFmtId="169" fontId="15" fillId="0" borderId="1" xfId="0" applyNumberFormat="1" applyFont="1" applyBorder="1" applyAlignment="1">
      <alignment vertical="center" wrapText="1"/>
    </xf>
    <xf numFmtId="49" fontId="14" fillId="2" borderId="1" xfId="0" applyNumberFormat="1" applyFont="1" applyFill="1" applyBorder="1" applyAlignment="1">
      <alignment horizontal="center" vertical="center" wrapText="1"/>
    </xf>
    <xf numFmtId="6" fontId="14" fillId="0" borderId="1" xfId="0" applyNumberFormat="1" applyFont="1" applyBorder="1" applyAlignment="1">
      <alignment horizontal="center" vertical="center" wrapText="1"/>
    </xf>
    <xf numFmtId="8" fontId="14" fillId="0" borderId="1" xfId="0" applyNumberFormat="1" applyFont="1" applyBorder="1" applyAlignment="1">
      <alignment vertical="center" wrapText="1"/>
    </xf>
    <xf numFmtId="0" fontId="14" fillId="0" borderId="1" xfId="0" applyFont="1" applyBorder="1" applyAlignment="1">
      <alignment vertical="center" wrapText="1"/>
    </xf>
    <xf numFmtId="0" fontId="30" fillId="0" borderId="1" xfId="0" applyFont="1" applyBorder="1" applyAlignment="1">
      <alignment horizontal="center" vertical="center"/>
    </xf>
    <xf numFmtId="0" fontId="9" fillId="0" borderId="0" xfId="0" applyFont="1" applyBorder="1" applyAlignment="1">
      <alignment horizontal="center" vertical="center"/>
    </xf>
    <xf numFmtId="0" fontId="31" fillId="0" borderId="0" xfId="0" applyFont="1"/>
    <xf numFmtId="0" fontId="31" fillId="3" borderId="0" xfId="0" applyFont="1" applyFill="1"/>
    <xf numFmtId="0" fontId="25" fillId="0" borderId="1" xfId="0" applyFont="1" applyFill="1" applyBorder="1" applyAlignment="1">
      <alignment horizontal="left" vertical="center" wrapText="1"/>
    </xf>
    <xf numFmtId="165" fontId="25"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10" fillId="0" borderId="1" xfId="0" applyFont="1" applyFill="1" applyBorder="1" applyAlignment="1">
      <alignment vertical="center" wrapText="1"/>
    </xf>
    <xf numFmtId="169" fontId="10" fillId="0" borderId="1" xfId="0" applyNumberFormat="1" applyFont="1" applyFill="1" applyBorder="1" applyAlignment="1">
      <alignment vertical="center" wrapText="1"/>
    </xf>
    <xf numFmtId="6"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5"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0" fillId="0" borderId="0" xfId="0" applyFont="1" applyFill="1"/>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ill="1"/>
    <xf numFmtId="3" fontId="1" fillId="0" borderId="1" xfId="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xf>
    <xf numFmtId="49" fontId="25" fillId="0" borderId="1" xfId="0" applyNumberFormat="1"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4" fontId="25" fillId="0" borderId="1" xfId="0" applyNumberFormat="1" applyFont="1" applyFill="1" applyBorder="1" applyAlignment="1">
      <alignment horizontal="center" vertical="center"/>
    </xf>
    <xf numFmtId="49" fontId="3" fillId="0" borderId="1" xfId="2" applyNumberFormat="1" applyFont="1" applyFill="1" applyBorder="1" applyAlignment="1">
      <alignment horizontal="center" vertical="center"/>
    </xf>
    <xf numFmtId="0" fontId="4" fillId="0" borderId="1" xfId="0" applyFont="1" applyFill="1" applyBorder="1"/>
    <xf numFmtId="49" fontId="3"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xf>
    <xf numFmtId="0" fontId="27" fillId="0" borderId="1" xfId="0" applyFont="1" applyFill="1" applyBorder="1"/>
    <xf numFmtId="0" fontId="5" fillId="0" borderId="1" xfId="0" applyFont="1" applyFill="1" applyBorder="1" applyAlignment="1" applyProtection="1">
      <alignment vertical="center"/>
      <protection locked="0"/>
    </xf>
    <xf numFmtId="0" fontId="5" fillId="0" borderId="1" xfId="0" applyFont="1" applyFill="1" applyBorder="1" applyAlignment="1" applyProtection="1">
      <alignment vertical="center" wrapText="1"/>
      <protection locked="0"/>
    </xf>
    <xf numFmtId="0" fontId="3" fillId="0" borderId="1" xfId="0" applyNumberFormat="1" applyFont="1" applyFill="1" applyBorder="1" applyAlignment="1">
      <alignment horizontal="center" vertical="center"/>
    </xf>
    <xf numFmtId="0" fontId="3" fillId="0" borderId="1" xfId="0" applyFont="1" applyFill="1" applyBorder="1"/>
    <xf numFmtId="0" fontId="25" fillId="0" borderId="1" xfId="0" applyNumberFormat="1" applyFont="1" applyFill="1" applyBorder="1" applyAlignment="1">
      <alignment horizontal="center" vertical="center"/>
    </xf>
    <xf numFmtId="0" fontId="25" fillId="0" borderId="1" xfId="0" applyFont="1" applyFill="1" applyBorder="1"/>
    <xf numFmtId="14" fontId="3" fillId="0" borderId="1" xfId="0" applyNumberFormat="1" applyFont="1" applyFill="1" applyBorder="1" applyAlignment="1">
      <alignment horizontal="center" vertical="top"/>
    </xf>
    <xf numFmtId="0" fontId="3" fillId="0" borderId="1" xfId="0" applyFont="1" applyFill="1" applyBorder="1" applyAlignment="1" applyProtection="1">
      <alignment horizontal="left"/>
      <protection locked="0"/>
    </xf>
    <xf numFmtId="0" fontId="3" fillId="0" borderId="1" xfId="0" applyFont="1" applyFill="1" applyBorder="1" applyAlignment="1" applyProtection="1">
      <alignment horizontal="left" wrapText="1"/>
      <protection locked="0"/>
    </xf>
    <xf numFmtId="0" fontId="3" fillId="0" borderId="1" xfId="0" applyFont="1" applyFill="1" applyBorder="1" applyAlignment="1">
      <alignment horizontal="left"/>
    </xf>
    <xf numFmtId="0" fontId="3" fillId="0" borderId="1" xfId="0" applyFont="1" applyFill="1" applyBorder="1" applyAlignment="1">
      <alignment horizontal="left" wrapText="1"/>
    </xf>
    <xf numFmtId="4" fontId="25" fillId="0" borderId="1" xfId="0" applyNumberFormat="1" applyFont="1" applyFill="1" applyBorder="1" applyAlignment="1">
      <alignment horizontal="center" vertical="center"/>
    </xf>
    <xf numFmtId="2"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3" fillId="0" borderId="1" xfId="0" applyFont="1" applyFill="1" applyBorder="1" applyAlignment="1">
      <alignment vertical="center" wrapText="1"/>
    </xf>
    <xf numFmtId="0" fontId="24" fillId="0" borderId="0" xfId="0" applyFont="1" applyFill="1"/>
    <xf numFmtId="0" fontId="3" fillId="0" borderId="1" xfId="0" applyFont="1" applyFill="1" applyBorder="1" applyAlignment="1" applyProtection="1">
      <alignment horizontal="center" wrapText="1"/>
      <protection locked="0"/>
    </xf>
    <xf numFmtId="0" fontId="4" fillId="0" borderId="1" xfId="0" applyFont="1" applyFill="1" applyBorder="1" applyAlignment="1">
      <alignment horizontal="center" wrapText="1"/>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4"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left" wrapText="1"/>
    </xf>
    <xf numFmtId="49" fontId="3" fillId="0" borderId="2" xfId="0" applyNumberFormat="1" applyFont="1" applyFill="1" applyBorder="1" applyAlignment="1">
      <alignment horizontal="center" vertical="center" wrapText="1"/>
    </xf>
    <xf numFmtId="0" fontId="0" fillId="0" borderId="0" xfId="0" applyFont="1" applyFill="1" applyAlignment="1">
      <alignment wrapText="1"/>
    </xf>
    <xf numFmtId="0" fontId="32" fillId="2" borderId="1" xfId="0" applyFont="1" applyFill="1" applyBorder="1" applyAlignment="1">
      <alignment horizontal="center" vertical="center"/>
    </xf>
    <xf numFmtId="169" fontId="10" fillId="2" borderId="1" xfId="0" applyNumberFormat="1" applyFont="1" applyFill="1" applyBorder="1" applyAlignment="1">
      <alignment vertical="center" wrapText="1"/>
    </xf>
    <xf numFmtId="6" fontId="8"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25" fillId="0" borderId="0" xfId="0" applyNumberFormat="1" applyFont="1" applyFill="1" applyBorder="1" applyAlignment="1">
      <alignment horizontal="center" vertical="center" wrapText="1"/>
    </xf>
    <xf numFmtId="4"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165"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25"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165"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4" fillId="4" borderId="1" xfId="0" applyFont="1" applyFill="1" applyBorder="1"/>
    <xf numFmtId="4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wrapText="1"/>
    </xf>
    <xf numFmtId="0" fontId="5" fillId="4" borderId="1" xfId="0" applyFont="1" applyFill="1" applyBorder="1" applyAlignment="1" applyProtection="1">
      <alignment vertical="center"/>
      <protection locked="0"/>
    </xf>
    <xf numFmtId="0" fontId="5" fillId="4" borderId="1" xfId="0" applyFont="1" applyFill="1" applyBorder="1" applyAlignment="1" applyProtection="1">
      <alignment vertical="center" wrapText="1"/>
      <protection locked="0"/>
    </xf>
    <xf numFmtId="0" fontId="3" fillId="4" borderId="1" xfId="0" applyNumberFormat="1" applyFont="1" applyFill="1" applyBorder="1" applyAlignment="1">
      <alignment horizontal="center" vertical="center"/>
    </xf>
    <xf numFmtId="0" fontId="3" fillId="4" borderId="1" xfId="0" applyFont="1" applyFill="1" applyBorder="1"/>
    <xf numFmtId="0" fontId="3" fillId="4" borderId="1" xfId="0" applyFont="1" applyFill="1" applyBorder="1" applyAlignment="1">
      <alignment vertical="center" wrapText="1"/>
    </xf>
    <xf numFmtId="49"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left" vertical="center" wrapText="1"/>
    </xf>
    <xf numFmtId="0" fontId="3" fillId="4" borderId="2" xfId="0" applyFont="1" applyFill="1" applyBorder="1" applyAlignment="1">
      <alignment horizontal="left" vertical="center" wrapText="1"/>
    </xf>
    <xf numFmtId="165" fontId="3" fillId="4" borderId="2" xfId="0" applyNumberFormat="1" applyFont="1" applyFill="1" applyBorder="1" applyAlignment="1">
      <alignment horizontal="center" vertical="center" wrapText="1"/>
    </xf>
    <xf numFmtId="14" fontId="1" fillId="4"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0" borderId="0" xfId="0" applyFont="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textRotation="90"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165" fontId="8" fillId="2" borderId="2"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3"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0" xfId="0" applyFont="1" applyFill="1" applyBorder="1" applyAlignment="1">
      <alignment horizontal="right"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 fontId="1" fillId="0" borderId="4" xfId="1" applyNumberFormat="1" applyFont="1" applyFill="1" applyBorder="1" applyAlignment="1">
      <alignment horizontal="center" vertical="center" wrapText="1"/>
    </xf>
    <xf numFmtId="3" fontId="1" fillId="0" borderId="5" xfId="1" applyNumberFormat="1" applyFont="1" applyFill="1" applyBorder="1" applyAlignment="1">
      <alignment horizontal="center" vertical="center" wrapText="1"/>
    </xf>
    <xf numFmtId="0" fontId="25" fillId="4"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165" fontId="25" fillId="4" borderId="1"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14" fontId="25" fillId="4" borderId="1"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xf>
    <xf numFmtId="0" fontId="27" fillId="4" borderId="1" xfId="0" applyFont="1" applyFill="1" applyBorder="1"/>
    <xf numFmtId="0" fontId="4" fillId="0" borderId="2" xfId="0" applyFont="1" applyFill="1" applyBorder="1"/>
  </cellXfs>
  <cellStyles count="44">
    <cellStyle name="Comma" xfId="3" builtinId="3"/>
    <cellStyle name="Comma 10" xfId="6"/>
    <cellStyle name="Comma 11" xfId="5"/>
    <cellStyle name="Comma 12" xfId="43"/>
    <cellStyle name="Comma 2" xfId="7"/>
    <cellStyle name="Comma 2 2" xfId="8"/>
    <cellStyle name="Comma 2 3" xfId="9"/>
    <cellStyle name="Comma 3" xfId="10"/>
    <cellStyle name="Comma 3 2" xfId="11"/>
    <cellStyle name="Comma 4" xfId="12"/>
    <cellStyle name="Comma 4 2" xfId="13"/>
    <cellStyle name="Comma 4 2 2" xfId="14"/>
    <cellStyle name="Comma 4 2 3" xfId="15"/>
    <cellStyle name="Comma 4 3" xfId="16"/>
    <cellStyle name="Comma 4 3 2" xfId="17"/>
    <cellStyle name="Comma 4 3 3" xfId="18"/>
    <cellStyle name="Comma 5" xfId="19"/>
    <cellStyle name="Comma 5 2" xfId="20"/>
    <cellStyle name="Comma 5 3" xfId="21"/>
    <cellStyle name="Comma 6" xfId="22"/>
    <cellStyle name="Comma 6 2" xfId="23"/>
    <cellStyle name="Comma 6 3" xfId="1"/>
    <cellStyle name="Comma 7" xfId="24"/>
    <cellStyle name="Comma 7 2" xfId="25"/>
    <cellStyle name="Comma 8" xfId="26"/>
    <cellStyle name="Comma 8 2" xfId="27"/>
    <cellStyle name="Comma 9" xfId="28"/>
    <cellStyle name="Normal" xfId="0" builtinId="0"/>
    <cellStyle name="Normal 2" xfId="29"/>
    <cellStyle name="Normal 2 2" xfId="2"/>
    <cellStyle name="Normal 2 3" xfId="30"/>
    <cellStyle name="Normal 3" xfId="31"/>
    <cellStyle name="Normal 4" xfId="32"/>
    <cellStyle name="Normal 4 2" xfId="33"/>
    <cellStyle name="Normal 4 3" xfId="34"/>
    <cellStyle name="Normal 4 4" xfId="35"/>
    <cellStyle name="Normal 5" xfId="36"/>
    <cellStyle name="Normal 5 2" xfId="37"/>
    <cellStyle name="Normal 6" xfId="38"/>
    <cellStyle name="Normal 7" xfId="42"/>
    <cellStyle name="Normal_Sheet1" xfId="4"/>
    <cellStyle name="Virgulă 2" xfId="39"/>
    <cellStyle name="Virgulă 2 2" xfId="40"/>
    <cellStyle name="Virgulă 3"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view="pageBreakPreview" zoomScale="40" zoomScaleNormal="40" zoomScaleSheetLayoutView="40" workbookViewId="0">
      <selection activeCell="D6" sqref="D6"/>
    </sheetView>
  </sheetViews>
  <sheetFormatPr defaultRowHeight="14.4" x14ac:dyDescent="0.3"/>
  <cols>
    <col min="1" max="1" width="9" customWidth="1"/>
    <col min="2" max="2" width="108.33203125" customWidth="1"/>
    <col min="3" max="4" width="36.109375" customWidth="1"/>
    <col min="5" max="5" width="24.6640625" customWidth="1"/>
    <col min="6" max="6" width="40" customWidth="1"/>
    <col min="7" max="7" width="32.5546875" customWidth="1"/>
    <col min="8" max="8" width="31.88671875" customWidth="1"/>
    <col min="9" max="9" width="35.33203125" customWidth="1"/>
    <col min="10" max="10" width="21.33203125" customWidth="1"/>
    <col min="11" max="11" width="25.33203125" customWidth="1"/>
    <col min="12" max="12" width="28.6640625" customWidth="1"/>
    <col min="13" max="13" width="31.44140625" customWidth="1"/>
    <col min="14" max="14" width="19.5546875" customWidth="1"/>
    <col min="15" max="15" width="25.5546875" customWidth="1"/>
  </cols>
  <sheetData>
    <row r="1" spans="1:15" ht="28.8" x14ac:dyDescent="0.3">
      <c r="A1" s="3"/>
      <c r="B1" s="3"/>
      <c r="C1" s="3"/>
      <c r="D1" s="3"/>
      <c r="E1" s="4"/>
      <c r="F1" s="5"/>
      <c r="G1" s="3"/>
      <c r="H1" s="3"/>
      <c r="I1" s="3"/>
      <c r="J1" s="3"/>
      <c r="K1" s="6"/>
      <c r="L1" s="222" t="s">
        <v>539</v>
      </c>
      <c r="M1" s="222"/>
      <c r="N1" s="222"/>
      <c r="O1" s="7"/>
    </row>
    <row r="2" spans="1:15" ht="30.6" x14ac:dyDescent="0.3">
      <c r="A2" s="220"/>
      <c r="B2" s="220"/>
      <c r="C2" s="3"/>
      <c r="D2" s="3"/>
      <c r="E2" s="4"/>
      <c r="F2" s="5"/>
      <c r="G2" s="3"/>
      <c r="H2" s="3"/>
      <c r="I2" s="3"/>
      <c r="J2" s="3"/>
      <c r="K2" s="4"/>
      <c r="L2" s="4"/>
      <c r="M2" s="4"/>
      <c r="N2" s="4"/>
      <c r="O2" s="8"/>
    </row>
    <row r="3" spans="1:15" ht="30.6" x14ac:dyDescent="0.3">
      <c r="A3" s="220"/>
      <c r="B3" s="220"/>
      <c r="C3" s="3"/>
      <c r="D3" s="3"/>
      <c r="E3" s="4"/>
      <c r="F3" s="3"/>
      <c r="G3" s="3"/>
      <c r="H3" s="3"/>
      <c r="I3" s="220"/>
      <c r="J3" s="220"/>
      <c r="K3" s="220"/>
      <c r="L3" s="220" t="s">
        <v>313</v>
      </c>
      <c r="M3" s="220"/>
      <c r="N3" s="220"/>
      <c r="O3" s="9"/>
    </row>
    <row r="4" spans="1:15" ht="30.6" x14ac:dyDescent="0.3">
      <c r="A4" s="220"/>
      <c r="B4" s="220"/>
      <c r="C4" s="3"/>
      <c r="D4" s="3"/>
      <c r="E4" s="4"/>
      <c r="F4" s="3"/>
      <c r="G4" s="3"/>
      <c r="H4" s="3"/>
      <c r="I4" s="220"/>
      <c r="J4" s="220"/>
      <c r="K4" s="220"/>
      <c r="L4" s="220" t="s">
        <v>314</v>
      </c>
      <c r="M4" s="220"/>
      <c r="N4" s="220"/>
      <c r="O4" s="9"/>
    </row>
    <row r="5" spans="1:15" ht="30.6" x14ac:dyDescent="0.3">
      <c r="A5" s="10"/>
      <c r="B5" s="10"/>
      <c r="C5" s="3"/>
      <c r="D5" s="3"/>
      <c r="E5" s="4"/>
      <c r="F5" s="3"/>
      <c r="G5" s="3"/>
      <c r="H5" s="3"/>
      <c r="I5" s="220"/>
      <c r="J5" s="220"/>
      <c r="K5" s="220"/>
      <c r="L5" s="220" t="s">
        <v>315</v>
      </c>
      <c r="M5" s="220"/>
      <c r="N5" s="220"/>
      <c r="O5" s="9"/>
    </row>
    <row r="6" spans="1:15" ht="30.6" x14ac:dyDescent="0.3">
      <c r="A6" s="220" t="s">
        <v>316</v>
      </c>
      <c r="B6" s="220"/>
      <c r="C6" s="3"/>
      <c r="D6" s="3"/>
      <c r="E6" s="4"/>
      <c r="F6" s="3"/>
      <c r="G6" s="3"/>
      <c r="H6" s="3"/>
      <c r="I6" s="3"/>
      <c r="J6" s="3"/>
      <c r="K6" s="3"/>
      <c r="L6" s="220"/>
      <c r="M6" s="220"/>
      <c r="N6" s="220"/>
      <c r="O6" s="11"/>
    </row>
    <row r="7" spans="1:15" ht="30.6" x14ac:dyDescent="0.3">
      <c r="A7" s="220" t="s">
        <v>317</v>
      </c>
      <c r="B7" s="220"/>
      <c r="C7" s="3"/>
      <c r="D7" s="3"/>
      <c r="E7" s="4"/>
      <c r="F7" s="3"/>
      <c r="G7" s="3"/>
      <c r="H7" s="3"/>
      <c r="I7" s="3"/>
      <c r="J7" s="3"/>
      <c r="K7" s="3"/>
      <c r="L7" s="220"/>
      <c r="M7" s="220"/>
      <c r="N7" s="220"/>
      <c r="O7" s="11"/>
    </row>
    <row r="8" spans="1:15" ht="30.6" x14ac:dyDescent="0.3">
      <c r="A8" s="220" t="s">
        <v>318</v>
      </c>
      <c r="B8" s="220"/>
      <c r="C8" s="3"/>
      <c r="D8" s="3"/>
      <c r="E8" s="4"/>
      <c r="F8" s="3"/>
      <c r="G8" s="3"/>
      <c r="H8" s="3"/>
      <c r="I8" s="3"/>
      <c r="J8" s="3"/>
      <c r="K8" s="3"/>
      <c r="L8" s="12"/>
      <c r="M8" s="12"/>
      <c r="N8" s="12"/>
      <c r="O8" s="11"/>
    </row>
    <row r="9" spans="1:15" ht="30.6" x14ac:dyDescent="0.3">
      <c r="A9" s="220"/>
      <c r="B9" s="220"/>
      <c r="C9" s="3"/>
      <c r="D9" s="3"/>
      <c r="E9" s="4"/>
      <c r="F9" s="3"/>
      <c r="G9" s="3"/>
      <c r="H9" s="3"/>
      <c r="I9" s="3"/>
      <c r="J9" s="3"/>
      <c r="K9" s="3"/>
      <c r="L9" s="12"/>
      <c r="M9" s="12"/>
      <c r="N9" s="12"/>
      <c r="O9" s="11"/>
    </row>
    <row r="10" spans="1:15" ht="25.8" x14ac:dyDescent="0.3">
      <c r="A10" s="13"/>
      <c r="B10" s="13"/>
      <c r="C10" s="3"/>
      <c r="D10" s="3"/>
      <c r="E10" s="4"/>
      <c r="F10" s="3"/>
      <c r="G10" s="3"/>
      <c r="H10" s="3"/>
      <c r="I10" s="3"/>
      <c r="J10" s="3"/>
      <c r="K10" s="3"/>
      <c r="L10" s="12"/>
      <c r="M10" s="12"/>
      <c r="N10" s="12"/>
      <c r="O10" s="11"/>
    </row>
    <row r="11" spans="1:15" ht="30.6" customHeight="1" x14ac:dyDescent="0.3">
      <c r="A11" s="220" t="s">
        <v>319</v>
      </c>
      <c r="B11" s="220"/>
      <c r="C11" s="220"/>
      <c r="D11" s="220"/>
      <c r="E11" s="220"/>
      <c r="F11" s="220"/>
      <c r="G11" s="220"/>
      <c r="H11" s="220"/>
      <c r="I11" s="220"/>
      <c r="J11" s="220"/>
      <c r="K11" s="220"/>
      <c r="L11" s="220"/>
      <c r="M11" s="220"/>
      <c r="N11" s="220"/>
      <c r="O11" s="87"/>
    </row>
    <row r="12" spans="1:15" ht="30.6" customHeight="1" x14ac:dyDescent="0.3">
      <c r="A12" s="221" t="s">
        <v>506</v>
      </c>
      <c r="B12" s="221"/>
      <c r="C12" s="221"/>
      <c r="D12" s="221"/>
      <c r="E12" s="221"/>
      <c r="F12" s="221"/>
      <c r="G12" s="221"/>
      <c r="H12" s="221"/>
      <c r="I12" s="221"/>
      <c r="J12" s="221"/>
      <c r="K12" s="221"/>
      <c r="L12" s="221"/>
      <c r="M12" s="221"/>
      <c r="N12" s="221"/>
      <c r="O12" s="88"/>
    </row>
    <row r="13" spans="1:15" ht="30.6" x14ac:dyDescent="0.3">
      <c r="A13" s="14"/>
      <c r="B13" s="15"/>
      <c r="C13" s="15"/>
      <c r="D13" s="15"/>
      <c r="E13" s="14"/>
      <c r="F13" s="15"/>
      <c r="G13" s="15"/>
      <c r="H13" s="15"/>
      <c r="I13" s="15"/>
      <c r="J13" s="15"/>
      <c r="K13" s="15"/>
      <c r="L13" s="15"/>
      <c r="M13" s="15"/>
      <c r="N13" s="15"/>
      <c r="O13" s="16"/>
    </row>
    <row r="14" spans="1:15" ht="23.4" x14ac:dyDescent="0.3">
      <c r="A14" s="17"/>
      <c r="B14" s="17"/>
      <c r="C14" s="17"/>
      <c r="D14" s="17"/>
      <c r="E14" s="17"/>
      <c r="F14" s="17"/>
      <c r="G14" s="17"/>
      <c r="H14" s="17"/>
      <c r="I14" s="17"/>
      <c r="J14" s="17"/>
      <c r="K14" s="17"/>
      <c r="L14" s="17"/>
      <c r="M14" s="17"/>
      <c r="N14" s="17"/>
      <c r="O14" s="18"/>
    </row>
    <row r="15" spans="1:15" ht="139.94999999999999" customHeight="1" x14ac:dyDescent="0.3">
      <c r="A15" s="212" t="s">
        <v>0</v>
      </c>
      <c r="B15" s="212" t="s">
        <v>320</v>
      </c>
      <c r="C15" s="212" t="s">
        <v>321</v>
      </c>
      <c r="D15" s="212" t="s">
        <v>322</v>
      </c>
      <c r="E15" s="212" t="s">
        <v>2</v>
      </c>
      <c r="F15" s="212" t="s">
        <v>3</v>
      </c>
      <c r="G15" s="19" t="s">
        <v>323</v>
      </c>
      <c r="H15" s="19" t="s">
        <v>324</v>
      </c>
      <c r="I15" s="212" t="s">
        <v>325</v>
      </c>
      <c r="J15" s="212" t="s">
        <v>326</v>
      </c>
      <c r="K15" s="212" t="s">
        <v>327</v>
      </c>
      <c r="L15" s="20" t="s">
        <v>328</v>
      </c>
      <c r="M15" s="212" t="s">
        <v>329</v>
      </c>
      <c r="N15" s="211" t="s">
        <v>330</v>
      </c>
      <c r="O15" s="211" t="s">
        <v>331</v>
      </c>
    </row>
    <row r="16" spans="1:15" ht="49.95" customHeight="1" x14ac:dyDescent="0.3">
      <c r="A16" s="213"/>
      <c r="B16" s="213"/>
      <c r="C16" s="213"/>
      <c r="D16" s="213"/>
      <c r="E16" s="213"/>
      <c r="F16" s="213"/>
      <c r="G16" s="19" t="s">
        <v>332</v>
      </c>
      <c r="H16" s="19" t="s">
        <v>333</v>
      </c>
      <c r="I16" s="213"/>
      <c r="J16" s="213"/>
      <c r="K16" s="213"/>
      <c r="L16" s="20" t="s">
        <v>334</v>
      </c>
      <c r="M16" s="213"/>
      <c r="N16" s="211"/>
      <c r="O16" s="211"/>
    </row>
    <row r="17" spans="1:15" ht="70.2" x14ac:dyDescent="0.3">
      <c r="A17" s="21">
        <v>1</v>
      </c>
      <c r="B17" s="22" t="s">
        <v>335</v>
      </c>
      <c r="C17" s="23">
        <v>14234699201822</v>
      </c>
      <c r="D17" s="23" t="s">
        <v>336</v>
      </c>
      <c r="E17" s="24" t="s">
        <v>337</v>
      </c>
      <c r="F17" s="24" t="s">
        <v>338</v>
      </c>
      <c r="G17" s="25">
        <f>H17*1.19</f>
        <v>439110</v>
      </c>
      <c r="H17" s="25">
        <v>369000</v>
      </c>
      <c r="I17" s="26" t="s">
        <v>339</v>
      </c>
      <c r="J17" s="27" t="s">
        <v>19</v>
      </c>
      <c r="K17" s="27" t="s">
        <v>52</v>
      </c>
      <c r="L17" s="26" t="s">
        <v>340</v>
      </c>
      <c r="M17" s="27" t="s">
        <v>341</v>
      </c>
      <c r="N17" s="28" t="s">
        <v>29</v>
      </c>
      <c r="O17" s="24" t="s">
        <v>465</v>
      </c>
    </row>
    <row r="18" spans="1:15" ht="140.4" x14ac:dyDescent="0.3">
      <c r="A18" s="21">
        <v>2</v>
      </c>
      <c r="B18" s="29" t="s">
        <v>476</v>
      </c>
      <c r="C18" s="23">
        <v>14234699201818</v>
      </c>
      <c r="D18" s="23" t="s">
        <v>342</v>
      </c>
      <c r="E18" s="24" t="s">
        <v>343</v>
      </c>
      <c r="F18" s="24" t="s">
        <v>344</v>
      </c>
      <c r="G18" s="30">
        <f>H18*1.19</f>
        <v>1902718.3699999999</v>
      </c>
      <c r="H18" s="30">
        <v>1598923</v>
      </c>
      <c r="I18" s="26" t="s">
        <v>345</v>
      </c>
      <c r="J18" s="31" t="s">
        <v>346</v>
      </c>
      <c r="K18" s="31" t="s">
        <v>19</v>
      </c>
      <c r="L18" s="32" t="s">
        <v>340</v>
      </c>
      <c r="M18" s="27" t="s">
        <v>347</v>
      </c>
      <c r="N18" s="28" t="s">
        <v>308</v>
      </c>
      <c r="O18" s="24" t="s">
        <v>348</v>
      </c>
    </row>
    <row r="19" spans="1:15" ht="93.6" x14ac:dyDescent="0.3">
      <c r="A19" s="21">
        <v>3</v>
      </c>
      <c r="B19" s="33" t="s">
        <v>349</v>
      </c>
      <c r="C19" s="34" t="s">
        <v>350</v>
      </c>
      <c r="D19" s="20" t="s">
        <v>351</v>
      </c>
      <c r="E19" s="24" t="s">
        <v>352</v>
      </c>
      <c r="F19" s="24" t="s">
        <v>353</v>
      </c>
      <c r="G19" s="30">
        <f>H19*1.19</f>
        <v>298731.64999999997</v>
      </c>
      <c r="H19" s="30">
        <v>251035</v>
      </c>
      <c r="I19" s="26" t="s">
        <v>354</v>
      </c>
      <c r="J19" s="27" t="s">
        <v>19</v>
      </c>
      <c r="K19" s="27" t="s">
        <v>36</v>
      </c>
      <c r="L19" s="26" t="s">
        <v>340</v>
      </c>
      <c r="M19" s="26" t="s">
        <v>355</v>
      </c>
      <c r="N19" s="26" t="s">
        <v>24</v>
      </c>
      <c r="O19" s="24" t="s">
        <v>348</v>
      </c>
    </row>
    <row r="20" spans="1:15" ht="70.2" x14ac:dyDescent="0.3">
      <c r="A20" s="21">
        <v>4</v>
      </c>
      <c r="B20" s="35" t="s">
        <v>356</v>
      </c>
      <c r="C20" s="36" t="s">
        <v>357</v>
      </c>
      <c r="D20" s="37" t="s">
        <v>358</v>
      </c>
      <c r="E20" s="38" t="s">
        <v>359</v>
      </c>
      <c r="F20" s="38" t="s">
        <v>360</v>
      </c>
      <c r="G20" s="39">
        <v>900306.4</v>
      </c>
      <c r="H20" s="39">
        <v>756560</v>
      </c>
      <c r="I20" s="40" t="s">
        <v>361</v>
      </c>
      <c r="J20" s="41" t="s">
        <v>362</v>
      </c>
      <c r="K20" s="41" t="s">
        <v>57</v>
      </c>
      <c r="L20" s="26" t="s">
        <v>363</v>
      </c>
      <c r="M20" s="26" t="s">
        <v>341</v>
      </c>
      <c r="N20" s="26" t="s">
        <v>364</v>
      </c>
      <c r="O20" s="24" t="s">
        <v>504</v>
      </c>
    </row>
    <row r="21" spans="1:15" ht="70.2" x14ac:dyDescent="0.3">
      <c r="A21" s="42">
        <v>5</v>
      </c>
      <c r="B21" s="29" t="s">
        <v>365</v>
      </c>
      <c r="C21" s="43" t="s">
        <v>366</v>
      </c>
      <c r="D21" s="44" t="s">
        <v>367</v>
      </c>
      <c r="E21" s="45" t="s">
        <v>368</v>
      </c>
      <c r="F21" s="45" t="s">
        <v>369</v>
      </c>
      <c r="G21" s="46">
        <f>H21*1.19</f>
        <v>297066.83999999997</v>
      </c>
      <c r="H21" s="46">
        <v>249636</v>
      </c>
      <c r="I21" s="32" t="s">
        <v>339</v>
      </c>
      <c r="J21" s="31" t="s">
        <v>200</v>
      </c>
      <c r="K21" s="31" t="s">
        <v>113</v>
      </c>
      <c r="L21" s="32" t="s">
        <v>340</v>
      </c>
      <c r="M21" s="31" t="s">
        <v>341</v>
      </c>
      <c r="N21" s="47" t="s">
        <v>29</v>
      </c>
      <c r="O21" s="24" t="s">
        <v>395</v>
      </c>
    </row>
    <row r="22" spans="1:15" ht="93.6" x14ac:dyDescent="0.3">
      <c r="A22" s="21">
        <v>6</v>
      </c>
      <c r="B22" s="33" t="s">
        <v>371</v>
      </c>
      <c r="C22" s="34" t="s">
        <v>372</v>
      </c>
      <c r="D22" s="20" t="s">
        <v>373</v>
      </c>
      <c r="E22" s="24" t="s">
        <v>374</v>
      </c>
      <c r="F22" s="24" t="s">
        <v>375</v>
      </c>
      <c r="G22" s="48">
        <f>H22</f>
        <v>349950</v>
      </c>
      <c r="H22" s="48">
        <v>349950</v>
      </c>
      <c r="I22" s="49" t="s">
        <v>354</v>
      </c>
      <c r="J22" s="50" t="s">
        <v>25</v>
      </c>
      <c r="K22" s="50" t="s">
        <v>52</v>
      </c>
      <c r="L22" s="49" t="s">
        <v>340</v>
      </c>
      <c r="M22" s="49" t="s">
        <v>355</v>
      </c>
      <c r="N22" s="28" t="s">
        <v>89</v>
      </c>
      <c r="O22" s="24" t="s">
        <v>348</v>
      </c>
    </row>
    <row r="23" spans="1:15" ht="50.25" customHeight="1" x14ac:dyDescent="0.3">
      <c r="A23" s="21">
        <v>7</v>
      </c>
      <c r="B23" s="33" t="s">
        <v>376</v>
      </c>
      <c r="C23" s="34" t="s">
        <v>377</v>
      </c>
      <c r="D23" s="20" t="s">
        <v>378</v>
      </c>
      <c r="E23" s="24" t="s">
        <v>379</v>
      </c>
      <c r="F23" s="24" t="s">
        <v>380</v>
      </c>
      <c r="G23" s="30">
        <f>H23*1.19</f>
        <v>525743.18999999994</v>
      </c>
      <c r="H23" s="30">
        <v>441801</v>
      </c>
      <c r="I23" s="26" t="s">
        <v>354</v>
      </c>
      <c r="J23" s="27" t="s">
        <v>57</v>
      </c>
      <c r="K23" s="27" t="s">
        <v>200</v>
      </c>
      <c r="L23" s="26" t="s">
        <v>340</v>
      </c>
      <c r="M23" s="26" t="s">
        <v>381</v>
      </c>
      <c r="N23" s="28" t="s">
        <v>382</v>
      </c>
      <c r="O23" s="24" t="s">
        <v>504</v>
      </c>
    </row>
    <row r="24" spans="1:15" ht="138" customHeight="1" x14ac:dyDescent="0.3">
      <c r="A24" s="21">
        <v>8</v>
      </c>
      <c r="B24" s="33" t="s">
        <v>383</v>
      </c>
      <c r="C24" s="34" t="s">
        <v>384</v>
      </c>
      <c r="D24" s="51" t="s">
        <v>385</v>
      </c>
      <c r="E24" s="24" t="s">
        <v>386</v>
      </c>
      <c r="F24" s="24" t="s">
        <v>387</v>
      </c>
      <c r="G24" s="30">
        <f>H24*1.19</f>
        <v>479833.228</v>
      </c>
      <c r="H24" s="30">
        <v>403221.2</v>
      </c>
      <c r="I24" s="49" t="s">
        <v>354</v>
      </c>
      <c r="J24" s="27" t="s">
        <v>72</v>
      </c>
      <c r="K24" s="27" t="s">
        <v>113</v>
      </c>
      <c r="L24" s="26" t="s">
        <v>340</v>
      </c>
      <c r="M24" s="26" t="s">
        <v>388</v>
      </c>
      <c r="N24" s="28" t="s">
        <v>261</v>
      </c>
      <c r="O24" s="24" t="s">
        <v>395</v>
      </c>
    </row>
    <row r="25" spans="1:15" ht="46.8" x14ac:dyDescent="0.3">
      <c r="A25" s="21">
        <v>9</v>
      </c>
      <c r="B25" s="52" t="s">
        <v>389</v>
      </c>
      <c r="C25" s="34" t="s">
        <v>390</v>
      </c>
      <c r="D25" s="51" t="s">
        <v>391</v>
      </c>
      <c r="E25" s="24" t="s">
        <v>392</v>
      </c>
      <c r="F25" s="24" t="s">
        <v>393</v>
      </c>
      <c r="G25" s="30">
        <v>2493999.86</v>
      </c>
      <c r="H25" s="39">
        <f>G25/1.19</f>
        <v>2095798.2016806724</v>
      </c>
      <c r="I25" s="49" t="s">
        <v>394</v>
      </c>
      <c r="J25" s="27" t="s">
        <v>53</v>
      </c>
      <c r="K25" s="27" t="s">
        <v>78</v>
      </c>
      <c r="L25" s="26" t="s">
        <v>340</v>
      </c>
      <c r="M25" s="26" t="s">
        <v>388</v>
      </c>
      <c r="N25" s="28" t="s">
        <v>288</v>
      </c>
      <c r="O25" s="24" t="s">
        <v>504</v>
      </c>
    </row>
    <row r="26" spans="1:15" ht="46.8" x14ac:dyDescent="0.3">
      <c r="A26" s="21">
        <v>10</v>
      </c>
      <c r="B26" s="22" t="s">
        <v>396</v>
      </c>
      <c r="C26" s="23">
        <v>14234699201817</v>
      </c>
      <c r="D26" s="23" t="s">
        <v>397</v>
      </c>
      <c r="E26" s="26" t="s">
        <v>398</v>
      </c>
      <c r="F26" s="24" t="s">
        <v>399</v>
      </c>
      <c r="G26" s="30">
        <f>H26</f>
        <v>300000</v>
      </c>
      <c r="H26" s="30">
        <v>300000</v>
      </c>
      <c r="I26" s="26" t="s">
        <v>400</v>
      </c>
      <c r="J26" s="27" t="s">
        <v>19</v>
      </c>
      <c r="K26" s="27" t="s">
        <v>20</v>
      </c>
      <c r="L26" s="26" t="s">
        <v>363</v>
      </c>
      <c r="M26" s="27" t="s">
        <v>381</v>
      </c>
      <c r="N26" s="28" t="s">
        <v>401</v>
      </c>
      <c r="O26" s="24" t="s">
        <v>370</v>
      </c>
    </row>
    <row r="27" spans="1:15" ht="46.8" x14ac:dyDescent="0.3">
      <c r="A27" s="21">
        <v>11</v>
      </c>
      <c r="B27" s="22" t="s">
        <v>402</v>
      </c>
      <c r="C27" s="23">
        <v>14234699201818</v>
      </c>
      <c r="D27" s="23" t="s">
        <v>403</v>
      </c>
      <c r="E27" s="26" t="s">
        <v>404</v>
      </c>
      <c r="F27" s="24" t="s">
        <v>405</v>
      </c>
      <c r="G27" s="30">
        <v>19000</v>
      </c>
      <c r="H27" s="30">
        <v>19000</v>
      </c>
      <c r="I27" s="26" t="s">
        <v>400</v>
      </c>
      <c r="J27" s="27" t="s">
        <v>19</v>
      </c>
      <c r="K27" s="27" t="s">
        <v>20</v>
      </c>
      <c r="L27" s="26" t="s">
        <v>363</v>
      </c>
      <c r="M27" s="27" t="s">
        <v>381</v>
      </c>
      <c r="N27" s="28" t="s">
        <v>406</v>
      </c>
      <c r="O27" s="24" t="s">
        <v>370</v>
      </c>
    </row>
    <row r="28" spans="1:15" ht="67.5" customHeight="1" x14ac:dyDescent="0.3">
      <c r="A28" s="20">
        <v>12</v>
      </c>
      <c r="B28" s="33" t="s">
        <v>407</v>
      </c>
      <c r="C28" s="23">
        <v>14234699201919</v>
      </c>
      <c r="D28" s="23" t="s">
        <v>408</v>
      </c>
      <c r="E28" s="24" t="s">
        <v>409</v>
      </c>
      <c r="F28" s="24" t="s">
        <v>410</v>
      </c>
      <c r="G28" s="30">
        <v>5704408.7519999994</v>
      </c>
      <c r="H28" s="30">
        <v>4793620.8</v>
      </c>
      <c r="I28" s="26" t="s">
        <v>339</v>
      </c>
      <c r="J28" s="27" t="s">
        <v>362</v>
      </c>
      <c r="K28" s="27" t="s">
        <v>78</v>
      </c>
      <c r="L28" s="26" t="s">
        <v>340</v>
      </c>
      <c r="M28" s="27" t="s">
        <v>388</v>
      </c>
      <c r="N28" s="28" t="s">
        <v>89</v>
      </c>
      <c r="O28" s="24" t="s">
        <v>504</v>
      </c>
    </row>
    <row r="29" spans="1:15" ht="339.75" customHeight="1" x14ac:dyDescent="0.3">
      <c r="A29" s="212">
        <v>13</v>
      </c>
      <c r="B29" s="53" t="s">
        <v>411</v>
      </c>
      <c r="C29" s="214">
        <v>14234699201920</v>
      </c>
      <c r="D29" s="216" t="s">
        <v>412</v>
      </c>
      <c r="E29" s="209" t="s">
        <v>472</v>
      </c>
      <c r="F29" s="209" t="s">
        <v>413</v>
      </c>
      <c r="G29" s="218">
        <f>H29*1.19</f>
        <v>8891467.3112999983</v>
      </c>
      <c r="H29" s="218">
        <f>1481816+1549623.68+2669308.33+994536.25+776537.01</f>
        <v>7471821.2699999996</v>
      </c>
      <c r="I29" s="205" t="s">
        <v>354</v>
      </c>
      <c r="J29" s="203" t="s">
        <v>362</v>
      </c>
      <c r="K29" s="203" t="s">
        <v>57</v>
      </c>
      <c r="L29" s="205" t="s">
        <v>340</v>
      </c>
      <c r="M29" s="203" t="s">
        <v>355</v>
      </c>
      <c r="N29" s="207" t="s">
        <v>414</v>
      </c>
      <c r="O29" s="209" t="s">
        <v>504</v>
      </c>
    </row>
    <row r="30" spans="1:15" ht="262.5" customHeight="1" x14ac:dyDescent="0.3">
      <c r="A30" s="213"/>
      <c r="B30" s="54" t="s">
        <v>415</v>
      </c>
      <c r="C30" s="215"/>
      <c r="D30" s="217"/>
      <c r="E30" s="210"/>
      <c r="F30" s="210"/>
      <c r="G30" s="219"/>
      <c r="H30" s="219"/>
      <c r="I30" s="206"/>
      <c r="J30" s="204"/>
      <c r="K30" s="204"/>
      <c r="L30" s="206"/>
      <c r="M30" s="204"/>
      <c r="N30" s="208"/>
      <c r="O30" s="210"/>
    </row>
    <row r="31" spans="1:15" ht="192.75" customHeight="1" x14ac:dyDescent="0.3">
      <c r="A31" s="20">
        <v>14</v>
      </c>
      <c r="B31" s="33" t="s">
        <v>416</v>
      </c>
      <c r="C31" s="23">
        <v>14234699201921</v>
      </c>
      <c r="D31" s="37" t="s">
        <v>417</v>
      </c>
      <c r="E31" s="24" t="s">
        <v>418</v>
      </c>
      <c r="F31" s="24" t="s">
        <v>419</v>
      </c>
      <c r="G31" s="30">
        <v>2290131.2000000002</v>
      </c>
      <c r="H31" s="30">
        <v>1924480</v>
      </c>
      <c r="I31" s="26" t="s">
        <v>420</v>
      </c>
      <c r="J31" s="27" t="s">
        <v>53</v>
      </c>
      <c r="K31" s="27" t="s">
        <v>78</v>
      </c>
      <c r="L31" s="26" t="s">
        <v>363</v>
      </c>
      <c r="M31" s="27" t="s">
        <v>381</v>
      </c>
      <c r="N31" s="28" t="s">
        <v>35</v>
      </c>
      <c r="O31" s="24" t="s">
        <v>504</v>
      </c>
    </row>
    <row r="32" spans="1:15" ht="87" customHeight="1" x14ac:dyDescent="0.3">
      <c r="A32" s="20">
        <v>15</v>
      </c>
      <c r="B32" s="52" t="s">
        <v>421</v>
      </c>
      <c r="C32" s="23">
        <v>14234699201922</v>
      </c>
      <c r="D32" s="55" t="s">
        <v>422</v>
      </c>
      <c r="E32" s="45" t="s">
        <v>423</v>
      </c>
      <c r="F32" s="45" t="s">
        <v>424</v>
      </c>
      <c r="G32" s="56">
        <f>H32*1.19</f>
        <v>988890</v>
      </c>
      <c r="H32" s="56">
        <f>SUM(67000,89000,182000,190000,126000,177000)</f>
        <v>831000</v>
      </c>
      <c r="I32" s="32" t="s">
        <v>354</v>
      </c>
      <c r="J32" s="31" t="s">
        <v>57</v>
      </c>
      <c r="K32" s="31" t="s">
        <v>72</v>
      </c>
      <c r="L32" s="32" t="s">
        <v>340</v>
      </c>
      <c r="M32" s="26" t="s">
        <v>355</v>
      </c>
      <c r="N32" s="57" t="s">
        <v>425</v>
      </c>
      <c r="O32" s="24" t="s">
        <v>504</v>
      </c>
    </row>
    <row r="33" spans="1:16" ht="193.5" customHeight="1" x14ac:dyDescent="0.3">
      <c r="A33" s="20">
        <v>16</v>
      </c>
      <c r="B33" s="33" t="s">
        <v>426</v>
      </c>
      <c r="C33" s="23">
        <v>14234699201923</v>
      </c>
      <c r="D33" s="20" t="s">
        <v>347</v>
      </c>
      <c r="E33" s="24" t="s">
        <v>427</v>
      </c>
      <c r="F33" s="24" t="s">
        <v>428</v>
      </c>
      <c r="G33" s="30">
        <v>1240646.3999999999</v>
      </c>
      <c r="H33" s="30">
        <v>1042560</v>
      </c>
      <c r="I33" s="26" t="s">
        <v>420</v>
      </c>
      <c r="J33" s="27" t="s">
        <v>57</v>
      </c>
      <c r="K33" s="27" t="s">
        <v>72</v>
      </c>
      <c r="L33" s="26" t="s">
        <v>363</v>
      </c>
      <c r="M33" s="26" t="s">
        <v>381</v>
      </c>
      <c r="N33" s="58" t="s">
        <v>35</v>
      </c>
      <c r="O33" s="24" t="s">
        <v>503</v>
      </c>
    </row>
    <row r="34" spans="1:16" ht="63.75" customHeight="1" x14ac:dyDescent="0.3">
      <c r="A34" s="59">
        <v>17</v>
      </c>
      <c r="B34" s="52" t="s">
        <v>429</v>
      </c>
      <c r="C34" s="60">
        <v>14234699201924</v>
      </c>
      <c r="D34" s="61" t="s">
        <v>430</v>
      </c>
      <c r="E34" s="45" t="s">
        <v>392</v>
      </c>
      <c r="F34" s="45" t="s">
        <v>393</v>
      </c>
      <c r="G34" s="56">
        <f>H34*1.19</f>
        <v>1241031.246</v>
      </c>
      <c r="H34" s="56">
        <v>1042883.4</v>
      </c>
      <c r="I34" s="32" t="s">
        <v>394</v>
      </c>
      <c r="J34" s="31" t="s">
        <v>200</v>
      </c>
      <c r="K34" s="31" t="s">
        <v>113</v>
      </c>
      <c r="L34" s="32" t="s">
        <v>340</v>
      </c>
      <c r="M34" s="32" t="s">
        <v>388</v>
      </c>
      <c r="N34" s="57" t="s">
        <v>288</v>
      </c>
      <c r="O34" s="45" t="s">
        <v>395</v>
      </c>
    </row>
    <row r="35" spans="1:16" s="89" customFormat="1" ht="160.19999999999999" customHeight="1" x14ac:dyDescent="0.3">
      <c r="A35" s="59">
        <v>18</v>
      </c>
      <c r="B35" s="52" t="s">
        <v>469</v>
      </c>
      <c r="C35" s="60">
        <v>14234699201926</v>
      </c>
      <c r="D35" s="61" t="s">
        <v>480</v>
      </c>
      <c r="E35" s="45" t="s">
        <v>471</v>
      </c>
      <c r="F35" s="45" t="s">
        <v>470</v>
      </c>
      <c r="G35" s="56">
        <f>H35*1.19</f>
        <v>924079.04189999995</v>
      </c>
      <c r="H35" s="56">
        <v>776537.01</v>
      </c>
      <c r="I35" s="92" t="s">
        <v>361</v>
      </c>
      <c r="J35" s="31" t="s">
        <v>200</v>
      </c>
      <c r="K35" s="31" t="s">
        <v>113</v>
      </c>
      <c r="L35" s="32" t="s">
        <v>363</v>
      </c>
      <c r="M35" s="32" t="s">
        <v>473</v>
      </c>
      <c r="N35" s="57" t="s">
        <v>308</v>
      </c>
      <c r="O35" s="45" t="s">
        <v>395</v>
      </c>
    </row>
    <row r="36" spans="1:16" s="93" customFormat="1" ht="153.75" customHeight="1" x14ac:dyDescent="0.3">
      <c r="A36" s="59">
        <v>19</v>
      </c>
      <c r="B36" s="94" t="s">
        <v>474</v>
      </c>
      <c r="C36" s="44">
        <v>14234699201927</v>
      </c>
      <c r="D36" s="61" t="s">
        <v>481</v>
      </c>
      <c r="E36" s="59" t="s">
        <v>478</v>
      </c>
      <c r="F36" s="59" t="s">
        <v>479</v>
      </c>
      <c r="G36" s="95">
        <f>H36*1.19</f>
        <v>49533.095499999996</v>
      </c>
      <c r="H36" s="95">
        <v>41624.449999999997</v>
      </c>
      <c r="I36" s="92" t="s">
        <v>354</v>
      </c>
      <c r="J36" s="96" t="s">
        <v>200</v>
      </c>
      <c r="K36" s="96" t="s">
        <v>113</v>
      </c>
      <c r="L36" s="92" t="s">
        <v>340</v>
      </c>
      <c r="M36" s="92" t="s">
        <v>388</v>
      </c>
      <c r="N36" s="97" t="s">
        <v>308</v>
      </c>
      <c r="O36" s="116" t="s">
        <v>395</v>
      </c>
      <c r="P36" s="117"/>
    </row>
    <row r="37" spans="1:16" s="93" customFormat="1" ht="153.75" customHeight="1" x14ac:dyDescent="0.3">
      <c r="A37" s="59">
        <v>20</v>
      </c>
      <c r="B37" s="52" t="s">
        <v>482</v>
      </c>
      <c r="C37" s="60">
        <v>14234699201928</v>
      </c>
      <c r="D37" s="59" t="s">
        <v>489</v>
      </c>
      <c r="E37" s="45" t="s">
        <v>379</v>
      </c>
      <c r="F37" s="45" t="s">
        <v>477</v>
      </c>
      <c r="G37" s="56">
        <f>H37*1.19</f>
        <v>197760.15</v>
      </c>
      <c r="H37" s="56">
        <v>166185</v>
      </c>
      <c r="I37" s="32" t="s">
        <v>354</v>
      </c>
      <c r="J37" s="31" t="s">
        <v>200</v>
      </c>
      <c r="K37" s="31" t="s">
        <v>113</v>
      </c>
      <c r="L37" s="32" t="s">
        <v>340</v>
      </c>
      <c r="M37" s="32" t="s">
        <v>381</v>
      </c>
      <c r="N37" s="100" t="s">
        <v>139</v>
      </c>
      <c r="O37" s="116" t="s">
        <v>395</v>
      </c>
      <c r="P37" s="117"/>
    </row>
    <row r="38" spans="1:16" s="93" customFormat="1" ht="102" customHeight="1" x14ac:dyDescent="0.3">
      <c r="A38" s="104">
        <v>21</v>
      </c>
      <c r="B38" s="98" t="s">
        <v>488</v>
      </c>
      <c r="C38" s="99">
        <v>14234699201929</v>
      </c>
      <c r="D38" s="115" t="s">
        <v>494</v>
      </c>
      <c r="E38" s="47" t="s">
        <v>379</v>
      </c>
      <c r="F38" s="47" t="s">
        <v>380</v>
      </c>
      <c r="G38" s="101">
        <v>37296</v>
      </c>
      <c r="H38" s="102">
        <v>44382.239999999998</v>
      </c>
      <c r="I38" s="47" t="s">
        <v>361</v>
      </c>
      <c r="J38" s="103" t="s">
        <v>148</v>
      </c>
      <c r="K38" s="103" t="s">
        <v>113</v>
      </c>
      <c r="L38" s="47" t="s">
        <v>363</v>
      </c>
      <c r="M38" s="47" t="s">
        <v>341</v>
      </c>
      <c r="N38" s="47" t="s">
        <v>139</v>
      </c>
      <c r="O38" s="116" t="s">
        <v>395</v>
      </c>
      <c r="P38"/>
    </row>
    <row r="39" spans="1:16" s="107" customFormat="1" ht="102" customHeight="1" x14ac:dyDescent="0.3">
      <c r="A39" s="110">
        <v>22</v>
      </c>
      <c r="B39" s="111" t="s">
        <v>491</v>
      </c>
      <c r="C39" s="112">
        <v>14234699201930</v>
      </c>
      <c r="D39" s="55" t="s">
        <v>493</v>
      </c>
      <c r="E39" s="38" t="s">
        <v>374</v>
      </c>
      <c r="F39" s="38" t="s">
        <v>375</v>
      </c>
      <c r="G39" s="113">
        <v>549995</v>
      </c>
      <c r="H39" s="113">
        <v>549995</v>
      </c>
      <c r="I39" s="40" t="s">
        <v>394</v>
      </c>
      <c r="J39" s="114" t="s">
        <v>148</v>
      </c>
      <c r="K39" s="114" t="s">
        <v>20</v>
      </c>
      <c r="L39" s="40" t="s">
        <v>340</v>
      </c>
      <c r="M39" s="40" t="s">
        <v>355</v>
      </c>
      <c r="N39" s="40" t="s">
        <v>89</v>
      </c>
      <c r="O39" s="116" t="s">
        <v>395</v>
      </c>
      <c r="P39" s="106"/>
    </row>
    <row r="40" spans="1:16" s="107" customFormat="1" ht="102" customHeight="1" x14ac:dyDescent="0.3">
      <c r="A40" s="165">
        <v>23</v>
      </c>
      <c r="B40" s="22" t="s">
        <v>492</v>
      </c>
      <c r="C40" s="166">
        <v>14234699201931</v>
      </c>
      <c r="D40" s="20"/>
      <c r="E40" s="24" t="s">
        <v>392</v>
      </c>
      <c r="F40" s="24" t="s">
        <v>393</v>
      </c>
      <c r="G40" s="167">
        <v>625730.04</v>
      </c>
      <c r="H40" s="167">
        <f>G40*1.19</f>
        <v>744618.7476</v>
      </c>
      <c r="I40" s="26" t="s">
        <v>361</v>
      </c>
      <c r="J40" s="168" t="s">
        <v>148</v>
      </c>
      <c r="K40" s="168" t="s">
        <v>113</v>
      </c>
      <c r="L40" s="26" t="s">
        <v>363</v>
      </c>
      <c r="M40" s="26" t="s">
        <v>473</v>
      </c>
      <c r="N40" s="26" t="s">
        <v>288</v>
      </c>
      <c r="O40" s="26" t="s">
        <v>505</v>
      </c>
      <c r="P40" s="106"/>
    </row>
    <row r="41" spans="1:16" ht="23.4" x14ac:dyDescent="0.3">
      <c r="A41" s="62"/>
      <c r="B41" s="63" t="s">
        <v>431</v>
      </c>
      <c r="C41" s="64"/>
      <c r="D41" s="63"/>
      <c r="E41" s="65"/>
      <c r="F41" s="66" t="s">
        <v>432</v>
      </c>
      <c r="G41" s="67"/>
      <c r="H41" s="68"/>
      <c r="I41" s="68"/>
      <c r="J41" s="69"/>
      <c r="K41" s="69"/>
      <c r="L41" s="70"/>
      <c r="M41" s="70"/>
      <c r="N41" s="71"/>
      <c r="O41" s="70"/>
    </row>
    <row r="42" spans="1:16" ht="23.4" x14ac:dyDescent="0.3">
      <c r="A42" s="62"/>
      <c r="B42" s="199" t="s">
        <v>433</v>
      </c>
      <c r="C42" s="199"/>
      <c r="D42" s="199"/>
      <c r="E42" s="199"/>
      <c r="F42" s="199"/>
      <c r="G42" s="199"/>
      <c r="H42" s="68"/>
      <c r="I42" s="68"/>
      <c r="J42" s="69"/>
      <c r="K42" s="69"/>
      <c r="L42" s="70"/>
      <c r="M42" s="70"/>
      <c r="N42" s="72"/>
      <c r="O42" s="70"/>
    </row>
    <row r="43" spans="1:16" ht="23.4" x14ac:dyDescent="0.3">
      <c r="A43" s="62"/>
      <c r="B43" s="199" t="s">
        <v>434</v>
      </c>
      <c r="C43" s="199"/>
      <c r="D43" s="199"/>
      <c r="E43" s="199"/>
      <c r="F43" s="199"/>
      <c r="G43" s="199"/>
      <c r="H43" s="73"/>
      <c r="I43" s="73"/>
      <c r="J43" s="73"/>
      <c r="K43" s="73"/>
      <c r="L43" s="73"/>
      <c r="M43" s="73"/>
      <c r="N43" s="74"/>
      <c r="O43" s="73"/>
    </row>
    <row r="44" spans="1:16" ht="28.8" x14ac:dyDescent="0.3">
      <c r="A44" s="62"/>
      <c r="B44" s="75"/>
      <c r="C44" s="75"/>
      <c r="D44" s="75"/>
      <c r="E44" s="200" t="s">
        <v>435</v>
      </c>
      <c r="F44" s="200"/>
      <c r="G44" s="200"/>
      <c r="H44" s="200"/>
      <c r="I44" s="76"/>
      <c r="J44" s="76"/>
      <c r="K44" s="76"/>
      <c r="L44" s="77"/>
      <c r="M44" s="77"/>
      <c r="N44" s="77"/>
      <c r="O44" s="78"/>
    </row>
    <row r="45" spans="1:16" ht="28.8" x14ac:dyDescent="0.3">
      <c r="A45" s="62"/>
      <c r="B45" s="79"/>
      <c r="C45" s="79"/>
      <c r="D45" s="79"/>
      <c r="E45" s="200" t="s">
        <v>436</v>
      </c>
      <c r="F45" s="200"/>
      <c r="G45" s="200"/>
      <c r="H45" s="200"/>
      <c r="I45" s="80"/>
      <c r="J45" s="80"/>
      <c r="K45" s="79"/>
      <c r="L45" s="77"/>
      <c r="M45" s="77"/>
      <c r="N45" s="77"/>
      <c r="O45" s="81"/>
    </row>
    <row r="46" spans="1:16" ht="28.8" x14ac:dyDescent="0.3">
      <c r="A46" s="62"/>
      <c r="B46" s="79"/>
      <c r="C46" s="79"/>
      <c r="D46" s="79"/>
      <c r="E46" s="82"/>
      <c r="F46" s="82"/>
      <c r="G46" s="82"/>
      <c r="H46" s="82"/>
      <c r="I46" s="80"/>
      <c r="J46" s="80"/>
      <c r="K46" s="79"/>
      <c r="L46" s="77"/>
      <c r="M46" s="77"/>
      <c r="N46" s="77"/>
      <c r="O46" s="81"/>
    </row>
    <row r="47" spans="1:16" ht="28.8" x14ac:dyDescent="0.3">
      <c r="A47" s="62"/>
      <c r="B47" s="79" t="s">
        <v>437</v>
      </c>
      <c r="C47" s="79"/>
      <c r="D47" s="79"/>
      <c r="E47" s="82"/>
      <c r="F47" s="82"/>
      <c r="G47" s="82"/>
      <c r="H47" s="82"/>
      <c r="I47" s="80"/>
      <c r="J47" s="80"/>
      <c r="K47" s="202" t="s">
        <v>438</v>
      </c>
      <c r="L47" s="202"/>
      <c r="M47" s="202"/>
      <c r="N47" s="77"/>
      <c r="O47" s="81"/>
    </row>
    <row r="48" spans="1:16" ht="28.8" x14ac:dyDescent="0.3">
      <c r="A48" s="62"/>
      <c r="B48" s="79" t="s">
        <v>439</v>
      </c>
      <c r="C48" s="79"/>
      <c r="D48" s="79"/>
      <c r="E48" s="83"/>
      <c r="F48" s="84"/>
      <c r="G48" s="82"/>
      <c r="H48" s="82"/>
      <c r="J48" s="80"/>
      <c r="K48" s="202" t="s">
        <v>440</v>
      </c>
      <c r="L48" s="202"/>
      <c r="M48" s="202"/>
      <c r="N48" s="77"/>
      <c r="O48" s="81"/>
    </row>
    <row r="49" spans="1:15" ht="28.8" x14ac:dyDescent="0.3">
      <c r="A49" s="62"/>
      <c r="B49" s="82"/>
      <c r="C49" s="79"/>
      <c r="D49" s="79"/>
      <c r="E49" s="83"/>
      <c r="F49" s="84"/>
      <c r="G49" s="82"/>
      <c r="H49" s="82"/>
      <c r="I49" s="80"/>
      <c r="J49" s="80"/>
      <c r="K49" s="79"/>
      <c r="L49" s="201"/>
      <c r="M49" s="201"/>
      <c r="N49" s="201"/>
      <c r="O49" s="81"/>
    </row>
    <row r="50" spans="1:15" ht="28.8" x14ac:dyDescent="0.3">
      <c r="A50" s="62"/>
      <c r="B50" s="82"/>
      <c r="C50" s="79"/>
      <c r="D50" s="79"/>
      <c r="E50" s="83"/>
      <c r="F50" s="84"/>
      <c r="G50" s="82"/>
      <c r="H50" s="82"/>
      <c r="I50" s="80"/>
      <c r="J50" s="80"/>
      <c r="K50" s="79"/>
      <c r="L50" s="201"/>
      <c r="M50" s="201"/>
      <c r="N50" s="201"/>
      <c r="O50" s="81"/>
    </row>
    <row r="51" spans="1:15" ht="28.8" x14ac:dyDescent="0.3">
      <c r="A51" s="62"/>
      <c r="B51" s="82"/>
      <c r="C51" s="79"/>
      <c r="D51" s="79"/>
      <c r="E51" s="83"/>
      <c r="F51" s="84"/>
      <c r="G51" s="82"/>
      <c r="H51" s="82"/>
      <c r="I51" s="80"/>
      <c r="J51" s="80"/>
      <c r="K51" s="79"/>
      <c r="L51" s="85"/>
      <c r="M51" s="85"/>
      <c r="N51" s="85"/>
      <c r="O51" s="81"/>
    </row>
    <row r="52" spans="1:15" ht="28.8" x14ac:dyDescent="0.3">
      <c r="A52" s="62"/>
      <c r="B52" s="82"/>
      <c r="C52" s="79"/>
      <c r="D52" s="79"/>
      <c r="E52" s="83"/>
      <c r="F52" s="84"/>
      <c r="G52" s="82"/>
      <c r="H52" s="82"/>
      <c r="I52" s="80"/>
      <c r="J52" s="80"/>
      <c r="K52" s="79"/>
      <c r="L52" s="85" t="s">
        <v>441</v>
      </c>
      <c r="M52" s="85"/>
      <c r="N52" s="85"/>
      <c r="O52" s="81"/>
    </row>
    <row r="53" spans="1:15" ht="28.8" x14ac:dyDescent="0.3">
      <c r="A53" s="62"/>
      <c r="B53" s="86"/>
      <c r="C53" s="79"/>
      <c r="D53" s="79"/>
      <c r="E53" s="83"/>
      <c r="F53" s="84"/>
      <c r="G53" s="82"/>
      <c r="H53" s="82"/>
      <c r="I53" s="80"/>
      <c r="J53" s="80"/>
      <c r="K53" s="79"/>
      <c r="L53" s="105" t="s">
        <v>473</v>
      </c>
      <c r="M53" s="85"/>
      <c r="N53" s="85"/>
      <c r="O53" s="81"/>
    </row>
  </sheetData>
  <mergeCells count="52">
    <mergeCell ref="A4:B4"/>
    <mergeCell ref="I4:K4"/>
    <mergeCell ref="L4:N4"/>
    <mergeCell ref="L1:N1"/>
    <mergeCell ref="A2:B2"/>
    <mergeCell ref="A3:B3"/>
    <mergeCell ref="I3:K3"/>
    <mergeCell ref="L3:N3"/>
    <mergeCell ref="I5:K5"/>
    <mergeCell ref="L5:N5"/>
    <mergeCell ref="A6:B6"/>
    <mergeCell ref="L6:N6"/>
    <mergeCell ref="A7:B7"/>
    <mergeCell ref="L7:N7"/>
    <mergeCell ref="N15:N16"/>
    <mergeCell ref="A8:B8"/>
    <mergeCell ref="A9:B9"/>
    <mergeCell ref="A15:A16"/>
    <mergeCell ref="B15:B16"/>
    <mergeCell ref="C15:C16"/>
    <mergeCell ref="D15:D16"/>
    <mergeCell ref="E15:E16"/>
    <mergeCell ref="A11:N11"/>
    <mergeCell ref="A12:N12"/>
    <mergeCell ref="B42:G42"/>
    <mergeCell ref="O15:O16"/>
    <mergeCell ref="A29:A30"/>
    <mergeCell ref="C29:C30"/>
    <mergeCell ref="D29:D30"/>
    <mergeCell ref="E29:E30"/>
    <mergeCell ref="F29:F30"/>
    <mergeCell ref="G29:G30"/>
    <mergeCell ref="H29:H30"/>
    <mergeCell ref="I29:I30"/>
    <mergeCell ref="J29:J30"/>
    <mergeCell ref="F15:F16"/>
    <mergeCell ref="I15:I16"/>
    <mergeCell ref="J15:J16"/>
    <mergeCell ref="K15:K16"/>
    <mergeCell ref="M15:M16"/>
    <mergeCell ref="K29:K30"/>
    <mergeCell ref="L29:L30"/>
    <mergeCell ref="M29:M30"/>
    <mergeCell ref="N29:N30"/>
    <mergeCell ref="O29:O30"/>
    <mergeCell ref="B43:G43"/>
    <mergeCell ref="E44:H44"/>
    <mergeCell ref="E45:H45"/>
    <mergeCell ref="L49:N49"/>
    <mergeCell ref="L50:N50"/>
    <mergeCell ref="K47:M47"/>
    <mergeCell ref="K48:M48"/>
  </mergeCells>
  <pageMargins left="0.25" right="0.25" top="0.75" bottom="0.75" header="0.3" footer="0.3"/>
  <pageSetup paperSize="9" scale="29" fitToHeight="0" orientation="landscape" r:id="rId1"/>
  <rowBreaks count="2" manualBreakCount="2">
    <brk id="28" max="16383" man="1"/>
    <brk id="3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2"/>
  <sheetViews>
    <sheetView tabSelected="1" view="pageBreakPreview" topLeftCell="A55" zoomScale="90" zoomScaleNormal="90" zoomScaleSheetLayoutView="90" workbookViewId="0">
      <selection activeCell="C69" sqref="C69"/>
    </sheetView>
  </sheetViews>
  <sheetFormatPr defaultRowHeight="14.4" x14ac:dyDescent="0.3"/>
  <cols>
    <col min="1" max="1" width="11.109375" style="120" customWidth="1"/>
    <col min="2" max="2" width="55" style="120" customWidth="1"/>
    <col min="3" max="3" width="16.44140625" style="120" customWidth="1"/>
    <col min="4" max="4" width="41.5546875" style="120" customWidth="1"/>
    <col min="5" max="6" width="22.109375" style="120" customWidth="1"/>
    <col min="7" max="7" width="12.109375" style="120" customWidth="1"/>
    <col min="8" max="10" width="0" style="120" hidden="1" customWidth="1"/>
    <col min="11" max="11" width="14" style="120" customWidth="1"/>
    <col min="12" max="12" width="33.88671875" style="120" customWidth="1"/>
    <col min="13" max="16384" width="8.88671875" style="120"/>
  </cols>
  <sheetData>
    <row r="1" spans="1:12" s="2" customFormat="1" ht="18" x14ac:dyDescent="0.35">
      <c r="A1" s="1"/>
      <c r="B1" s="226" t="s">
        <v>312</v>
      </c>
      <c r="C1" s="226"/>
      <c r="D1" s="226"/>
      <c r="E1" s="226"/>
      <c r="F1" s="226"/>
      <c r="G1" s="226"/>
      <c r="H1" s="226"/>
      <c r="I1" s="226"/>
      <c r="J1" s="226"/>
      <c r="K1" s="226"/>
      <c r="L1" s="226"/>
    </row>
    <row r="4" spans="1:12" ht="57.6" x14ac:dyDescent="0.3">
      <c r="A4" s="227" t="s">
        <v>0</v>
      </c>
      <c r="B4" s="224" t="s">
        <v>1</v>
      </c>
      <c r="C4" s="229" t="s">
        <v>2</v>
      </c>
      <c r="D4" s="224" t="s">
        <v>3</v>
      </c>
      <c r="E4" s="231" t="s">
        <v>4</v>
      </c>
      <c r="F4" s="232"/>
      <c r="G4" s="227" t="s">
        <v>5</v>
      </c>
      <c r="H4" s="118" t="s">
        <v>6</v>
      </c>
      <c r="I4" s="119" t="s">
        <v>7</v>
      </c>
      <c r="J4" s="119" t="s">
        <v>8</v>
      </c>
      <c r="K4" s="224" t="s">
        <v>9</v>
      </c>
      <c r="L4" s="224" t="s">
        <v>10</v>
      </c>
    </row>
    <row r="5" spans="1:12" x14ac:dyDescent="0.3">
      <c r="A5" s="228"/>
      <c r="B5" s="225"/>
      <c r="C5" s="230"/>
      <c r="D5" s="225"/>
      <c r="E5" s="121" t="s">
        <v>11</v>
      </c>
      <c r="F5" s="121" t="s">
        <v>12</v>
      </c>
      <c r="G5" s="228"/>
      <c r="H5" s="118"/>
      <c r="I5" s="119"/>
      <c r="J5" s="119"/>
      <c r="K5" s="225"/>
      <c r="L5" s="225"/>
    </row>
    <row r="6" spans="1:12" x14ac:dyDescent="0.3">
      <c r="A6" s="122" t="s">
        <v>13</v>
      </c>
      <c r="B6" s="119">
        <v>2</v>
      </c>
      <c r="C6" s="123">
        <v>3</v>
      </c>
      <c r="D6" s="119">
        <v>4</v>
      </c>
      <c r="E6" s="121">
        <v>5</v>
      </c>
      <c r="F6" s="121">
        <v>6</v>
      </c>
      <c r="G6" s="122" t="s">
        <v>14</v>
      </c>
      <c r="H6" s="118"/>
      <c r="I6" s="119"/>
      <c r="J6" s="119"/>
      <c r="K6" s="119">
        <v>8</v>
      </c>
      <c r="L6" s="119">
        <v>9</v>
      </c>
    </row>
    <row r="7" spans="1:12" ht="15" x14ac:dyDescent="0.35">
      <c r="A7" s="124">
        <v>92</v>
      </c>
      <c r="B7" s="90" t="s">
        <v>270</v>
      </c>
      <c r="C7" s="90" t="s">
        <v>271</v>
      </c>
      <c r="D7" s="90" t="s">
        <v>272</v>
      </c>
      <c r="E7" s="91">
        <f>F7/1.19</f>
        <v>31630.252100840338</v>
      </c>
      <c r="F7" s="91">
        <v>37640</v>
      </c>
      <c r="G7" s="138" t="s">
        <v>273</v>
      </c>
      <c r="H7" s="128" t="s">
        <v>30</v>
      </c>
      <c r="I7" s="128" t="s">
        <v>31</v>
      </c>
      <c r="J7" s="137"/>
      <c r="K7" s="128" t="s">
        <v>19</v>
      </c>
      <c r="L7" s="128" t="s">
        <v>20</v>
      </c>
    </row>
    <row r="8" spans="1:12" ht="15" x14ac:dyDescent="0.35">
      <c r="A8" s="124">
        <v>43</v>
      </c>
      <c r="B8" s="90" t="s">
        <v>134</v>
      </c>
      <c r="C8" s="90" t="s">
        <v>135</v>
      </c>
      <c r="D8" s="90" t="s">
        <v>136</v>
      </c>
      <c r="E8" s="91">
        <f>F8/1.19</f>
        <v>2100.840336134454</v>
      </c>
      <c r="F8" s="91">
        <f>2500</f>
        <v>2500</v>
      </c>
      <c r="G8" s="138" t="s">
        <v>133</v>
      </c>
      <c r="H8" s="128"/>
      <c r="I8" s="128"/>
      <c r="J8" s="137"/>
      <c r="K8" s="128" t="s">
        <v>72</v>
      </c>
      <c r="L8" s="128" t="s">
        <v>20</v>
      </c>
    </row>
    <row r="9" spans="1:12" ht="15" x14ac:dyDescent="0.35">
      <c r="A9" s="129">
        <v>42</v>
      </c>
      <c r="B9" s="90" t="s">
        <v>130</v>
      </c>
      <c r="C9" s="90" t="s">
        <v>131</v>
      </c>
      <c r="D9" s="90" t="s">
        <v>132</v>
      </c>
      <c r="E9" s="91">
        <f>F9/1.19</f>
        <v>22035.294117647059</v>
      </c>
      <c r="F9" s="91">
        <f>5670+1406+976+18170</f>
        <v>26222</v>
      </c>
      <c r="G9" s="138" t="s">
        <v>133</v>
      </c>
      <c r="H9" s="128"/>
      <c r="I9" s="128"/>
      <c r="J9" s="137"/>
      <c r="K9" s="128" t="s">
        <v>57</v>
      </c>
      <c r="L9" s="128" t="s">
        <v>78</v>
      </c>
    </row>
    <row r="10" spans="1:12" s="117" customFormat="1" ht="15" x14ac:dyDescent="0.35">
      <c r="A10" s="129">
        <v>90</v>
      </c>
      <c r="B10" s="90" t="s">
        <v>262</v>
      </c>
      <c r="C10" s="90" t="s">
        <v>263</v>
      </c>
      <c r="D10" s="90" t="s">
        <v>264</v>
      </c>
      <c r="E10" s="91">
        <f>F10/1.19</f>
        <v>16926.050420168067</v>
      </c>
      <c r="F10" s="91">
        <f>20142</f>
        <v>20142</v>
      </c>
      <c r="G10" s="138" t="s">
        <v>265</v>
      </c>
      <c r="H10" s="128"/>
      <c r="I10" s="128"/>
      <c r="J10" s="137"/>
      <c r="K10" s="128" t="s">
        <v>72</v>
      </c>
      <c r="L10" s="128" t="s">
        <v>20</v>
      </c>
    </row>
    <row r="11" spans="1:12" ht="15" x14ac:dyDescent="0.35">
      <c r="A11" s="124">
        <v>31</v>
      </c>
      <c r="B11" s="90" t="s">
        <v>104</v>
      </c>
      <c r="C11" s="90" t="s">
        <v>105</v>
      </c>
      <c r="D11" s="90" t="s">
        <v>106</v>
      </c>
      <c r="E11" s="91">
        <f>F11</f>
        <v>49027</v>
      </c>
      <c r="F11" s="91">
        <f>49027</f>
        <v>49027</v>
      </c>
      <c r="G11" s="138" t="s">
        <v>89</v>
      </c>
      <c r="H11" s="128"/>
      <c r="I11" s="128"/>
      <c r="J11" s="137"/>
      <c r="K11" s="128" t="s">
        <v>78</v>
      </c>
      <c r="L11" s="128" t="s">
        <v>78</v>
      </c>
    </row>
    <row r="12" spans="1:12" ht="15" x14ac:dyDescent="0.35">
      <c r="A12" s="124">
        <v>80</v>
      </c>
      <c r="B12" s="90" t="s">
        <v>242</v>
      </c>
      <c r="C12" s="155" t="s">
        <v>243</v>
      </c>
      <c r="D12" s="90" t="s">
        <v>244</v>
      </c>
      <c r="E12" s="91">
        <v>1474</v>
      </c>
      <c r="F12" s="91">
        <v>1754.06</v>
      </c>
      <c r="G12" s="138" t="s">
        <v>139</v>
      </c>
      <c r="H12" s="128"/>
      <c r="I12" s="128"/>
      <c r="J12" s="137"/>
      <c r="K12" s="128" t="s">
        <v>19</v>
      </c>
      <c r="L12" s="128" t="s">
        <v>20</v>
      </c>
    </row>
    <row r="13" spans="1:12" x14ac:dyDescent="0.3">
      <c r="A13" s="129">
        <v>3</v>
      </c>
      <c r="B13" s="130" t="s">
        <v>456</v>
      </c>
      <c r="C13" s="131" t="s">
        <v>457</v>
      </c>
      <c r="D13" s="108" t="s">
        <v>458</v>
      </c>
      <c r="E13" s="109">
        <v>14000</v>
      </c>
      <c r="F13" s="109">
        <v>16660</v>
      </c>
      <c r="G13" s="132" t="s">
        <v>24</v>
      </c>
      <c r="H13" s="133"/>
      <c r="I13" s="134"/>
      <c r="J13" s="134"/>
      <c r="K13" s="135" t="s">
        <v>200</v>
      </c>
      <c r="L13" s="135" t="s">
        <v>20</v>
      </c>
    </row>
    <row r="14" spans="1:12" s="117" customFormat="1" ht="16.2" x14ac:dyDescent="0.35">
      <c r="A14" s="124">
        <v>14</v>
      </c>
      <c r="B14" s="90" t="s">
        <v>63</v>
      </c>
      <c r="C14" s="141" t="s">
        <v>64</v>
      </c>
      <c r="D14" s="142" t="s">
        <v>65</v>
      </c>
      <c r="E14" s="91">
        <f>550+3500</f>
        <v>4050</v>
      </c>
      <c r="F14" s="91">
        <f>E14*1.19</f>
        <v>4819.5</v>
      </c>
      <c r="G14" s="138" t="s">
        <v>35</v>
      </c>
      <c r="H14" s="128"/>
      <c r="I14" s="128"/>
      <c r="J14" s="137"/>
      <c r="K14" s="128" t="s">
        <v>25</v>
      </c>
      <c r="L14" s="128" t="s">
        <v>20</v>
      </c>
    </row>
    <row r="15" spans="1:12" ht="15" x14ac:dyDescent="0.35">
      <c r="A15" s="124">
        <v>46</v>
      </c>
      <c r="B15" s="90" t="s">
        <v>143</v>
      </c>
      <c r="C15" s="90" t="s">
        <v>144</v>
      </c>
      <c r="D15" s="90" t="s">
        <v>145</v>
      </c>
      <c r="E15" s="91">
        <f>F15/1.19</f>
        <v>5882.3529411764712</v>
      </c>
      <c r="F15" s="91">
        <f>5000+2000</f>
        <v>7000</v>
      </c>
      <c r="G15" s="138" t="s">
        <v>139</v>
      </c>
      <c r="H15" s="128"/>
      <c r="I15" s="128"/>
      <c r="J15" s="137"/>
      <c r="K15" s="128" t="s">
        <v>78</v>
      </c>
      <c r="L15" s="128" t="s">
        <v>78</v>
      </c>
    </row>
    <row r="16" spans="1:12" ht="15" x14ac:dyDescent="0.35">
      <c r="A16" s="129">
        <v>45</v>
      </c>
      <c r="B16" s="90" t="s">
        <v>140</v>
      </c>
      <c r="C16" s="90" t="s">
        <v>141</v>
      </c>
      <c r="D16" s="90" t="s">
        <v>142</v>
      </c>
      <c r="E16" s="91">
        <f>F16/1.19</f>
        <v>30606.294117647059</v>
      </c>
      <c r="F16" s="91">
        <f>1200+1800+1800+20527.5+11093.99</f>
        <v>36421.49</v>
      </c>
      <c r="G16" s="138" t="s">
        <v>139</v>
      </c>
      <c r="H16" s="128"/>
      <c r="I16" s="128"/>
      <c r="J16" s="137"/>
      <c r="K16" s="128" t="s">
        <v>53</v>
      </c>
      <c r="L16" s="128" t="s">
        <v>53</v>
      </c>
    </row>
    <row r="17" spans="1:12" ht="15" x14ac:dyDescent="0.35">
      <c r="A17" s="129">
        <v>54</v>
      </c>
      <c r="B17" s="90" t="s">
        <v>164</v>
      </c>
      <c r="C17" s="155" t="s">
        <v>165</v>
      </c>
      <c r="D17" s="90" t="s">
        <v>166</v>
      </c>
      <c r="E17" s="91">
        <f>F17/1.19</f>
        <v>7714.2857142857147</v>
      </c>
      <c r="F17" s="91">
        <f>1600+6300+1280</f>
        <v>9180</v>
      </c>
      <c r="G17" s="138" t="s">
        <v>139</v>
      </c>
      <c r="H17" s="128"/>
      <c r="I17" s="128"/>
      <c r="J17" s="137"/>
      <c r="K17" s="128" t="s">
        <v>19</v>
      </c>
      <c r="L17" s="128" t="s">
        <v>20</v>
      </c>
    </row>
    <row r="18" spans="1:12" ht="15" x14ac:dyDescent="0.35">
      <c r="A18" s="129">
        <v>99</v>
      </c>
      <c r="B18" s="90" t="s">
        <v>293</v>
      </c>
      <c r="C18" s="90" t="s">
        <v>294</v>
      </c>
      <c r="D18" s="90" t="s">
        <v>295</v>
      </c>
      <c r="E18" s="91">
        <f>F18/1.19</f>
        <v>5042.0168067226896</v>
      </c>
      <c r="F18" s="91">
        <f>6000</f>
        <v>6000</v>
      </c>
      <c r="G18" s="138" t="s">
        <v>288</v>
      </c>
      <c r="H18" s="128"/>
      <c r="I18" s="128"/>
      <c r="J18" s="137"/>
      <c r="K18" s="128" t="s">
        <v>148</v>
      </c>
      <c r="L18" s="128" t="s">
        <v>148</v>
      </c>
    </row>
    <row r="19" spans="1:12" ht="15" x14ac:dyDescent="0.35">
      <c r="A19" s="124">
        <v>100</v>
      </c>
      <c r="B19" s="90" t="s">
        <v>296</v>
      </c>
      <c r="C19" s="90" t="s">
        <v>294</v>
      </c>
      <c r="D19" s="90" t="s">
        <v>295</v>
      </c>
      <c r="E19" s="91">
        <f>F19/1.19</f>
        <v>5462.1848739495799</v>
      </c>
      <c r="F19" s="91">
        <f>6500</f>
        <v>6500</v>
      </c>
      <c r="G19" s="138" t="s">
        <v>288</v>
      </c>
      <c r="H19" s="128"/>
      <c r="I19" s="128"/>
      <c r="J19" s="137"/>
      <c r="K19" s="128" t="s">
        <v>148</v>
      </c>
      <c r="L19" s="128" t="s">
        <v>148</v>
      </c>
    </row>
    <row r="20" spans="1:12" ht="15" x14ac:dyDescent="0.35">
      <c r="A20" s="124">
        <v>47</v>
      </c>
      <c r="B20" s="90" t="s">
        <v>146</v>
      </c>
      <c r="C20" s="90" t="s">
        <v>147</v>
      </c>
      <c r="D20" s="90" t="s">
        <v>146</v>
      </c>
      <c r="E20" s="91">
        <f>F20/1.19</f>
        <v>4705.8823529411766</v>
      </c>
      <c r="F20" s="91">
        <f>2500+2500+600</f>
        <v>5600</v>
      </c>
      <c r="G20" s="138" t="s">
        <v>139</v>
      </c>
      <c r="H20" s="128"/>
      <c r="I20" s="128"/>
      <c r="J20" s="137"/>
      <c r="K20" s="128" t="s">
        <v>148</v>
      </c>
      <c r="L20" s="128" t="s">
        <v>148</v>
      </c>
    </row>
    <row r="21" spans="1:12" x14ac:dyDescent="0.3">
      <c r="A21" s="124">
        <v>2</v>
      </c>
      <c r="B21" s="125" t="s">
        <v>21</v>
      </c>
      <c r="C21" s="126" t="s">
        <v>22</v>
      </c>
      <c r="D21" s="90" t="s">
        <v>23</v>
      </c>
      <c r="E21" s="91">
        <v>7928.0599999999995</v>
      </c>
      <c r="F21" s="91">
        <f>E21*1.19</f>
        <v>9434.3913999999986</v>
      </c>
      <c r="G21" s="127" t="s">
        <v>24</v>
      </c>
      <c r="H21" s="118"/>
      <c r="I21" s="119"/>
      <c r="J21" s="119"/>
      <c r="K21" s="128" t="s">
        <v>25</v>
      </c>
      <c r="L21" s="128" t="s">
        <v>20</v>
      </c>
    </row>
    <row r="22" spans="1:12" ht="15" x14ac:dyDescent="0.35">
      <c r="A22" s="124">
        <v>59</v>
      </c>
      <c r="B22" s="90" t="s">
        <v>180</v>
      </c>
      <c r="C22" s="90" t="s">
        <v>181</v>
      </c>
      <c r="D22" s="90" t="s">
        <v>182</v>
      </c>
      <c r="E22" s="91">
        <f>F22/1.19</f>
        <v>43655.462184873948</v>
      </c>
      <c r="F22" s="91">
        <f>40250+9200+2500</f>
        <v>51950</v>
      </c>
      <c r="G22" s="138" t="s">
        <v>139</v>
      </c>
      <c r="H22" s="128"/>
      <c r="I22" s="128"/>
      <c r="J22" s="137"/>
      <c r="K22" s="128" t="s">
        <v>57</v>
      </c>
      <c r="L22" s="128" t="s">
        <v>57</v>
      </c>
    </row>
    <row r="23" spans="1:12" ht="29.4" x14ac:dyDescent="0.35">
      <c r="A23" s="124">
        <v>82</v>
      </c>
      <c r="B23" s="151" t="s">
        <v>249</v>
      </c>
      <c r="C23" s="149" t="s">
        <v>250</v>
      </c>
      <c r="D23" s="149" t="s">
        <v>251</v>
      </c>
      <c r="E23" s="91">
        <v>140</v>
      </c>
      <c r="F23" s="91">
        <v>166.6</v>
      </c>
      <c r="G23" s="157" t="s">
        <v>139</v>
      </c>
      <c r="H23" s="158"/>
      <c r="I23" s="158"/>
      <c r="J23" s="158"/>
      <c r="K23" s="159" t="s">
        <v>52</v>
      </c>
      <c r="L23" s="128" t="s">
        <v>52</v>
      </c>
    </row>
    <row r="24" spans="1:12" ht="15" x14ac:dyDescent="0.35">
      <c r="A24" s="124">
        <v>28</v>
      </c>
      <c r="B24" s="90" t="s">
        <v>96</v>
      </c>
      <c r="C24" s="90" t="s">
        <v>97</v>
      </c>
      <c r="D24" s="90" t="s">
        <v>98</v>
      </c>
      <c r="E24" s="91">
        <f>F24/1.19</f>
        <v>2344.5378151260506</v>
      </c>
      <c r="F24" s="91">
        <f>2790</f>
        <v>2790</v>
      </c>
      <c r="G24" s="138" t="s">
        <v>89</v>
      </c>
      <c r="H24" s="147" t="s">
        <v>30</v>
      </c>
      <c r="I24" s="147" t="s">
        <v>31</v>
      </c>
      <c r="J24" s="137"/>
      <c r="K24" s="128" t="s">
        <v>52</v>
      </c>
      <c r="L24" s="128" t="s">
        <v>53</v>
      </c>
    </row>
    <row r="25" spans="1:12" s="117" customFormat="1" ht="29.4" x14ac:dyDescent="0.35">
      <c r="A25" s="124">
        <v>35</v>
      </c>
      <c r="B25" s="151" t="s">
        <v>117</v>
      </c>
      <c r="C25" s="126" t="s">
        <v>97</v>
      </c>
      <c r="D25" s="90" t="s">
        <v>98</v>
      </c>
      <c r="E25" s="91">
        <f>F25/1.19</f>
        <v>28687.394957983193</v>
      </c>
      <c r="F25" s="91">
        <f>9200+14778+540+2500+300+6820</f>
        <v>34138</v>
      </c>
      <c r="G25" s="138" t="s">
        <v>89</v>
      </c>
      <c r="H25" s="128"/>
      <c r="I25" s="128"/>
      <c r="J25" s="137"/>
      <c r="K25" s="128" t="s">
        <v>78</v>
      </c>
      <c r="L25" s="128" t="s">
        <v>20</v>
      </c>
    </row>
    <row r="26" spans="1:12" ht="28.8" x14ac:dyDescent="0.35">
      <c r="A26" s="124">
        <v>65</v>
      </c>
      <c r="B26" s="90" t="s">
        <v>197</v>
      </c>
      <c r="C26" s="155" t="s">
        <v>198</v>
      </c>
      <c r="D26" s="90" t="s">
        <v>199</v>
      </c>
      <c r="E26" s="91">
        <f>F26/1.19</f>
        <v>168.0672268907563</v>
      </c>
      <c r="F26" s="91">
        <v>200</v>
      </c>
      <c r="G26" s="138" t="s">
        <v>139</v>
      </c>
      <c r="H26" s="128"/>
      <c r="I26" s="128"/>
      <c r="J26" s="137"/>
      <c r="K26" s="128" t="s">
        <v>200</v>
      </c>
      <c r="L26" s="128" t="s">
        <v>200</v>
      </c>
    </row>
    <row r="27" spans="1:12" s="117" customFormat="1" ht="15" x14ac:dyDescent="0.35">
      <c r="A27" s="124">
        <v>62</v>
      </c>
      <c r="B27" s="90" t="s">
        <v>189</v>
      </c>
      <c r="C27" s="155" t="s">
        <v>190</v>
      </c>
      <c r="D27" s="90" t="s">
        <v>191</v>
      </c>
      <c r="E27" s="91">
        <f>F27/1.19</f>
        <v>28487.394957983193</v>
      </c>
      <c r="F27" s="91">
        <f>30000+3900</f>
        <v>33900</v>
      </c>
      <c r="G27" s="138" t="s">
        <v>139</v>
      </c>
      <c r="H27" s="128"/>
      <c r="I27" s="128"/>
      <c r="J27" s="137"/>
      <c r="K27" s="128" t="s">
        <v>57</v>
      </c>
      <c r="L27" s="128" t="s">
        <v>57</v>
      </c>
    </row>
    <row r="28" spans="1:12" ht="15" x14ac:dyDescent="0.35">
      <c r="A28" s="124">
        <v>74</v>
      </c>
      <c r="B28" s="90" t="s">
        <v>224</v>
      </c>
      <c r="C28" s="155" t="s">
        <v>225</v>
      </c>
      <c r="D28" s="90" t="s">
        <v>226</v>
      </c>
      <c r="E28" s="91">
        <f>F28/1.19</f>
        <v>126.05042016806723</v>
      </c>
      <c r="F28" s="91">
        <v>150</v>
      </c>
      <c r="G28" s="138" t="s">
        <v>139</v>
      </c>
      <c r="H28" s="128"/>
      <c r="I28" s="128"/>
      <c r="J28" s="137"/>
      <c r="K28" s="128" t="s">
        <v>148</v>
      </c>
      <c r="L28" s="128" t="s">
        <v>148</v>
      </c>
    </row>
    <row r="29" spans="1:12" s="117" customFormat="1" ht="15" x14ac:dyDescent="0.35">
      <c r="A29" s="124">
        <v>49</v>
      </c>
      <c r="B29" s="90" t="s">
        <v>152</v>
      </c>
      <c r="C29" s="90" t="s">
        <v>153</v>
      </c>
      <c r="D29" s="90" t="s">
        <v>152</v>
      </c>
      <c r="E29" s="91">
        <f>F29/1.19</f>
        <v>1260.5042016806724</v>
      </c>
      <c r="F29" s="91">
        <v>1500</v>
      </c>
      <c r="G29" s="138" t="s">
        <v>139</v>
      </c>
      <c r="H29" s="128"/>
      <c r="I29" s="128"/>
      <c r="J29" s="137"/>
      <c r="K29" s="128" t="s">
        <v>148</v>
      </c>
      <c r="L29" s="128" t="s">
        <v>148</v>
      </c>
    </row>
    <row r="30" spans="1:12" s="117" customFormat="1" ht="15" x14ac:dyDescent="0.35">
      <c r="A30" s="124">
        <v>103</v>
      </c>
      <c r="B30" s="90" t="s">
        <v>297</v>
      </c>
      <c r="C30" s="90" t="s">
        <v>298</v>
      </c>
      <c r="D30" s="90" t="s">
        <v>299</v>
      </c>
      <c r="E30" s="91">
        <f>F30/1.19</f>
        <v>46722.689075630253</v>
      </c>
      <c r="F30" s="91">
        <f>55600</f>
        <v>55600</v>
      </c>
      <c r="G30" s="138" t="s">
        <v>300</v>
      </c>
      <c r="H30" s="128" t="s">
        <v>30</v>
      </c>
      <c r="I30" s="128" t="s">
        <v>31</v>
      </c>
      <c r="J30" s="137"/>
      <c r="K30" s="128" t="s">
        <v>57</v>
      </c>
      <c r="L30" s="128" t="s">
        <v>57</v>
      </c>
    </row>
    <row r="31" spans="1:12" ht="28.8" x14ac:dyDescent="0.35">
      <c r="A31" s="179">
        <v>72</v>
      </c>
      <c r="B31" s="180" t="s">
        <v>218</v>
      </c>
      <c r="C31" s="191" t="s">
        <v>219</v>
      </c>
      <c r="D31" s="180" t="s">
        <v>220</v>
      </c>
      <c r="E31" s="181">
        <v>8025</v>
      </c>
      <c r="F31" s="181">
        <f>E31*1.19</f>
        <v>9549.75</v>
      </c>
      <c r="G31" s="182" t="s">
        <v>507</v>
      </c>
      <c r="H31" s="183"/>
      <c r="I31" s="183"/>
      <c r="J31" s="184"/>
      <c r="K31" s="183" t="s">
        <v>52</v>
      </c>
      <c r="L31" s="183" t="s">
        <v>20</v>
      </c>
    </row>
    <row r="32" spans="1:12" ht="15" x14ac:dyDescent="0.35">
      <c r="A32" s="186">
        <v>52</v>
      </c>
      <c r="B32" s="180" t="s">
        <v>159</v>
      </c>
      <c r="C32" s="180" t="s">
        <v>160</v>
      </c>
      <c r="D32" s="180" t="s">
        <v>161</v>
      </c>
      <c r="E32" s="181">
        <v>18491</v>
      </c>
      <c r="F32" s="181">
        <f>3000+1500+6000+3000+4500</f>
        <v>18000</v>
      </c>
      <c r="G32" s="185" t="s">
        <v>139</v>
      </c>
      <c r="H32" s="183"/>
      <c r="I32" s="183"/>
      <c r="J32" s="184"/>
      <c r="K32" s="183" t="s">
        <v>57</v>
      </c>
      <c r="L32" s="183" t="s">
        <v>57</v>
      </c>
    </row>
    <row r="33" spans="1:12" ht="15" x14ac:dyDescent="0.35">
      <c r="A33" s="124">
        <v>58</v>
      </c>
      <c r="B33" s="90" t="s">
        <v>177</v>
      </c>
      <c r="C33" s="90" t="s">
        <v>178</v>
      </c>
      <c r="D33" s="90" t="s">
        <v>179</v>
      </c>
      <c r="E33" s="91">
        <f>F33/1.19</f>
        <v>24151.26050420168</v>
      </c>
      <c r="F33" s="91">
        <f>12600+2450+7750+5940</f>
        <v>28740</v>
      </c>
      <c r="G33" s="138" t="s">
        <v>139</v>
      </c>
      <c r="H33" s="128"/>
      <c r="I33" s="128"/>
      <c r="J33" s="137"/>
      <c r="K33" s="128" t="s">
        <v>57</v>
      </c>
      <c r="L33" s="128" t="s">
        <v>57</v>
      </c>
    </row>
    <row r="34" spans="1:12" s="117" customFormat="1" ht="15" x14ac:dyDescent="0.35">
      <c r="A34" s="129">
        <v>60</v>
      </c>
      <c r="B34" s="90" t="s">
        <v>183</v>
      </c>
      <c r="C34" s="155" t="s">
        <v>184</v>
      </c>
      <c r="D34" s="90" t="s">
        <v>185</v>
      </c>
      <c r="E34" s="91">
        <f>F34/1.19</f>
        <v>7563.0252100840344</v>
      </c>
      <c r="F34" s="91">
        <v>9000</v>
      </c>
      <c r="G34" s="138" t="s">
        <v>139</v>
      </c>
      <c r="H34" s="128"/>
      <c r="I34" s="128"/>
      <c r="J34" s="137"/>
      <c r="K34" s="128" t="s">
        <v>57</v>
      </c>
      <c r="L34" s="128" t="s">
        <v>57</v>
      </c>
    </row>
    <row r="35" spans="1:12" ht="15" x14ac:dyDescent="0.35">
      <c r="A35" s="124">
        <v>71</v>
      </c>
      <c r="B35" s="90" t="s">
        <v>215</v>
      </c>
      <c r="C35" s="155" t="s">
        <v>216</v>
      </c>
      <c r="D35" s="90" t="s">
        <v>217</v>
      </c>
      <c r="E35" s="91">
        <f>F35/1.19</f>
        <v>840.3361344537816</v>
      </c>
      <c r="F35" s="91">
        <v>1000</v>
      </c>
      <c r="G35" s="138" t="s">
        <v>139</v>
      </c>
      <c r="H35" s="128"/>
      <c r="I35" s="128"/>
      <c r="J35" s="137"/>
      <c r="K35" s="128" t="s">
        <v>113</v>
      </c>
      <c r="L35" s="128" t="s">
        <v>113</v>
      </c>
    </row>
    <row r="36" spans="1:12" ht="15" x14ac:dyDescent="0.35">
      <c r="A36" s="129">
        <v>36</v>
      </c>
      <c r="B36" s="90" t="s">
        <v>118</v>
      </c>
      <c r="C36" s="90" t="s">
        <v>119</v>
      </c>
      <c r="D36" s="90" t="s">
        <v>120</v>
      </c>
      <c r="E36" s="91">
        <v>6214</v>
      </c>
      <c r="F36" s="91">
        <f>E36*1.19</f>
        <v>7394.66</v>
      </c>
      <c r="G36" s="138" t="s">
        <v>89</v>
      </c>
      <c r="H36" s="128"/>
      <c r="I36" s="128"/>
      <c r="J36" s="137"/>
      <c r="K36" s="128" t="s">
        <v>52</v>
      </c>
      <c r="L36" s="128" t="s">
        <v>52</v>
      </c>
    </row>
    <row r="37" spans="1:12" ht="15" x14ac:dyDescent="0.35">
      <c r="A37" s="124">
        <v>32</v>
      </c>
      <c r="B37" s="90" t="s">
        <v>107</v>
      </c>
      <c r="C37" s="148" t="s">
        <v>108</v>
      </c>
      <c r="D37" s="149" t="s">
        <v>109</v>
      </c>
      <c r="E37" s="91">
        <f>F37/1.19</f>
        <v>3675.6302521008406</v>
      </c>
      <c r="F37" s="91">
        <f>4374</f>
        <v>4374</v>
      </c>
      <c r="G37" s="138" t="s">
        <v>89</v>
      </c>
      <c r="H37" s="128"/>
      <c r="I37" s="128"/>
      <c r="J37" s="137"/>
      <c r="K37" s="128" t="s">
        <v>52</v>
      </c>
      <c r="L37" s="128" t="s">
        <v>52</v>
      </c>
    </row>
    <row r="38" spans="1:12" ht="15" x14ac:dyDescent="0.35">
      <c r="A38" s="124">
        <v>61</v>
      </c>
      <c r="B38" s="90" t="s">
        <v>186</v>
      </c>
      <c r="C38" s="155" t="s">
        <v>187</v>
      </c>
      <c r="D38" s="90" t="s">
        <v>188</v>
      </c>
      <c r="E38" s="91">
        <f>F38/1.19</f>
        <v>2521.0084033613448</v>
      </c>
      <c r="F38" s="91">
        <v>3000</v>
      </c>
      <c r="G38" s="138" t="s">
        <v>139</v>
      </c>
      <c r="H38" s="128"/>
      <c r="I38" s="128"/>
      <c r="J38" s="137"/>
      <c r="K38" s="128" t="s">
        <v>57</v>
      </c>
      <c r="L38" s="128" t="s">
        <v>57</v>
      </c>
    </row>
    <row r="39" spans="1:12" ht="15" x14ac:dyDescent="0.35">
      <c r="A39" s="129">
        <v>57</v>
      </c>
      <c r="B39" s="90" t="s">
        <v>173</v>
      </c>
      <c r="C39" s="90" t="s">
        <v>174</v>
      </c>
      <c r="D39" s="90" t="s">
        <v>175</v>
      </c>
      <c r="E39" s="91">
        <f>F39/1.19</f>
        <v>8067.226890756303</v>
      </c>
      <c r="F39" s="91">
        <v>9600</v>
      </c>
      <c r="G39" s="138" t="s">
        <v>176</v>
      </c>
      <c r="H39" s="128"/>
      <c r="I39" s="128"/>
      <c r="J39" s="137"/>
      <c r="K39" s="128" t="s">
        <v>52</v>
      </c>
      <c r="L39" s="128" t="s">
        <v>113</v>
      </c>
    </row>
    <row r="40" spans="1:12" ht="28.8" x14ac:dyDescent="0.35">
      <c r="A40" s="186">
        <v>85</v>
      </c>
      <c r="B40" s="180" t="s">
        <v>508</v>
      </c>
      <c r="C40" s="180" t="s">
        <v>509</v>
      </c>
      <c r="D40" s="180" t="s">
        <v>510</v>
      </c>
      <c r="E40" s="181">
        <v>350</v>
      </c>
      <c r="F40" s="181">
        <f>E40*1.19</f>
        <v>416.5</v>
      </c>
      <c r="G40" s="185" t="s">
        <v>176</v>
      </c>
      <c r="H40" s="183"/>
      <c r="I40" s="183"/>
      <c r="J40" s="184"/>
      <c r="K40" s="183" t="s">
        <v>148</v>
      </c>
      <c r="L40" s="183" t="s">
        <v>148</v>
      </c>
    </row>
    <row r="41" spans="1:12" ht="15" x14ac:dyDescent="0.35">
      <c r="A41" s="186">
        <v>56</v>
      </c>
      <c r="B41" s="180" t="s">
        <v>170</v>
      </c>
      <c r="C41" s="180" t="s">
        <v>171</v>
      </c>
      <c r="D41" s="180" t="s">
        <v>172</v>
      </c>
      <c r="E41" s="181">
        <v>54085</v>
      </c>
      <c r="F41" s="181">
        <f>E41*1.19</f>
        <v>64361.149999999994</v>
      </c>
      <c r="G41" s="185" t="s">
        <v>139</v>
      </c>
      <c r="H41" s="183"/>
      <c r="I41" s="183"/>
      <c r="J41" s="184"/>
      <c r="K41" s="183" t="s">
        <v>52</v>
      </c>
      <c r="L41" s="183" t="s">
        <v>113</v>
      </c>
    </row>
    <row r="42" spans="1:12" ht="15" x14ac:dyDescent="0.35">
      <c r="A42" s="129">
        <v>33</v>
      </c>
      <c r="B42" s="90" t="s">
        <v>110</v>
      </c>
      <c r="C42" s="150" t="s">
        <v>111</v>
      </c>
      <c r="D42" s="151" t="s">
        <v>112</v>
      </c>
      <c r="E42" s="91">
        <f>F42/1.19</f>
        <v>5462.1848739495799</v>
      </c>
      <c r="F42" s="91">
        <f>2000+1500+3000</f>
        <v>6500</v>
      </c>
      <c r="G42" s="138" t="s">
        <v>89</v>
      </c>
      <c r="H42" s="128"/>
      <c r="I42" s="128"/>
      <c r="J42" s="137"/>
      <c r="K42" s="128" t="s">
        <v>113</v>
      </c>
      <c r="L42" s="128" t="s">
        <v>113</v>
      </c>
    </row>
    <row r="43" spans="1:12" ht="15" x14ac:dyDescent="0.35">
      <c r="A43" s="186">
        <v>70</v>
      </c>
      <c r="B43" s="180" t="s">
        <v>212</v>
      </c>
      <c r="C43" s="191" t="s">
        <v>213</v>
      </c>
      <c r="D43" s="180" t="s">
        <v>214</v>
      </c>
      <c r="E43" s="181">
        <v>7919.01</v>
      </c>
      <c r="F43" s="181">
        <f>E43*1.19</f>
        <v>9423.6219000000001</v>
      </c>
      <c r="G43" s="185" t="s">
        <v>139</v>
      </c>
      <c r="H43" s="183"/>
      <c r="I43" s="183"/>
      <c r="J43" s="184"/>
      <c r="K43" s="183" t="s">
        <v>19</v>
      </c>
      <c r="L43" s="183" t="s">
        <v>20</v>
      </c>
    </row>
    <row r="44" spans="1:12" ht="28.8" x14ac:dyDescent="0.3">
      <c r="A44" s="124">
        <v>16</v>
      </c>
      <c r="B44" s="90" t="s">
        <v>69</v>
      </c>
      <c r="C44" s="90" t="s">
        <v>70</v>
      </c>
      <c r="D44" s="90" t="s">
        <v>71</v>
      </c>
      <c r="E44" s="91">
        <v>17500</v>
      </c>
      <c r="F44" s="91">
        <f>E44*1.19</f>
        <v>20825</v>
      </c>
      <c r="G44" s="143" t="s">
        <v>35</v>
      </c>
      <c r="H44" s="144"/>
      <c r="I44" s="144"/>
      <c r="J44" s="144"/>
      <c r="K44" s="128" t="s">
        <v>57</v>
      </c>
      <c r="L44" s="128" t="s">
        <v>72</v>
      </c>
    </row>
    <row r="45" spans="1:12" x14ac:dyDescent="0.3">
      <c r="A45" s="186">
        <v>86</v>
      </c>
      <c r="B45" s="180" t="s">
        <v>511</v>
      </c>
      <c r="C45" s="180" t="s">
        <v>512</v>
      </c>
      <c r="D45" s="180" t="s">
        <v>513</v>
      </c>
      <c r="E45" s="181">
        <v>336.13099999999997</v>
      </c>
      <c r="F45" s="181">
        <f>E45*1.19</f>
        <v>399.99588999999997</v>
      </c>
      <c r="G45" s="189" t="s">
        <v>139</v>
      </c>
      <c r="H45" s="190"/>
      <c r="I45" s="190"/>
      <c r="J45" s="190"/>
      <c r="K45" s="183" t="s">
        <v>113</v>
      </c>
      <c r="L45" s="183" t="s">
        <v>113</v>
      </c>
    </row>
    <row r="46" spans="1:12" ht="15" x14ac:dyDescent="0.35">
      <c r="A46" s="124">
        <v>44</v>
      </c>
      <c r="B46" s="90" t="s">
        <v>137</v>
      </c>
      <c r="C46" s="155" t="s">
        <v>138</v>
      </c>
      <c r="D46" s="90" t="s">
        <v>137</v>
      </c>
      <c r="E46" s="91">
        <f>F46/1.19</f>
        <v>5495.7983193277314</v>
      </c>
      <c r="F46" s="91">
        <f>660+3000+1980+900</f>
        <v>6540</v>
      </c>
      <c r="G46" s="138" t="s">
        <v>139</v>
      </c>
      <c r="H46" s="128"/>
      <c r="I46" s="128"/>
      <c r="J46" s="137"/>
      <c r="K46" s="128" t="s">
        <v>72</v>
      </c>
      <c r="L46" s="128" t="s">
        <v>72</v>
      </c>
    </row>
    <row r="47" spans="1:12" ht="15" x14ac:dyDescent="0.35">
      <c r="A47" s="129">
        <v>48</v>
      </c>
      <c r="B47" s="90" t="s">
        <v>149</v>
      </c>
      <c r="C47" s="90" t="s">
        <v>150</v>
      </c>
      <c r="D47" s="90" t="s">
        <v>151</v>
      </c>
      <c r="E47" s="91">
        <f>F47/1.19</f>
        <v>70084.033613445383</v>
      </c>
      <c r="F47" s="91">
        <f>74400+4200+4800</f>
        <v>83400</v>
      </c>
      <c r="G47" s="138" t="s">
        <v>139</v>
      </c>
      <c r="H47" s="128"/>
      <c r="I47" s="128"/>
      <c r="J47" s="137"/>
      <c r="K47" s="128" t="s">
        <v>148</v>
      </c>
      <c r="L47" s="128" t="s">
        <v>148</v>
      </c>
    </row>
    <row r="48" spans="1:12" x14ac:dyDescent="0.3">
      <c r="A48" s="129">
        <v>18</v>
      </c>
      <c r="B48" s="108" t="s">
        <v>475</v>
      </c>
      <c r="C48" s="108" t="s">
        <v>76</v>
      </c>
      <c r="D48" s="108" t="s">
        <v>77</v>
      </c>
      <c r="E48" s="109">
        <f>300+350</f>
        <v>650</v>
      </c>
      <c r="F48" s="109">
        <f>E48*1.19</f>
        <v>773.5</v>
      </c>
      <c r="G48" s="145" t="s">
        <v>35</v>
      </c>
      <c r="H48" s="146"/>
      <c r="I48" s="146"/>
      <c r="J48" s="146"/>
      <c r="K48" s="135" t="s">
        <v>78</v>
      </c>
      <c r="L48" s="135" t="s">
        <v>78</v>
      </c>
    </row>
    <row r="49" spans="1:12" ht="29.4" x14ac:dyDescent="0.35">
      <c r="A49" s="124">
        <v>89</v>
      </c>
      <c r="B49" s="90" t="s">
        <v>258</v>
      </c>
      <c r="C49" s="160" t="s">
        <v>259</v>
      </c>
      <c r="D49" s="160" t="s">
        <v>260</v>
      </c>
      <c r="E49" s="91">
        <f>2058.81+5042.016</f>
        <v>7100.8259999999991</v>
      </c>
      <c r="F49" s="91">
        <f>E49*1.19</f>
        <v>8449.9829399999981</v>
      </c>
      <c r="G49" s="157" t="s">
        <v>261</v>
      </c>
      <c r="H49" s="158"/>
      <c r="I49" s="158"/>
      <c r="J49" s="158"/>
      <c r="K49" s="159" t="s">
        <v>52</v>
      </c>
      <c r="L49" s="128" t="s">
        <v>52</v>
      </c>
    </row>
    <row r="50" spans="1:12" s="117" customFormat="1" ht="21.75" customHeight="1" x14ac:dyDescent="0.35">
      <c r="A50" s="129">
        <v>81</v>
      </c>
      <c r="B50" s="151" t="s">
        <v>245</v>
      </c>
      <c r="C50" s="149" t="s">
        <v>246</v>
      </c>
      <c r="D50" s="149" t="s">
        <v>247</v>
      </c>
      <c r="E50" s="91">
        <f>500+1037.15</f>
        <v>1537.15</v>
      </c>
      <c r="F50" s="91">
        <f>E50*1.19</f>
        <v>1829.2085</v>
      </c>
      <c r="G50" s="157" t="s">
        <v>139</v>
      </c>
      <c r="H50" s="158"/>
      <c r="I50" s="158"/>
      <c r="J50" s="158"/>
      <c r="K50" s="158" t="s">
        <v>248</v>
      </c>
      <c r="L50" s="128" t="s">
        <v>20</v>
      </c>
    </row>
    <row r="51" spans="1:12" s="117" customFormat="1" ht="21.75" customHeight="1" x14ac:dyDescent="0.3">
      <c r="A51" s="124">
        <v>40</v>
      </c>
      <c r="B51" s="146" t="s">
        <v>483</v>
      </c>
      <c r="C51" s="146" t="s">
        <v>484</v>
      </c>
      <c r="D51" s="90" t="s">
        <v>485</v>
      </c>
      <c r="E51" s="152" t="s">
        <v>486</v>
      </c>
      <c r="F51" s="153">
        <v>1000</v>
      </c>
      <c r="G51" s="154" t="s">
        <v>89</v>
      </c>
      <c r="H51" s="154"/>
      <c r="I51" s="154"/>
      <c r="J51" s="154"/>
      <c r="K51" s="154" t="s">
        <v>200</v>
      </c>
      <c r="L51" s="154" t="s">
        <v>148</v>
      </c>
    </row>
    <row r="52" spans="1:12" ht="15" x14ac:dyDescent="0.35">
      <c r="A52" s="124">
        <v>83</v>
      </c>
      <c r="B52" s="90" t="s">
        <v>252</v>
      </c>
      <c r="C52" s="90" t="s">
        <v>253</v>
      </c>
      <c r="D52" s="90" t="s">
        <v>254</v>
      </c>
      <c r="E52" s="91">
        <v>5861</v>
      </c>
      <c r="F52" s="91">
        <f>E52*1.19</f>
        <v>6974.5899999999992</v>
      </c>
      <c r="G52" s="157" t="s">
        <v>139</v>
      </c>
      <c r="H52" s="137"/>
      <c r="I52" s="137"/>
      <c r="J52" s="137"/>
      <c r="K52" s="128" t="s">
        <v>53</v>
      </c>
      <c r="L52" s="128" t="s">
        <v>53</v>
      </c>
    </row>
    <row r="53" spans="1:12" ht="28.8" x14ac:dyDescent="0.35">
      <c r="A53" s="124">
        <v>77</v>
      </c>
      <c r="B53" s="90" t="s">
        <v>233</v>
      </c>
      <c r="C53" s="155" t="s">
        <v>234</v>
      </c>
      <c r="D53" s="90" t="s">
        <v>235</v>
      </c>
      <c r="E53" s="91">
        <f>F53/1.19</f>
        <v>17508.403361344539</v>
      </c>
      <c r="F53" s="91">
        <f>3000+6875+1860+3000+1500+1600+3000</f>
        <v>20835</v>
      </c>
      <c r="G53" s="138" t="s">
        <v>139</v>
      </c>
      <c r="H53" s="128"/>
      <c r="I53" s="128"/>
      <c r="J53" s="137"/>
      <c r="K53" s="128" t="s">
        <v>19</v>
      </c>
      <c r="L53" s="128" t="s">
        <v>20</v>
      </c>
    </row>
    <row r="54" spans="1:12" ht="15" x14ac:dyDescent="0.35">
      <c r="A54" s="179">
        <v>51</v>
      </c>
      <c r="B54" s="180" t="s">
        <v>487</v>
      </c>
      <c r="C54" s="180" t="s">
        <v>157</v>
      </c>
      <c r="D54" s="180" t="s">
        <v>158</v>
      </c>
      <c r="E54" s="181">
        <v>9659.8610000000008</v>
      </c>
      <c r="F54" s="181">
        <f>E54*1.19</f>
        <v>11495.23459</v>
      </c>
      <c r="G54" s="185" t="s">
        <v>139</v>
      </c>
      <c r="H54" s="183"/>
      <c r="I54" s="183"/>
      <c r="J54" s="184"/>
      <c r="K54" s="183" t="s">
        <v>57</v>
      </c>
      <c r="L54" s="183" t="s">
        <v>57</v>
      </c>
    </row>
    <row r="55" spans="1:12" s="156" customFormat="1" ht="15" x14ac:dyDescent="0.35">
      <c r="A55" s="124">
        <v>55</v>
      </c>
      <c r="B55" s="90" t="s">
        <v>167</v>
      </c>
      <c r="C55" s="90" t="s">
        <v>168</v>
      </c>
      <c r="D55" s="90" t="s">
        <v>169</v>
      </c>
      <c r="E55" s="91">
        <f>F55/1.19</f>
        <v>1680.6722689075632</v>
      </c>
      <c r="F55" s="91">
        <v>2000</v>
      </c>
      <c r="G55" s="138" t="s">
        <v>139</v>
      </c>
      <c r="H55" s="128"/>
      <c r="I55" s="128"/>
      <c r="J55" s="137"/>
      <c r="K55" s="128" t="s">
        <v>19</v>
      </c>
      <c r="L55" s="128" t="s">
        <v>20</v>
      </c>
    </row>
    <row r="56" spans="1:12" ht="15" x14ac:dyDescent="0.35">
      <c r="A56" s="124">
        <v>53</v>
      </c>
      <c r="B56" s="90" t="s">
        <v>162</v>
      </c>
      <c r="C56" s="90" t="s">
        <v>163</v>
      </c>
      <c r="D56" s="90" t="s">
        <v>162</v>
      </c>
      <c r="E56" s="91">
        <f>F56/1.19</f>
        <v>9075.6302521008402</v>
      </c>
      <c r="F56" s="91">
        <f>1200+1200+2400+4800+1200</f>
        <v>10800</v>
      </c>
      <c r="G56" s="138" t="s">
        <v>139</v>
      </c>
      <c r="H56" s="128"/>
      <c r="I56" s="128"/>
      <c r="J56" s="137"/>
      <c r="K56" s="128" t="s">
        <v>57</v>
      </c>
      <c r="L56" s="128" t="s">
        <v>57</v>
      </c>
    </row>
    <row r="57" spans="1:12" ht="15" x14ac:dyDescent="0.35">
      <c r="A57" s="124">
        <v>67</v>
      </c>
      <c r="B57" s="90" t="s">
        <v>204</v>
      </c>
      <c r="C57" s="155" t="s">
        <v>205</v>
      </c>
      <c r="D57" s="90" t="s">
        <v>206</v>
      </c>
      <c r="E57" s="91">
        <f>F57/1.19</f>
        <v>3193.2773109243699</v>
      </c>
      <c r="F57" s="91">
        <f>2000+1200+600</f>
        <v>3800</v>
      </c>
      <c r="G57" s="138" t="s">
        <v>139</v>
      </c>
      <c r="H57" s="128"/>
      <c r="I57" s="128"/>
      <c r="J57" s="137"/>
      <c r="K57" s="128" t="s">
        <v>113</v>
      </c>
      <c r="L57" s="128" t="s">
        <v>113</v>
      </c>
    </row>
    <row r="58" spans="1:12" ht="15" x14ac:dyDescent="0.35">
      <c r="A58" s="129">
        <v>66</v>
      </c>
      <c r="B58" s="90" t="s">
        <v>201</v>
      </c>
      <c r="C58" s="155" t="s">
        <v>202</v>
      </c>
      <c r="D58" s="90" t="s">
        <v>203</v>
      </c>
      <c r="E58" s="91">
        <f>F58/1.19</f>
        <v>2184.8739495798322</v>
      </c>
      <c r="F58" s="91">
        <f>500+1050+1050</f>
        <v>2600</v>
      </c>
      <c r="G58" s="138" t="s">
        <v>139</v>
      </c>
      <c r="H58" s="128"/>
      <c r="I58" s="128"/>
      <c r="J58" s="137"/>
      <c r="K58" s="128" t="s">
        <v>113</v>
      </c>
      <c r="L58" s="128" t="s">
        <v>113</v>
      </c>
    </row>
    <row r="59" spans="1:12" ht="15" x14ac:dyDescent="0.35">
      <c r="A59" s="124">
        <v>79</v>
      </c>
      <c r="B59" s="90" t="s">
        <v>239</v>
      </c>
      <c r="C59" s="155" t="s">
        <v>240</v>
      </c>
      <c r="D59" s="90" t="s">
        <v>241</v>
      </c>
      <c r="E59" s="91">
        <f>F59/1.19</f>
        <v>630.2521008403362</v>
      </c>
      <c r="F59" s="91">
        <f>750</f>
        <v>750</v>
      </c>
      <c r="G59" s="138" t="s">
        <v>139</v>
      </c>
      <c r="H59" s="128"/>
      <c r="I59" s="128"/>
      <c r="J59" s="137"/>
      <c r="K59" s="128" t="s">
        <v>113</v>
      </c>
      <c r="L59" s="128" t="s">
        <v>113</v>
      </c>
    </row>
    <row r="60" spans="1:12" ht="15" x14ac:dyDescent="0.35">
      <c r="A60" s="124">
        <v>73</v>
      </c>
      <c r="B60" s="90" t="s">
        <v>221</v>
      </c>
      <c r="C60" s="90" t="s">
        <v>222</v>
      </c>
      <c r="D60" s="90" t="s">
        <v>223</v>
      </c>
      <c r="E60" s="91">
        <f>F60/1.19</f>
        <v>588.23529411764707</v>
      </c>
      <c r="F60" s="91">
        <v>700</v>
      </c>
      <c r="G60" s="138" t="s">
        <v>139</v>
      </c>
      <c r="H60" s="128"/>
      <c r="I60" s="128"/>
      <c r="J60" s="137"/>
      <c r="K60" s="128" t="s">
        <v>148</v>
      </c>
      <c r="L60" s="128" t="s">
        <v>148</v>
      </c>
    </row>
    <row r="61" spans="1:12" s="156" customFormat="1" ht="15" x14ac:dyDescent="0.35">
      <c r="A61" s="124">
        <v>50</v>
      </c>
      <c r="B61" s="90" t="s">
        <v>154</v>
      </c>
      <c r="C61" s="90" t="s">
        <v>155</v>
      </c>
      <c r="D61" s="90" t="s">
        <v>156</v>
      </c>
      <c r="E61" s="91">
        <f>F61/1.19</f>
        <v>420.1680672268908</v>
      </c>
      <c r="F61" s="91">
        <v>500</v>
      </c>
      <c r="G61" s="138" t="s">
        <v>139</v>
      </c>
      <c r="H61" s="128"/>
      <c r="I61" s="128"/>
      <c r="J61" s="137"/>
      <c r="K61" s="128" t="s">
        <v>148</v>
      </c>
      <c r="L61" s="128" t="s">
        <v>148</v>
      </c>
    </row>
    <row r="62" spans="1:12" ht="15" x14ac:dyDescent="0.35">
      <c r="A62" s="129">
        <v>102</v>
      </c>
      <c r="B62" s="108" t="s">
        <v>490</v>
      </c>
      <c r="C62" s="108" t="s">
        <v>286</v>
      </c>
      <c r="D62" s="108" t="s">
        <v>287</v>
      </c>
      <c r="E62" s="109">
        <v>135000</v>
      </c>
      <c r="F62" s="109">
        <f>E62*1.19</f>
        <v>160650</v>
      </c>
      <c r="G62" s="139" t="s">
        <v>288</v>
      </c>
      <c r="H62" s="135"/>
      <c r="I62" s="135"/>
      <c r="J62" s="140"/>
      <c r="K62" s="135" t="s">
        <v>53</v>
      </c>
      <c r="L62" s="135" t="s">
        <v>20</v>
      </c>
    </row>
    <row r="63" spans="1:12" ht="28.8" x14ac:dyDescent="0.35">
      <c r="A63" s="124">
        <v>76</v>
      </c>
      <c r="B63" s="90" t="s">
        <v>230</v>
      </c>
      <c r="C63" s="155" t="s">
        <v>231</v>
      </c>
      <c r="D63" s="90" t="s">
        <v>232</v>
      </c>
      <c r="E63" s="91">
        <f>F63/1.19</f>
        <v>83302.521008403361</v>
      </c>
      <c r="F63" s="91">
        <f>64740+2490+7000+4980+7470+2490+9960</f>
        <v>99130</v>
      </c>
      <c r="G63" s="127" t="s">
        <v>261</v>
      </c>
      <c r="H63" s="128"/>
      <c r="I63" s="128"/>
      <c r="J63" s="137"/>
      <c r="K63" s="128" t="s">
        <v>57</v>
      </c>
      <c r="L63" s="128" t="s">
        <v>57</v>
      </c>
    </row>
    <row r="64" spans="1:12" ht="15" x14ac:dyDescent="0.35">
      <c r="A64" s="124">
        <v>34</v>
      </c>
      <c r="B64" s="125" t="s">
        <v>114</v>
      </c>
      <c r="C64" s="126" t="s">
        <v>115</v>
      </c>
      <c r="D64" s="90" t="s">
        <v>116</v>
      </c>
      <c r="E64" s="91">
        <f>F64/1.19</f>
        <v>12605.042016806723</v>
      </c>
      <c r="F64" s="91">
        <f>1290+1290+930+930+930+930+690+690+930+930+1050+1050+990+990+690+690</f>
        <v>15000</v>
      </c>
      <c r="G64" s="138" t="s">
        <v>89</v>
      </c>
      <c r="H64" s="128"/>
      <c r="I64" s="128"/>
      <c r="J64" s="137"/>
      <c r="K64" s="128" t="s">
        <v>19</v>
      </c>
      <c r="L64" s="128" t="s">
        <v>20</v>
      </c>
    </row>
    <row r="65" spans="1:12" ht="15" x14ac:dyDescent="0.35">
      <c r="A65" s="129">
        <v>75</v>
      </c>
      <c r="B65" s="90" t="s">
        <v>227</v>
      </c>
      <c r="C65" s="155" t="s">
        <v>228</v>
      </c>
      <c r="D65" s="90" t="s">
        <v>229</v>
      </c>
      <c r="E65" s="91">
        <f>F65/1.19</f>
        <v>1764.7058823529412</v>
      </c>
      <c r="F65" s="91">
        <f>1600+500</f>
        <v>2100</v>
      </c>
      <c r="G65" s="138" t="s">
        <v>139</v>
      </c>
      <c r="H65" s="128"/>
      <c r="I65" s="128"/>
      <c r="J65" s="137"/>
      <c r="K65" s="128" t="s">
        <v>148</v>
      </c>
      <c r="L65" s="128" t="s">
        <v>148</v>
      </c>
    </row>
    <row r="66" spans="1:12" ht="15" x14ac:dyDescent="0.35">
      <c r="A66" s="129">
        <v>69</v>
      </c>
      <c r="B66" s="90" t="s">
        <v>209</v>
      </c>
      <c r="C66" s="155" t="s">
        <v>210</v>
      </c>
      <c r="D66" s="90" t="s">
        <v>211</v>
      </c>
      <c r="E66" s="91">
        <f>F66/1.19</f>
        <v>1260.5042016806724</v>
      </c>
      <c r="F66" s="91">
        <v>1500</v>
      </c>
      <c r="G66" s="138" t="s">
        <v>139</v>
      </c>
      <c r="H66" s="128"/>
      <c r="I66" s="128"/>
      <c r="J66" s="137"/>
      <c r="K66" s="128" t="s">
        <v>113</v>
      </c>
      <c r="L66" s="128" t="s">
        <v>113</v>
      </c>
    </row>
    <row r="67" spans="1:12" ht="15" x14ac:dyDescent="0.35">
      <c r="A67" s="124">
        <v>68</v>
      </c>
      <c r="B67" s="90" t="s">
        <v>207</v>
      </c>
      <c r="C67" s="155" t="s">
        <v>208</v>
      </c>
      <c r="D67" s="90" t="s">
        <v>207</v>
      </c>
      <c r="E67" s="91">
        <f>F67/1.19</f>
        <v>2831.932773109244</v>
      </c>
      <c r="F67" s="91">
        <f>2970+400</f>
        <v>3370</v>
      </c>
      <c r="G67" s="138" t="s">
        <v>139</v>
      </c>
      <c r="H67" s="128"/>
      <c r="I67" s="128"/>
      <c r="J67" s="137"/>
      <c r="K67" s="128" t="s">
        <v>113</v>
      </c>
      <c r="L67" s="128" t="s">
        <v>113</v>
      </c>
    </row>
    <row r="68" spans="1:12" ht="15" x14ac:dyDescent="0.35">
      <c r="A68" s="124">
        <v>104</v>
      </c>
      <c r="B68" s="108" t="s">
        <v>445</v>
      </c>
      <c r="C68" s="108" t="s">
        <v>446</v>
      </c>
      <c r="D68" s="108" t="s">
        <v>447</v>
      </c>
      <c r="E68" s="109">
        <f>F68/1.19</f>
        <v>5882.3529411764712</v>
      </c>
      <c r="F68" s="109">
        <v>7000</v>
      </c>
      <c r="G68" s="139" t="s">
        <v>300</v>
      </c>
      <c r="H68" s="135"/>
      <c r="I68" s="135"/>
      <c r="J68" s="140"/>
      <c r="K68" s="135" t="s">
        <v>200</v>
      </c>
      <c r="L68" s="135" t="s">
        <v>20</v>
      </c>
    </row>
    <row r="69" spans="1:12" ht="43.2" x14ac:dyDescent="0.35">
      <c r="A69" s="124">
        <v>22</v>
      </c>
      <c r="B69" s="90" t="s">
        <v>83</v>
      </c>
      <c r="C69" s="126" t="s">
        <v>84</v>
      </c>
      <c r="D69" s="90" t="s">
        <v>85</v>
      </c>
      <c r="E69" s="91">
        <f>F69/1.19</f>
        <v>59117.647058823532</v>
      </c>
      <c r="F69" s="91">
        <f>20000+10000+8400+10500+4000+2450+5000+6000+4000</f>
        <v>70350</v>
      </c>
      <c r="G69" s="127" t="s">
        <v>82</v>
      </c>
      <c r="H69" s="128"/>
      <c r="I69" s="128"/>
      <c r="J69" s="137"/>
      <c r="K69" s="128" t="s">
        <v>53</v>
      </c>
      <c r="L69" s="128" t="s">
        <v>53</v>
      </c>
    </row>
    <row r="70" spans="1:12" ht="15" x14ac:dyDescent="0.35">
      <c r="A70" s="129">
        <v>63</v>
      </c>
      <c r="B70" s="90" t="s">
        <v>192</v>
      </c>
      <c r="C70" s="155" t="s">
        <v>193</v>
      </c>
      <c r="D70" s="90" t="s">
        <v>194</v>
      </c>
      <c r="E70" s="91">
        <f>F70/1.19</f>
        <v>1974.7899159663866</v>
      </c>
      <c r="F70" s="91">
        <f>400+800+400+750</f>
        <v>2350</v>
      </c>
      <c r="G70" s="138" t="s">
        <v>139</v>
      </c>
      <c r="H70" s="128"/>
      <c r="I70" s="128"/>
      <c r="J70" s="137"/>
      <c r="K70" s="128" t="s">
        <v>148</v>
      </c>
      <c r="L70" s="128" t="s">
        <v>148</v>
      </c>
    </row>
    <row r="71" spans="1:12" ht="15" x14ac:dyDescent="0.35">
      <c r="A71" s="179">
        <v>84</v>
      </c>
      <c r="B71" s="180" t="s">
        <v>514</v>
      </c>
      <c r="C71" s="180" t="s">
        <v>515</v>
      </c>
      <c r="D71" s="180" t="s">
        <v>516</v>
      </c>
      <c r="E71" s="181">
        <v>300</v>
      </c>
      <c r="F71" s="181">
        <f>E71*1.19</f>
        <v>357</v>
      </c>
      <c r="G71" s="185" t="s">
        <v>139</v>
      </c>
      <c r="H71" s="183"/>
      <c r="I71" s="183"/>
      <c r="J71" s="184"/>
      <c r="K71" s="183" t="s">
        <v>148</v>
      </c>
      <c r="L71" s="183" t="s">
        <v>148</v>
      </c>
    </row>
    <row r="72" spans="1:12" x14ac:dyDescent="0.3">
      <c r="A72" s="124">
        <v>41</v>
      </c>
      <c r="B72" s="146" t="s">
        <v>500</v>
      </c>
      <c r="C72" s="146" t="s">
        <v>501</v>
      </c>
      <c r="D72" s="90" t="s">
        <v>502</v>
      </c>
      <c r="E72" s="152">
        <v>38.020000000000003</v>
      </c>
      <c r="F72" s="153">
        <f>E72*1.19</f>
        <v>45.2438</v>
      </c>
      <c r="G72" s="154" t="s">
        <v>89</v>
      </c>
      <c r="H72" s="154"/>
      <c r="I72" s="154"/>
      <c r="J72" s="154"/>
      <c r="K72" s="154" t="s">
        <v>148</v>
      </c>
      <c r="L72" s="154" t="s">
        <v>148</v>
      </c>
    </row>
    <row r="73" spans="1:12" ht="15" x14ac:dyDescent="0.35">
      <c r="A73" s="124">
        <v>64</v>
      </c>
      <c r="B73" s="90" t="s">
        <v>195</v>
      </c>
      <c r="C73" s="90" t="s">
        <v>196</v>
      </c>
      <c r="D73" s="90" t="s">
        <v>195</v>
      </c>
      <c r="E73" s="91">
        <f>F73/1.19</f>
        <v>2100.840336134454</v>
      </c>
      <c r="F73" s="91">
        <v>2500</v>
      </c>
      <c r="G73" s="138" t="s">
        <v>139</v>
      </c>
      <c r="H73" s="128"/>
      <c r="I73" s="128"/>
      <c r="J73" s="137"/>
      <c r="K73" s="128" t="s">
        <v>148</v>
      </c>
      <c r="L73" s="128" t="s">
        <v>148</v>
      </c>
    </row>
    <row r="74" spans="1:12" ht="15" x14ac:dyDescent="0.35">
      <c r="A74" s="124">
        <v>98</v>
      </c>
      <c r="B74" s="90" t="s">
        <v>292</v>
      </c>
      <c r="C74" s="90" t="s">
        <v>196</v>
      </c>
      <c r="D74" s="90" t="s">
        <v>195</v>
      </c>
      <c r="E74" s="91">
        <f>F74/1.19</f>
        <v>4201.680672268908</v>
      </c>
      <c r="F74" s="91">
        <f>5000</f>
        <v>5000</v>
      </c>
      <c r="G74" s="138" t="s">
        <v>288</v>
      </c>
      <c r="H74" s="128"/>
      <c r="I74" s="128"/>
      <c r="J74" s="137"/>
      <c r="K74" s="128" t="s">
        <v>200</v>
      </c>
      <c r="L74" s="128" t="s">
        <v>200</v>
      </c>
    </row>
    <row r="75" spans="1:12" ht="15" x14ac:dyDescent="0.35">
      <c r="A75" s="129">
        <v>78</v>
      </c>
      <c r="B75" s="90" t="s">
        <v>236</v>
      </c>
      <c r="C75" s="90" t="s">
        <v>237</v>
      </c>
      <c r="D75" s="90" t="s">
        <v>238</v>
      </c>
      <c r="E75" s="91">
        <f>F75/1.19</f>
        <v>420.1680672268908</v>
      </c>
      <c r="F75" s="91">
        <v>500</v>
      </c>
      <c r="G75" s="138" t="s">
        <v>139</v>
      </c>
      <c r="H75" s="128"/>
      <c r="I75" s="128"/>
      <c r="J75" s="137"/>
      <c r="K75" s="128" t="s">
        <v>148</v>
      </c>
      <c r="L75" s="128" t="s">
        <v>148</v>
      </c>
    </row>
    <row r="76" spans="1:12" ht="43.2" x14ac:dyDescent="0.35">
      <c r="A76" s="179">
        <v>9</v>
      </c>
      <c r="B76" s="180" t="s">
        <v>46</v>
      </c>
      <c r="C76" s="180" t="s">
        <v>47</v>
      </c>
      <c r="D76" s="180" t="s">
        <v>48</v>
      </c>
      <c r="E76" s="181">
        <v>39450.559999999998</v>
      </c>
      <c r="F76" s="181">
        <f>E76*1.19</f>
        <v>46946.166399999995</v>
      </c>
      <c r="G76" s="185" t="s">
        <v>35</v>
      </c>
      <c r="H76" s="183" t="s">
        <v>30</v>
      </c>
      <c r="I76" s="183" t="s">
        <v>31</v>
      </c>
      <c r="J76" s="184"/>
      <c r="K76" s="183" t="s">
        <v>19</v>
      </c>
      <c r="L76" s="183" t="s">
        <v>20</v>
      </c>
    </row>
    <row r="77" spans="1:12" ht="28.8" x14ac:dyDescent="0.3">
      <c r="A77" s="129">
        <v>39</v>
      </c>
      <c r="B77" s="90" t="s">
        <v>127</v>
      </c>
      <c r="C77" s="90" t="s">
        <v>128</v>
      </c>
      <c r="D77" s="90" t="s">
        <v>129</v>
      </c>
      <c r="E77" s="91">
        <v>9050</v>
      </c>
      <c r="F77" s="91">
        <f>E77*1.19</f>
        <v>10769.5</v>
      </c>
      <c r="G77" s="143" t="s">
        <v>89</v>
      </c>
      <c r="H77" s="144"/>
      <c r="I77" s="144"/>
      <c r="J77" s="144"/>
      <c r="K77" s="128" t="s">
        <v>57</v>
      </c>
      <c r="L77" s="128" t="s">
        <v>57</v>
      </c>
    </row>
    <row r="78" spans="1:12" ht="43.2" x14ac:dyDescent="0.35">
      <c r="A78" s="124">
        <v>109</v>
      </c>
      <c r="B78" s="108" t="s">
        <v>451</v>
      </c>
      <c r="C78" s="108" t="s">
        <v>449</v>
      </c>
      <c r="D78" s="108" t="s">
        <v>450</v>
      </c>
      <c r="E78" s="109">
        <f>F78/1.19</f>
        <v>447899.15966386558</v>
      </c>
      <c r="F78" s="109">
        <v>533000</v>
      </c>
      <c r="G78" s="145" t="s">
        <v>308</v>
      </c>
      <c r="H78" s="135"/>
      <c r="I78" s="135"/>
      <c r="J78" s="140"/>
      <c r="K78" s="135" t="s">
        <v>200</v>
      </c>
      <c r="L78" s="135" t="s">
        <v>20</v>
      </c>
    </row>
    <row r="79" spans="1:12" ht="43.2" x14ac:dyDescent="0.35">
      <c r="A79" s="124">
        <v>110</v>
      </c>
      <c r="B79" s="108" t="s">
        <v>452</v>
      </c>
      <c r="C79" s="108" t="s">
        <v>449</v>
      </c>
      <c r="D79" s="108" t="s">
        <v>450</v>
      </c>
      <c r="E79" s="109">
        <f>F79/1.19</f>
        <v>315966.38655462186</v>
      </c>
      <c r="F79" s="109">
        <v>376000</v>
      </c>
      <c r="G79" s="145" t="s">
        <v>308</v>
      </c>
      <c r="H79" s="135"/>
      <c r="I79" s="135"/>
      <c r="J79" s="140"/>
      <c r="K79" s="135" t="s">
        <v>200</v>
      </c>
      <c r="L79" s="135" t="s">
        <v>20</v>
      </c>
    </row>
    <row r="80" spans="1:12" ht="57.6" x14ac:dyDescent="0.35">
      <c r="A80" s="129">
        <v>111</v>
      </c>
      <c r="B80" s="108" t="s">
        <v>453</v>
      </c>
      <c r="C80" s="108" t="s">
        <v>449</v>
      </c>
      <c r="D80" s="108" t="s">
        <v>450</v>
      </c>
      <c r="E80" s="109">
        <f>F80/1.19</f>
        <v>126050.42016806723</v>
      </c>
      <c r="F80" s="109">
        <v>150000</v>
      </c>
      <c r="G80" s="145" t="s">
        <v>308</v>
      </c>
      <c r="H80" s="135"/>
      <c r="I80" s="135"/>
      <c r="J80" s="140"/>
      <c r="K80" s="135" t="s">
        <v>200</v>
      </c>
      <c r="L80" s="135" t="s">
        <v>20</v>
      </c>
    </row>
    <row r="81" spans="1:12" ht="57.6" x14ac:dyDescent="0.35">
      <c r="A81" s="124">
        <v>112</v>
      </c>
      <c r="B81" s="108" t="s">
        <v>454</v>
      </c>
      <c r="C81" s="108" t="s">
        <v>449</v>
      </c>
      <c r="D81" s="108" t="s">
        <v>450</v>
      </c>
      <c r="E81" s="109">
        <f>F81/1.19</f>
        <v>171428.57142857145</v>
      </c>
      <c r="F81" s="109">
        <v>204000</v>
      </c>
      <c r="G81" s="145" t="s">
        <v>308</v>
      </c>
      <c r="H81" s="135"/>
      <c r="I81" s="135"/>
      <c r="J81" s="140"/>
      <c r="K81" s="135" t="s">
        <v>200</v>
      </c>
      <c r="L81" s="135" t="s">
        <v>20</v>
      </c>
    </row>
    <row r="82" spans="1:12" ht="43.2" x14ac:dyDescent="0.35">
      <c r="A82" s="124">
        <v>113</v>
      </c>
      <c r="B82" s="108" t="s">
        <v>455</v>
      </c>
      <c r="C82" s="108" t="s">
        <v>449</v>
      </c>
      <c r="D82" s="108" t="s">
        <v>450</v>
      </c>
      <c r="E82" s="109">
        <f>F82/1.19</f>
        <v>286554.62184873951</v>
      </c>
      <c r="F82" s="109">
        <v>341000</v>
      </c>
      <c r="G82" s="145" t="s">
        <v>308</v>
      </c>
      <c r="H82" s="135"/>
      <c r="I82" s="135"/>
      <c r="J82" s="140"/>
      <c r="K82" s="135" t="s">
        <v>200</v>
      </c>
      <c r="L82" s="135" t="s">
        <v>20</v>
      </c>
    </row>
    <row r="83" spans="1:12" ht="57.6" x14ac:dyDescent="0.35">
      <c r="A83" s="124">
        <v>107</v>
      </c>
      <c r="B83" s="90" t="s">
        <v>309</v>
      </c>
      <c r="C83" s="90" t="s">
        <v>310</v>
      </c>
      <c r="D83" s="90" t="s">
        <v>311</v>
      </c>
      <c r="E83" s="91">
        <f>F83/1.19</f>
        <v>192884</v>
      </c>
      <c r="F83" s="91">
        <v>229531.96</v>
      </c>
      <c r="G83" s="143" t="s">
        <v>308</v>
      </c>
      <c r="H83" s="128"/>
      <c r="I83" s="128"/>
      <c r="J83" s="137"/>
      <c r="K83" s="128" t="s">
        <v>52</v>
      </c>
      <c r="L83" s="128" t="s">
        <v>53</v>
      </c>
    </row>
    <row r="84" spans="1:12" ht="15" x14ac:dyDescent="0.35">
      <c r="A84" s="129">
        <v>105</v>
      </c>
      <c r="B84" s="162" t="s">
        <v>301</v>
      </c>
      <c r="C84" s="148" t="s">
        <v>302</v>
      </c>
      <c r="D84" s="149" t="s">
        <v>303</v>
      </c>
      <c r="E84" s="91">
        <f>F84/1.19</f>
        <v>4201.680672268908</v>
      </c>
      <c r="F84" s="91">
        <v>5000</v>
      </c>
      <c r="G84" s="138" t="s">
        <v>304</v>
      </c>
      <c r="H84" s="128"/>
      <c r="I84" s="128"/>
      <c r="J84" s="137"/>
      <c r="K84" s="128" t="s">
        <v>52</v>
      </c>
      <c r="L84" s="128" t="s">
        <v>52</v>
      </c>
    </row>
    <row r="85" spans="1:12" s="156" customFormat="1" ht="15" x14ac:dyDescent="0.35">
      <c r="A85" s="124">
        <v>101</v>
      </c>
      <c r="B85" s="108" t="s">
        <v>442</v>
      </c>
      <c r="C85" s="108" t="s">
        <v>443</v>
      </c>
      <c r="D85" s="108" t="s">
        <v>444</v>
      </c>
      <c r="E85" s="109">
        <v>60585</v>
      </c>
      <c r="F85" s="109">
        <f>E85*1.19</f>
        <v>72096.149999999994</v>
      </c>
      <c r="G85" s="139" t="s">
        <v>288</v>
      </c>
      <c r="H85" s="135"/>
      <c r="I85" s="135"/>
      <c r="J85" s="140"/>
      <c r="K85" s="135" t="s">
        <v>200</v>
      </c>
      <c r="L85" s="135" t="s">
        <v>20</v>
      </c>
    </row>
    <row r="86" spans="1:12" ht="15" x14ac:dyDescent="0.35">
      <c r="A86" s="124">
        <v>97</v>
      </c>
      <c r="B86" s="90" t="s">
        <v>289</v>
      </c>
      <c r="C86" s="90" t="s">
        <v>290</v>
      </c>
      <c r="D86" s="90" t="s">
        <v>291</v>
      </c>
      <c r="E86" s="91">
        <f>F86/1.19</f>
        <v>6722.6890756302528</v>
      </c>
      <c r="F86" s="91">
        <f>8000</f>
        <v>8000</v>
      </c>
      <c r="G86" s="138" t="s">
        <v>288</v>
      </c>
      <c r="H86" s="128"/>
      <c r="I86" s="128"/>
      <c r="J86" s="137"/>
      <c r="K86" s="128" t="s">
        <v>53</v>
      </c>
      <c r="L86" s="128" t="s">
        <v>53</v>
      </c>
    </row>
    <row r="87" spans="1:12" ht="28.8" x14ac:dyDescent="0.35">
      <c r="A87" s="124">
        <v>29</v>
      </c>
      <c r="B87" s="90" t="s">
        <v>99</v>
      </c>
      <c r="C87" s="90" t="s">
        <v>100</v>
      </c>
      <c r="D87" s="90" t="s">
        <v>101</v>
      </c>
      <c r="E87" s="91">
        <v>132120</v>
      </c>
      <c r="F87" s="91">
        <f>E87*1.19</f>
        <v>157222.79999999999</v>
      </c>
      <c r="G87" s="138" t="s">
        <v>89</v>
      </c>
      <c r="H87" s="128" t="s">
        <v>30</v>
      </c>
      <c r="I87" s="128" t="s">
        <v>31</v>
      </c>
      <c r="J87" s="137"/>
      <c r="K87" s="128" t="s">
        <v>52</v>
      </c>
      <c r="L87" s="128" t="s">
        <v>20</v>
      </c>
    </row>
    <row r="88" spans="1:12" ht="28.8" x14ac:dyDescent="0.3">
      <c r="A88" s="124">
        <v>19</v>
      </c>
      <c r="B88" s="90" t="s">
        <v>79</v>
      </c>
      <c r="C88" s="90" t="s">
        <v>80</v>
      </c>
      <c r="D88" s="90" t="s">
        <v>81</v>
      </c>
      <c r="E88" s="91">
        <v>300</v>
      </c>
      <c r="F88" s="91">
        <f>E88*1.19</f>
        <v>357</v>
      </c>
      <c r="G88" s="143" t="s">
        <v>35</v>
      </c>
      <c r="H88" s="144"/>
      <c r="I88" s="144"/>
      <c r="J88" s="144"/>
      <c r="K88" s="128" t="s">
        <v>78</v>
      </c>
      <c r="L88" s="128" t="s">
        <v>72</v>
      </c>
    </row>
    <row r="89" spans="1:12" ht="28.8" x14ac:dyDescent="0.3">
      <c r="A89" s="186">
        <v>23</v>
      </c>
      <c r="B89" s="180" t="s">
        <v>517</v>
      </c>
      <c r="C89" s="180" t="s">
        <v>518</v>
      </c>
      <c r="D89" s="180" t="s">
        <v>519</v>
      </c>
      <c r="E89" s="181">
        <v>2270</v>
      </c>
      <c r="F89" s="181">
        <f>E89*1.19</f>
        <v>2701.2999999999997</v>
      </c>
      <c r="G89" s="189" t="s">
        <v>35</v>
      </c>
      <c r="H89" s="190"/>
      <c r="I89" s="190"/>
      <c r="J89" s="190"/>
      <c r="K89" s="183" t="s">
        <v>200</v>
      </c>
      <c r="L89" s="183" t="s">
        <v>200</v>
      </c>
    </row>
    <row r="90" spans="1:12" s="117" customFormat="1" ht="72" x14ac:dyDescent="0.35">
      <c r="A90" s="124">
        <v>25</v>
      </c>
      <c r="B90" s="90" t="s">
        <v>86</v>
      </c>
      <c r="C90" s="90" t="s">
        <v>87</v>
      </c>
      <c r="D90" s="90" t="s">
        <v>88</v>
      </c>
      <c r="E90" s="91">
        <f>F90/1.19</f>
        <v>50420.168067226892</v>
      </c>
      <c r="F90" s="91">
        <f>60000</f>
        <v>60000</v>
      </c>
      <c r="G90" s="138" t="s">
        <v>89</v>
      </c>
      <c r="H90" s="128" t="s">
        <v>30</v>
      </c>
      <c r="I90" s="128" t="s">
        <v>31</v>
      </c>
      <c r="J90" s="137"/>
      <c r="K90" s="128" t="s">
        <v>52</v>
      </c>
      <c r="L90" s="128" t="s">
        <v>52</v>
      </c>
    </row>
    <row r="91" spans="1:12" s="117" customFormat="1" ht="28.8" x14ac:dyDescent="0.35">
      <c r="A91" s="129">
        <v>30</v>
      </c>
      <c r="B91" s="90" t="s">
        <v>102</v>
      </c>
      <c r="C91" s="90" t="s">
        <v>87</v>
      </c>
      <c r="D91" s="90" t="s">
        <v>103</v>
      </c>
      <c r="E91" s="91">
        <f>F91/1.19</f>
        <v>21440.336134453781</v>
      </c>
      <c r="F91" s="91">
        <f>25514</f>
        <v>25514</v>
      </c>
      <c r="G91" s="138" t="s">
        <v>89</v>
      </c>
      <c r="H91" s="128"/>
      <c r="I91" s="128"/>
      <c r="J91" s="137"/>
      <c r="K91" s="128" t="s">
        <v>19</v>
      </c>
      <c r="L91" s="128" t="s">
        <v>20</v>
      </c>
    </row>
    <row r="92" spans="1:12" s="117" customFormat="1" ht="28.8" x14ac:dyDescent="0.35">
      <c r="A92" s="179">
        <v>24</v>
      </c>
      <c r="B92" s="180" t="s">
        <v>520</v>
      </c>
      <c r="C92" s="180" t="s">
        <v>521</v>
      </c>
      <c r="D92" s="180" t="s">
        <v>522</v>
      </c>
      <c r="E92" s="181">
        <v>5225.42</v>
      </c>
      <c r="F92" s="181">
        <f>E92*1.19</f>
        <v>6218.2497999999996</v>
      </c>
      <c r="G92" s="182" t="s">
        <v>35</v>
      </c>
      <c r="H92" s="183"/>
      <c r="I92" s="183"/>
      <c r="J92" s="184"/>
      <c r="K92" s="183" t="s">
        <v>200</v>
      </c>
      <c r="L92" s="183" t="s">
        <v>20</v>
      </c>
    </row>
    <row r="93" spans="1:12" ht="32.4" x14ac:dyDescent="0.35">
      <c r="A93" s="179">
        <v>12</v>
      </c>
      <c r="B93" s="180" t="s">
        <v>58</v>
      </c>
      <c r="C93" s="187" t="s">
        <v>59</v>
      </c>
      <c r="D93" s="188" t="s">
        <v>60</v>
      </c>
      <c r="E93" s="181">
        <v>44205</v>
      </c>
      <c r="F93" s="181">
        <f>E93*1.19</f>
        <v>52603.95</v>
      </c>
      <c r="G93" s="185" t="s">
        <v>35</v>
      </c>
      <c r="H93" s="183"/>
      <c r="I93" s="183"/>
      <c r="J93" s="184"/>
      <c r="K93" s="183" t="s">
        <v>52</v>
      </c>
      <c r="L93" s="183" t="s">
        <v>52</v>
      </c>
    </row>
    <row r="94" spans="1:12" ht="32.4" x14ac:dyDescent="0.35">
      <c r="A94" s="124">
        <v>13</v>
      </c>
      <c r="B94" s="90" t="s">
        <v>61</v>
      </c>
      <c r="C94" s="141" t="s">
        <v>525</v>
      </c>
      <c r="D94" s="142" t="s">
        <v>526</v>
      </c>
      <c r="E94" s="91">
        <f>F94/1.19</f>
        <v>73949.579831932773</v>
      </c>
      <c r="F94" s="91">
        <f>88000</f>
        <v>88000</v>
      </c>
      <c r="G94" s="138" t="s">
        <v>35</v>
      </c>
      <c r="H94" s="128"/>
      <c r="I94" s="128"/>
      <c r="J94" s="137"/>
      <c r="K94" s="128" t="s">
        <v>52</v>
      </c>
      <c r="L94" s="128" t="s">
        <v>52</v>
      </c>
    </row>
    <row r="95" spans="1:12" ht="15" x14ac:dyDescent="0.35">
      <c r="A95" s="129">
        <v>6</v>
      </c>
      <c r="B95" s="90" t="s">
        <v>37</v>
      </c>
      <c r="C95" s="90" t="s">
        <v>38</v>
      </c>
      <c r="D95" s="90" t="s">
        <v>39</v>
      </c>
      <c r="E95" s="91">
        <f>F95/1.19</f>
        <v>54884.873949579836</v>
      </c>
      <c r="F95" s="91">
        <f>43693+21620</f>
        <v>65313</v>
      </c>
      <c r="G95" s="138" t="s">
        <v>35</v>
      </c>
      <c r="H95" s="128" t="s">
        <v>30</v>
      </c>
      <c r="I95" s="128" t="s">
        <v>31</v>
      </c>
      <c r="J95" s="137"/>
      <c r="K95" s="128" t="s">
        <v>19</v>
      </c>
      <c r="L95" s="128" t="s">
        <v>40</v>
      </c>
    </row>
    <row r="96" spans="1:12" ht="43.2" x14ac:dyDescent="0.35">
      <c r="A96" s="179">
        <v>21</v>
      </c>
      <c r="B96" s="180" t="s">
        <v>524</v>
      </c>
      <c r="C96" s="180" t="s">
        <v>62</v>
      </c>
      <c r="D96" s="180" t="s">
        <v>523</v>
      </c>
      <c r="E96" s="181">
        <v>106596.51</v>
      </c>
      <c r="F96" s="181">
        <f>E96*1.19</f>
        <v>126849.84689999999</v>
      </c>
      <c r="G96" s="182" t="s">
        <v>82</v>
      </c>
      <c r="H96" s="183" t="s">
        <v>30</v>
      </c>
      <c r="I96" s="183" t="s">
        <v>31</v>
      </c>
      <c r="J96" s="184"/>
      <c r="K96" s="183" t="s">
        <v>19</v>
      </c>
      <c r="L96" s="183" t="s">
        <v>20</v>
      </c>
    </row>
    <row r="97" spans="1:12" ht="33" customHeight="1" x14ac:dyDescent="0.3">
      <c r="A97" s="124">
        <v>20</v>
      </c>
      <c r="B97" s="108" t="s">
        <v>466</v>
      </c>
      <c r="C97" s="108" t="s">
        <v>467</v>
      </c>
      <c r="D97" s="108" t="s">
        <v>468</v>
      </c>
      <c r="E97" s="109">
        <v>800</v>
      </c>
      <c r="F97" s="109">
        <v>952</v>
      </c>
      <c r="G97" s="145" t="s">
        <v>35</v>
      </c>
      <c r="H97" s="146"/>
      <c r="I97" s="146"/>
      <c r="J97" s="146"/>
      <c r="K97" s="135" t="s">
        <v>72</v>
      </c>
      <c r="L97" s="135" t="s">
        <v>200</v>
      </c>
    </row>
    <row r="98" spans="1:12" ht="33" customHeight="1" x14ac:dyDescent="0.35">
      <c r="A98" s="129">
        <v>87</v>
      </c>
      <c r="B98" s="90" t="s">
        <v>255</v>
      </c>
      <c r="C98" s="90" t="s">
        <v>256</v>
      </c>
      <c r="D98" s="90" t="s">
        <v>257</v>
      </c>
      <c r="E98" s="91">
        <v>3161.99</v>
      </c>
      <c r="F98" s="91">
        <f>E98*1.19</f>
        <v>3762.7680999999998</v>
      </c>
      <c r="G98" s="127" t="s">
        <v>495</v>
      </c>
      <c r="H98" s="128"/>
      <c r="I98" s="128"/>
      <c r="J98" s="137"/>
      <c r="K98" s="128" t="s">
        <v>25</v>
      </c>
      <c r="L98" s="128" t="s">
        <v>20</v>
      </c>
    </row>
    <row r="99" spans="1:12" ht="15" x14ac:dyDescent="0.35">
      <c r="A99" s="124">
        <v>8</v>
      </c>
      <c r="B99" s="90" t="s">
        <v>43</v>
      </c>
      <c r="C99" s="90" t="s">
        <v>44</v>
      </c>
      <c r="D99" s="90" t="s">
        <v>45</v>
      </c>
      <c r="E99" s="91">
        <f>F99/1.19</f>
        <v>105665.5462184874</v>
      </c>
      <c r="F99" s="91">
        <f>125742</f>
        <v>125742</v>
      </c>
      <c r="G99" s="138" t="s">
        <v>35</v>
      </c>
      <c r="H99" s="128" t="s">
        <v>30</v>
      </c>
      <c r="I99" s="128" t="s">
        <v>31</v>
      </c>
      <c r="J99" s="137"/>
      <c r="K99" s="128" t="s">
        <v>19</v>
      </c>
      <c r="L99" s="128" t="s">
        <v>40</v>
      </c>
    </row>
    <row r="100" spans="1:12" ht="28.8" x14ac:dyDescent="0.35">
      <c r="A100" s="124">
        <v>7</v>
      </c>
      <c r="B100" s="108" t="s">
        <v>459</v>
      </c>
      <c r="C100" s="108" t="s">
        <v>41</v>
      </c>
      <c r="D100" s="108" t="s">
        <v>42</v>
      </c>
      <c r="E100" s="109">
        <f>F100/1.19</f>
        <v>111680.67226890757</v>
      </c>
      <c r="F100" s="109">
        <f>72900+30000+5000+25000</f>
        <v>132900</v>
      </c>
      <c r="G100" s="139" t="s">
        <v>35</v>
      </c>
      <c r="H100" s="135" t="s">
        <v>30</v>
      </c>
      <c r="I100" s="135" t="s">
        <v>31</v>
      </c>
      <c r="J100" s="140"/>
      <c r="K100" s="135" t="s">
        <v>19</v>
      </c>
      <c r="L100" s="135" t="s">
        <v>19</v>
      </c>
    </row>
    <row r="101" spans="1:12" ht="15" x14ac:dyDescent="0.35">
      <c r="A101" s="124">
        <v>88</v>
      </c>
      <c r="B101" s="90" t="s">
        <v>496</v>
      </c>
      <c r="C101" s="90" t="s">
        <v>497</v>
      </c>
      <c r="D101" s="90" t="s">
        <v>498</v>
      </c>
      <c r="E101" s="91">
        <v>84.03</v>
      </c>
      <c r="F101" s="91">
        <f>E101*1.19</f>
        <v>99.995699999999999</v>
      </c>
      <c r="G101" s="127" t="s">
        <v>499</v>
      </c>
      <c r="H101" s="128"/>
      <c r="I101" s="128"/>
      <c r="J101" s="137"/>
      <c r="K101" s="128" t="s">
        <v>148</v>
      </c>
      <c r="L101" s="128" t="s">
        <v>148</v>
      </c>
    </row>
    <row r="102" spans="1:12" ht="15" x14ac:dyDescent="0.35">
      <c r="A102" s="129">
        <v>27</v>
      </c>
      <c r="B102" s="108" t="s">
        <v>93</v>
      </c>
      <c r="C102" s="108" t="s">
        <v>94</v>
      </c>
      <c r="D102" s="108" t="s">
        <v>95</v>
      </c>
      <c r="E102" s="109">
        <f>F102/1</f>
        <v>3240</v>
      </c>
      <c r="F102" s="109">
        <v>3240</v>
      </c>
      <c r="G102" s="139" t="s">
        <v>89</v>
      </c>
      <c r="H102" s="135" t="s">
        <v>30</v>
      </c>
      <c r="I102" s="135" t="s">
        <v>31</v>
      </c>
      <c r="J102" s="140"/>
      <c r="K102" s="135" t="s">
        <v>72</v>
      </c>
      <c r="L102" s="135" t="s">
        <v>72</v>
      </c>
    </row>
    <row r="103" spans="1:12" ht="57.6" x14ac:dyDescent="0.35">
      <c r="A103" s="124">
        <v>106</v>
      </c>
      <c r="B103" s="90" t="s">
        <v>305</v>
      </c>
      <c r="C103" s="90" t="s">
        <v>306</v>
      </c>
      <c r="D103" s="90" t="s">
        <v>307</v>
      </c>
      <c r="E103" s="91">
        <f>F103/1.19</f>
        <v>21008.403361344539</v>
      </c>
      <c r="F103" s="91">
        <v>25000</v>
      </c>
      <c r="G103" s="143" t="s">
        <v>308</v>
      </c>
      <c r="H103" s="128"/>
      <c r="I103" s="128"/>
      <c r="J103" s="137"/>
      <c r="K103" s="128" t="s">
        <v>52</v>
      </c>
      <c r="L103" s="128" t="s">
        <v>53</v>
      </c>
    </row>
    <row r="104" spans="1:12" ht="43.2" x14ac:dyDescent="0.35">
      <c r="A104" s="129">
        <v>108</v>
      </c>
      <c r="B104" s="108" t="s">
        <v>448</v>
      </c>
      <c r="C104" s="108" t="s">
        <v>306</v>
      </c>
      <c r="D104" s="108" t="s">
        <v>307</v>
      </c>
      <c r="E104" s="109">
        <v>8403.36</v>
      </c>
      <c r="F104" s="109">
        <f>E104*1.19</f>
        <v>9999.9984000000004</v>
      </c>
      <c r="G104" s="145" t="s">
        <v>308</v>
      </c>
      <c r="H104" s="135"/>
      <c r="I104" s="135"/>
      <c r="J104" s="140"/>
      <c r="K104" s="135" t="s">
        <v>200</v>
      </c>
      <c r="L104" s="135" t="s">
        <v>20</v>
      </c>
    </row>
    <row r="105" spans="1:12" s="117" customFormat="1" ht="28.8" x14ac:dyDescent="0.3">
      <c r="A105" s="124">
        <v>17</v>
      </c>
      <c r="B105" s="90" t="s">
        <v>73</v>
      </c>
      <c r="C105" s="90" t="s">
        <v>74</v>
      </c>
      <c r="D105" s="90" t="s">
        <v>75</v>
      </c>
      <c r="E105" s="91">
        <v>672.27</v>
      </c>
      <c r="F105" s="91">
        <f>E105*1.19</f>
        <v>800.0012999999999</v>
      </c>
      <c r="G105" s="143" t="s">
        <v>35</v>
      </c>
      <c r="H105" s="144"/>
      <c r="I105" s="144"/>
      <c r="J105" s="144"/>
      <c r="K105" s="128" t="s">
        <v>57</v>
      </c>
      <c r="L105" s="128" t="s">
        <v>57</v>
      </c>
    </row>
    <row r="106" spans="1:12" ht="28.8" x14ac:dyDescent="0.35">
      <c r="A106" s="124">
        <v>10</v>
      </c>
      <c r="B106" s="90" t="s">
        <v>49</v>
      </c>
      <c r="C106" s="90" t="s">
        <v>50</v>
      </c>
      <c r="D106" s="90" t="s">
        <v>51</v>
      </c>
      <c r="E106" s="91">
        <f>F106/1.19</f>
        <v>19663.865546218487</v>
      </c>
      <c r="F106" s="91">
        <f>23400</f>
        <v>23400</v>
      </c>
      <c r="G106" s="138" t="s">
        <v>35</v>
      </c>
      <c r="H106" s="128"/>
      <c r="I106" s="128"/>
      <c r="J106" s="137"/>
      <c r="K106" s="128" t="s">
        <v>52</v>
      </c>
      <c r="L106" s="128" t="s">
        <v>53</v>
      </c>
    </row>
    <row r="107" spans="1:12" ht="15" x14ac:dyDescent="0.35">
      <c r="A107" s="129">
        <v>93</v>
      </c>
      <c r="B107" s="90" t="s">
        <v>274</v>
      </c>
      <c r="C107" s="90" t="s">
        <v>275</v>
      </c>
      <c r="D107" s="90" t="s">
        <v>276</v>
      </c>
      <c r="E107" s="91">
        <f>F107/1.19</f>
        <v>42016.806722689078</v>
      </c>
      <c r="F107" s="91">
        <f>40000+10000</f>
        <v>50000</v>
      </c>
      <c r="G107" s="138" t="s">
        <v>277</v>
      </c>
      <c r="H107" s="128"/>
      <c r="I107" s="128"/>
      <c r="J107" s="137"/>
      <c r="K107" s="128" t="s">
        <v>19</v>
      </c>
      <c r="L107" s="128" t="s">
        <v>20</v>
      </c>
    </row>
    <row r="108" spans="1:12" ht="43.2" x14ac:dyDescent="0.35">
      <c r="A108" s="124">
        <v>95</v>
      </c>
      <c r="B108" s="90" t="s">
        <v>280</v>
      </c>
      <c r="C108" s="90" t="s">
        <v>281</v>
      </c>
      <c r="D108" s="90" t="s">
        <v>282</v>
      </c>
      <c r="E108" s="91">
        <f>F108/1.19</f>
        <v>25210.084033613446</v>
      </c>
      <c r="F108" s="91">
        <f>30000</f>
        <v>30000</v>
      </c>
      <c r="G108" s="138" t="s">
        <v>277</v>
      </c>
      <c r="H108" s="128"/>
      <c r="I108" s="128"/>
      <c r="J108" s="137"/>
      <c r="K108" s="128" t="s">
        <v>19</v>
      </c>
      <c r="L108" s="128" t="s">
        <v>20</v>
      </c>
    </row>
    <row r="109" spans="1:12" ht="28.8" x14ac:dyDescent="0.35">
      <c r="A109" s="124">
        <v>37</v>
      </c>
      <c r="B109" s="90" t="s">
        <v>121</v>
      </c>
      <c r="C109" s="90" t="s">
        <v>122</v>
      </c>
      <c r="D109" s="90" t="s">
        <v>123</v>
      </c>
      <c r="E109" s="91">
        <v>2000</v>
      </c>
      <c r="F109" s="91">
        <f>E109*1.19</f>
        <v>2380</v>
      </c>
      <c r="G109" s="138" t="s">
        <v>89</v>
      </c>
      <c r="H109" s="128"/>
      <c r="I109" s="128"/>
      <c r="J109" s="137"/>
      <c r="K109" s="128" t="s">
        <v>52</v>
      </c>
      <c r="L109" s="128" t="s">
        <v>52</v>
      </c>
    </row>
    <row r="110" spans="1:12" ht="28.8" x14ac:dyDescent="0.35">
      <c r="A110" s="129">
        <v>114</v>
      </c>
      <c r="B110" s="108" t="s">
        <v>460</v>
      </c>
      <c r="C110" s="108" t="s">
        <v>461</v>
      </c>
      <c r="D110" s="108" t="s">
        <v>462</v>
      </c>
      <c r="E110" s="109">
        <v>1500</v>
      </c>
      <c r="F110" s="109">
        <v>1785</v>
      </c>
      <c r="G110" s="145" t="s">
        <v>308</v>
      </c>
      <c r="H110" s="135"/>
      <c r="I110" s="135"/>
      <c r="J110" s="140"/>
      <c r="K110" s="135" t="s">
        <v>200</v>
      </c>
      <c r="L110" s="135" t="s">
        <v>20</v>
      </c>
    </row>
    <row r="111" spans="1:12" ht="57.6" x14ac:dyDescent="0.35">
      <c r="A111" s="124">
        <v>115</v>
      </c>
      <c r="B111" s="108" t="s">
        <v>464</v>
      </c>
      <c r="C111" s="108" t="s">
        <v>461</v>
      </c>
      <c r="D111" s="108" t="s">
        <v>462</v>
      </c>
      <c r="E111" s="109">
        <v>14495</v>
      </c>
      <c r="F111" s="109">
        <v>17249.05</v>
      </c>
      <c r="G111" s="145">
        <v>71.03</v>
      </c>
      <c r="H111" s="135"/>
      <c r="I111" s="135"/>
      <c r="J111" s="140"/>
      <c r="K111" s="135" t="s">
        <v>200</v>
      </c>
      <c r="L111" s="135" t="s">
        <v>20</v>
      </c>
    </row>
    <row r="112" spans="1:12" ht="43.2" x14ac:dyDescent="0.35">
      <c r="A112" s="124">
        <v>116</v>
      </c>
      <c r="B112" s="108" t="s">
        <v>527</v>
      </c>
      <c r="C112" s="108" t="s">
        <v>461</v>
      </c>
      <c r="D112" s="108" t="s">
        <v>462</v>
      </c>
      <c r="E112" s="109">
        <v>3954.22</v>
      </c>
      <c r="F112" s="109">
        <v>17249.05</v>
      </c>
      <c r="G112" s="127" t="s">
        <v>308</v>
      </c>
      <c r="H112" s="135"/>
      <c r="I112" s="135"/>
      <c r="J112" s="140"/>
      <c r="K112" s="135" t="s">
        <v>113</v>
      </c>
      <c r="L112" s="135" t="s">
        <v>20</v>
      </c>
    </row>
    <row r="113" spans="1:12" s="117" customFormat="1" ht="28.8" x14ac:dyDescent="0.35">
      <c r="A113" s="179">
        <v>117</v>
      </c>
      <c r="B113" s="233" t="s">
        <v>528</v>
      </c>
      <c r="C113" s="233" t="s">
        <v>461</v>
      </c>
      <c r="D113" s="233" t="s">
        <v>462</v>
      </c>
      <c r="E113" s="235">
        <v>8500</v>
      </c>
      <c r="F113" s="235">
        <v>17249.05</v>
      </c>
      <c r="G113" s="182" t="s">
        <v>308</v>
      </c>
      <c r="H113" s="238"/>
      <c r="I113" s="238"/>
      <c r="J113" s="240"/>
      <c r="K113" s="238" t="s">
        <v>113</v>
      </c>
      <c r="L113" s="238" t="s">
        <v>20</v>
      </c>
    </row>
    <row r="114" spans="1:12" s="117" customFormat="1" ht="28.8" x14ac:dyDescent="0.35">
      <c r="A114" s="186">
        <v>118</v>
      </c>
      <c r="B114" s="233" t="s">
        <v>529</v>
      </c>
      <c r="C114" s="233" t="s">
        <v>461</v>
      </c>
      <c r="D114" s="233" t="s">
        <v>462</v>
      </c>
      <c r="E114" s="235">
        <v>9000</v>
      </c>
      <c r="F114" s="235">
        <v>17249.05</v>
      </c>
      <c r="G114" s="182" t="s">
        <v>308</v>
      </c>
      <c r="H114" s="238"/>
      <c r="I114" s="238"/>
      <c r="J114" s="240"/>
      <c r="K114" s="238" t="s">
        <v>113</v>
      </c>
      <c r="L114" s="238" t="s">
        <v>20</v>
      </c>
    </row>
    <row r="115" spans="1:12" ht="15" x14ac:dyDescent="0.35">
      <c r="A115" s="124">
        <v>91</v>
      </c>
      <c r="B115" s="90" t="s">
        <v>266</v>
      </c>
      <c r="C115" s="90" t="s">
        <v>267</v>
      </c>
      <c r="D115" s="90" t="s">
        <v>268</v>
      </c>
      <c r="E115" s="91">
        <f>F115/1.19</f>
        <v>59690.756302521011</v>
      </c>
      <c r="F115" s="91">
        <f>71032</f>
        <v>71032</v>
      </c>
      <c r="G115" s="138" t="s">
        <v>269</v>
      </c>
      <c r="H115" s="128"/>
      <c r="I115" s="128"/>
      <c r="J115" s="137"/>
      <c r="K115" s="128" t="s">
        <v>25</v>
      </c>
      <c r="L115" s="128" t="s">
        <v>36</v>
      </c>
    </row>
    <row r="116" spans="1:12" s="117" customFormat="1" ht="15" x14ac:dyDescent="0.35">
      <c r="A116" s="124">
        <v>5</v>
      </c>
      <c r="B116" s="90" t="s">
        <v>32</v>
      </c>
      <c r="C116" s="90" t="s">
        <v>33</v>
      </c>
      <c r="D116" s="90" t="s">
        <v>34</v>
      </c>
      <c r="E116" s="91">
        <f>F116/1.19</f>
        <v>84.033613445378151</v>
      </c>
      <c r="F116" s="91">
        <f>50+50</f>
        <v>100</v>
      </c>
      <c r="G116" s="138" t="s">
        <v>35</v>
      </c>
      <c r="H116" s="128" t="s">
        <v>30</v>
      </c>
      <c r="I116" s="128" t="s">
        <v>31</v>
      </c>
      <c r="J116" s="137"/>
      <c r="K116" s="128" t="s">
        <v>36</v>
      </c>
      <c r="L116" s="128" t="s">
        <v>36</v>
      </c>
    </row>
    <row r="117" spans="1:12" ht="28.8" x14ac:dyDescent="0.35">
      <c r="A117" s="124">
        <v>94</v>
      </c>
      <c r="B117" s="108" t="s">
        <v>463</v>
      </c>
      <c r="C117" s="108" t="s">
        <v>278</v>
      </c>
      <c r="D117" s="108" t="s">
        <v>279</v>
      </c>
      <c r="E117" s="109">
        <f>200+142.86</f>
        <v>342.86</v>
      </c>
      <c r="F117" s="109">
        <f>E117*1.19</f>
        <v>408.0034</v>
      </c>
      <c r="G117" s="139" t="s">
        <v>277</v>
      </c>
      <c r="H117" s="135"/>
      <c r="I117" s="135"/>
      <c r="J117" s="140"/>
      <c r="K117" s="135" t="s">
        <v>36</v>
      </c>
      <c r="L117" s="135" t="s">
        <v>36</v>
      </c>
    </row>
    <row r="118" spans="1:12" ht="15" x14ac:dyDescent="0.35">
      <c r="A118" s="129">
        <v>96</v>
      </c>
      <c r="B118" s="90" t="s">
        <v>283</v>
      </c>
      <c r="C118" s="90" t="s">
        <v>284</v>
      </c>
      <c r="D118" s="90" t="s">
        <v>285</v>
      </c>
      <c r="E118" s="161">
        <f>2166.33</f>
        <v>2166.33</v>
      </c>
      <c r="F118" s="91">
        <f>E118*1.19</f>
        <v>2577.9326999999998</v>
      </c>
      <c r="G118" s="138" t="s">
        <v>277</v>
      </c>
      <c r="H118" s="128"/>
      <c r="I118" s="128"/>
      <c r="J118" s="137"/>
      <c r="K118" s="128" t="s">
        <v>19</v>
      </c>
      <c r="L118" s="128" t="s">
        <v>20</v>
      </c>
    </row>
    <row r="119" spans="1:12" ht="15" x14ac:dyDescent="0.35">
      <c r="A119" s="129">
        <v>15</v>
      </c>
      <c r="B119" s="90" t="s">
        <v>66</v>
      </c>
      <c r="C119" s="126" t="s">
        <v>67</v>
      </c>
      <c r="D119" s="90" t="s">
        <v>68</v>
      </c>
      <c r="E119" s="91">
        <v>6000</v>
      </c>
      <c r="F119" s="91">
        <v>6000</v>
      </c>
      <c r="G119" s="127" t="s">
        <v>35</v>
      </c>
      <c r="H119" s="128"/>
      <c r="I119" s="128"/>
      <c r="J119" s="137"/>
      <c r="K119" s="128" t="s">
        <v>52</v>
      </c>
      <c r="L119" s="128" t="s">
        <v>52</v>
      </c>
    </row>
    <row r="120" spans="1:12" ht="28.8" x14ac:dyDescent="0.35">
      <c r="A120" s="186">
        <v>11</v>
      </c>
      <c r="B120" s="180" t="s">
        <v>54</v>
      </c>
      <c r="C120" s="180" t="s">
        <v>55</v>
      </c>
      <c r="D120" s="180" t="s">
        <v>56</v>
      </c>
      <c r="E120" s="181">
        <v>46219</v>
      </c>
      <c r="F120" s="181">
        <f>E120*1.19</f>
        <v>55000.61</v>
      </c>
      <c r="G120" s="185" t="s">
        <v>35</v>
      </c>
      <c r="H120" s="183"/>
      <c r="I120" s="183"/>
      <c r="J120" s="184"/>
      <c r="K120" s="183" t="s">
        <v>52</v>
      </c>
      <c r="L120" s="183" t="s">
        <v>57</v>
      </c>
    </row>
    <row r="121" spans="1:12" ht="15" x14ac:dyDescent="0.35">
      <c r="A121" s="124">
        <v>26</v>
      </c>
      <c r="B121" s="90" t="s">
        <v>90</v>
      </c>
      <c r="C121" s="90" t="s">
        <v>91</v>
      </c>
      <c r="D121" s="90" t="s">
        <v>92</v>
      </c>
      <c r="E121" s="91">
        <f>F121/1.19</f>
        <v>54621.848739495799</v>
      </c>
      <c r="F121" s="91">
        <f>60000+5000</f>
        <v>65000</v>
      </c>
      <c r="G121" s="138" t="s">
        <v>89</v>
      </c>
      <c r="H121" s="128" t="s">
        <v>30</v>
      </c>
      <c r="I121" s="128" t="s">
        <v>31</v>
      </c>
      <c r="J121" s="137"/>
      <c r="K121" s="128" t="s">
        <v>19</v>
      </c>
      <c r="L121" s="128" t="s">
        <v>20</v>
      </c>
    </row>
    <row r="122" spans="1:12" s="117" customFormat="1" x14ac:dyDescent="0.3">
      <c r="A122" s="124">
        <v>1</v>
      </c>
      <c r="B122" s="125" t="s">
        <v>15</v>
      </c>
      <c r="C122" s="126" t="s">
        <v>16</v>
      </c>
      <c r="D122" s="90" t="s">
        <v>17</v>
      </c>
      <c r="E122" s="91">
        <v>8.16</v>
      </c>
      <c r="F122" s="91">
        <f>E122*1.19</f>
        <v>9.7103999999999999</v>
      </c>
      <c r="G122" s="163" t="s">
        <v>18</v>
      </c>
      <c r="H122" s="118"/>
      <c r="I122" s="119"/>
      <c r="J122" s="119"/>
      <c r="K122" s="128" t="s">
        <v>19</v>
      </c>
      <c r="L122" s="128" t="s">
        <v>20</v>
      </c>
    </row>
    <row r="123" spans="1:12" s="164" customFormat="1" ht="57.6" x14ac:dyDescent="0.3">
      <c r="A123" s="186">
        <v>119</v>
      </c>
      <c r="B123" s="193" t="s">
        <v>531</v>
      </c>
      <c r="C123" s="194" t="s">
        <v>530</v>
      </c>
      <c r="D123" s="194" t="s">
        <v>537</v>
      </c>
      <c r="E123" s="195">
        <v>2000</v>
      </c>
      <c r="F123" s="195">
        <f>E123*1.19</f>
        <v>2380</v>
      </c>
      <c r="G123" s="192" t="s">
        <v>308</v>
      </c>
      <c r="H123" s="196"/>
      <c r="I123" s="197"/>
      <c r="J123" s="197"/>
      <c r="K123" s="198" t="s">
        <v>72</v>
      </c>
      <c r="L123" s="198" t="s">
        <v>20</v>
      </c>
    </row>
    <row r="124" spans="1:12" s="164" customFormat="1" ht="43.2" x14ac:dyDescent="0.3">
      <c r="A124" s="179">
        <v>120</v>
      </c>
      <c r="B124" s="193" t="s">
        <v>532</v>
      </c>
      <c r="C124" s="194" t="s">
        <v>536</v>
      </c>
      <c r="D124" s="194" t="s">
        <v>538</v>
      </c>
      <c r="E124" s="195">
        <v>9600</v>
      </c>
      <c r="F124" s="195">
        <f>E124*1.19</f>
        <v>11424</v>
      </c>
      <c r="G124" s="192" t="s">
        <v>308</v>
      </c>
      <c r="H124" s="196"/>
      <c r="I124" s="197"/>
      <c r="J124" s="197"/>
      <c r="K124" s="198" t="s">
        <v>72</v>
      </c>
      <c r="L124" s="198" t="s">
        <v>20</v>
      </c>
    </row>
    <row r="125" spans="1:12" s="164" customFormat="1" ht="28.8" x14ac:dyDescent="0.3">
      <c r="A125" s="186">
        <v>121</v>
      </c>
      <c r="B125" s="193" t="s">
        <v>533</v>
      </c>
      <c r="C125" s="194" t="s">
        <v>536</v>
      </c>
      <c r="D125" s="194" t="s">
        <v>538</v>
      </c>
      <c r="E125" s="195">
        <v>13000</v>
      </c>
      <c r="F125" s="195">
        <f>E125*1.19</f>
        <v>15470</v>
      </c>
      <c r="G125" s="192" t="s">
        <v>308</v>
      </c>
      <c r="H125" s="196"/>
      <c r="I125" s="197"/>
      <c r="J125" s="197"/>
      <c r="K125" s="198" t="s">
        <v>72</v>
      </c>
      <c r="L125" s="198" t="s">
        <v>20</v>
      </c>
    </row>
    <row r="126" spans="1:12" s="164" customFormat="1" ht="43.2" x14ac:dyDescent="0.3">
      <c r="A126" s="186">
        <v>122</v>
      </c>
      <c r="B126" s="193" t="s">
        <v>534</v>
      </c>
      <c r="C126" s="194" t="s">
        <v>536</v>
      </c>
      <c r="D126" s="194" t="s">
        <v>538</v>
      </c>
      <c r="E126" s="195">
        <v>10000</v>
      </c>
      <c r="F126" s="195">
        <f>E126*1.19</f>
        <v>11900</v>
      </c>
      <c r="G126" s="192" t="s">
        <v>308</v>
      </c>
      <c r="H126" s="196"/>
      <c r="I126" s="197"/>
      <c r="J126" s="197"/>
      <c r="K126" s="198" t="s">
        <v>72</v>
      </c>
      <c r="L126" s="198" t="s">
        <v>20</v>
      </c>
    </row>
    <row r="127" spans="1:12" s="164" customFormat="1" ht="28.8" x14ac:dyDescent="0.3">
      <c r="A127" s="179">
        <v>123</v>
      </c>
      <c r="B127" s="193" t="s">
        <v>535</v>
      </c>
      <c r="C127" s="194" t="s">
        <v>536</v>
      </c>
      <c r="D127" s="194" t="s">
        <v>538</v>
      </c>
      <c r="E127" s="195">
        <v>15000</v>
      </c>
      <c r="F127" s="195">
        <f>E127*1.19</f>
        <v>17850</v>
      </c>
      <c r="G127" s="192" t="s">
        <v>308</v>
      </c>
      <c r="H127" s="196"/>
      <c r="I127" s="197"/>
      <c r="J127" s="197"/>
      <c r="K127" s="198" t="s">
        <v>72</v>
      </c>
      <c r="L127" s="198" t="s">
        <v>20</v>
      </c>
    </row>
    <row r="128" spans="1:12" s="117" customFormat="1" ht="15" x14ac:dyDescent="0.35">
      <c r="A128" s="124">
        <v>38</v>
      </c>
      <c r="B128" s="234" t="s">
        <v>124</v>
      </c>
      <c r="C128" s="234" t="s">
        <v>125</v>
      </c>
      <c r="D128" s="234" t="s">
        <v>126</v>
      </c>
      <c r="E128" s="236">
        <v>19370.400000000001</v>
      </c>
      <c r="F128" s="236">
        <f>E128*1.19</f>
        <v>23050.776000000002</v>
      </c>
      <c r="G128" s="237" t="s">
        <v>89</v>
      </c>
      <c r="H128" s="239"/>
      <c r="I128" s="239"/>
      <c r="J128" s="241"/>
      <c r="K128" s="239" t="s">
        <v>57</v>
      </c>
      <c r="L128" s="239" t="s">
        <v>20</v>
      </c>
    </row>
    <row r="129" spans="1:12" s="117" customFormat="1" ht="15" x14ac:dyDescent="0.35">
      <c r="A129" s="124">
        <v>4</v>
      </c>
      <c r="B129" s="90" t="s">
        <v>26</v>
      </c>
      <c r="C129" s="90" t="s">
        <v>27</v>
      </c>
      <c r="D129" s="90" t="s">
        <v>28</v>
      </c>
      <c r="E129" s="91">
        <f>F129/1.19</f>
        <v>22175.63025210084</v>
      </c>
      <c r="F129" s="91">
        <f>26389</f>
        <v>26389</v>
      </c>
      <c r="G129" s="136" t="s">
        <v>29</v>
      </c>
      <c r="H129" s="128" t="s">
        <v>30</v>
      </c>
      <c r="I129" s="128" t="s">
        <v>31</v>
      </c>
      <c r="J129" s="137"/>
      <c r="K129" s="128" t="s">
        <v>19</v>
      </c>
      <c r="L129" s="128" t="s">
        <v>25</v>
      </c>
    </row>
    <row r="130" spans="1:12" s="117" customFormat="1" x14ac:dyDescent="0.3">
      <c r="A130" s="169"/>
      <c r="B130" s="170"/>
      <c r="C130" s="171"/>
      <c r="D130" s="171"/>
      <c r="E130" s="172"/>
      <c r="F130" s="172"/>
      <c r="G130" s="173"/>
      <c r="H130" s="174"/>
      <c r="I130" s="175"/>
      <c r="J130" s="175"/>
      <c r="K130" s="176"/>
      <c r="L130" s="176"/>
    </row>
    <row r="131" spans="1:12" s="117" customFormat="1" x14ac:dyDescent="0.3">
      <c r="A131" s="169"/>
      <c r="B131" s="170"/>
      <c r="C131" s="171"/>
      <c r="D131" s="171"/>
      <c r="E131" s="172"/>
      <c r="F131" s="172"/>
      <c r="G131" s="173"/>
      <c r="H131" s="174"/>
      <c r="I131" s="175"/>
      <c r="J131" s="175"/>
      <c r="K131" s="176"/>
      <c r="L131" s="176"/>
    </row>
    <row r="132" spans="1:12" x14ac:dyDescent="0.3">
      <c r="B132" s="177"/>
      <c r="C132" s="177"/>
      <c r="D132" s="223" t="s">
        <v>435</v>
      </c>
      <c r="E132" s="223"/>
      <c r="F132" s="223"/>
      <c r="G132" s="177"/>
      <c r="H132" s="177"/>
      <c r="I132" s="177"/>
      <c r="J132" s="177"/>
      <c r="K132" s="177"/>
      <c r="L132" s="177"/>
    </row>
    <row r="133" spans="1:12" x14ac:dyDescent="0.3">
      <c r="B133" s="177"/>
      <c r="C133" s="177"/>
      <c r="D133" s="223" t="s">
        <v>436</v>
      </c>
      <c r="E133" s="223"/>
      <c r="F133" s="223"/>
      <c r="G133" s="177"/>
      <c r="H133" s="177"/>
      <c r="I133" s="177"/>
      <c r="J133" s="177"/>
      <c r="K133" s="177"/>
      <c r="L133" s="177"/>
    </row>
    <row r="134" spans="1:12" x14ac:dyDescent="0.3">
      <c r="B134" s="177"/>
      <c r="C134" s="177"/>
      <c r="D134" s="177"/>
      <c r="E134" s="177"/>
      <c r="F134" s="177"/>
      <c r="G134" s="177"/>
      <c r="H134" s="177"/>
      <c r="I134" s="177"/>
      <c r="J134" s="177"/>
      <c r="K134" s="177"/>
      <c r="L134" s="177"/>
    </row>
    <row r="135" spans="1:12" x14ac:dyDescent="0.3">
      <c r="B135" s="177" t="s">
        <v>437</v>
      </c>
      <c r="C135" s="177"/>
      <c r="D135" s="177"/>
      <c r="E135" s="177"/>
      <c r="F135" s="177"/>
      <c r="G135" s="177"/>
      <c r="H135" s="177"/>
      <c r="I135" s="177"/>
      <c r="J135" s="177"/>
      <c r="K135" s="177"/>
      <c r="L135" s="177" t="s">
        <v>438</v>
      </c>
    </row>
    <row r="136" spans="1:12" x14ac:dyDescent="0.3">
      <c r="B136" s="177" t="s">
        <v>439</v>
      </c>
      <c r="C136" s="177"/>
      <c r="D136" s="177"/>
      <c r="E136" s="177"/>
      <c r="F136" s="177"/>
      <c r="G136" s="177"/>
      <c r="H136" s="177"/>
      <c r="I136" s="177"/>
      <c r="J136" s="177"/>
      <c r="K136" s="177"/>
      <c r="L136" s="177" t="s">
        <v>440</v>
      </c>
    </row>
    <row r="137" spans="1:12" x14ac:dyDescent="0.3">
      <c r="B137" s="177"/>
      <c r="C137" s="177"/>
      <c r="D137" s="177"/>
      <c r="E137" s="177"/>
      <c r="F137" s="177"/>
      <c r="G137" s="177"/>
      <c r="H137" s="177"/>
      <c r="I137" s="177"/>
      <c r="J137" s="177"/>
      <c r="K137" s="177"/>
      <c r="L137" s="177"/>
    </row>
    <row r="138" spans="1:12" x14ac:dyDescent="0.3">
      <c r="B138" s="177"/>
      <c r="C138" s="177"/>
      <c r="D138" s="177"/>
      <c r="E138" s="177"/>
      <c r="F138" s="177"/>
      <c r="G138" s="177"/>
      <c r="H138" s="177"/>
      <c r="I138" s="177"/>
      <c r="J138" s="177"/>
      <c r="K138" s="177"/>
      <c r="L138" s="177"/>
    </row>
    <row r="139" spans="1:12" x14ac:dyDescent="0.3">
      <c r="B139" s="177"/>
      <c r="C139" s="177"/>
      <c r="D139" s="177"/>
      <c r="E139" s="177"/>
      <c r="F139" s="177"/>
      <c r="G139" s="177"/>
      <c r="H139" s="177"/>
      <c r="I139" s="177"/>
      <c r="J139" s="177"/>
      <c r="K139" s="177"/>
      <c r="L139" s="177"/>
    </row>
    <row r="140" spans="1:12" x14ac:dyDescent="0.3">
      <c r="B140" s="177"/>
      <c r="C140" s="177"/>
      <c r="D140" s="177"/>
      <c r="E140" s="177"/>
      <c r="F140" s="177"/>
      <c r="G140" s="177"/>
      <c r="H140" s="177"/>
      <c r="I140" s="177"/>
      <c r="J140" s="177"/>
      <c r="K140" s="177"/>
      <c r="L140" s="177"/>
    </row>
    <row r="141" spans="1:12" x14ac:dyDescent="0.3">
      <c r="B141" s="177"/>
      <c r="C141" s="177"/>
      <c r="D141" s="177"/>
      <c r="E141" s="177"/>
      <c r="F141" s="177"/>
      <c r="G141" s="177"/>
      <c r="H141" s="177"/>
      <c r="I141" s="177"/>
      <c r="J141" s="177"/>
      <c r="K141" s="177"/>
      <c r="L141" s="177" t="s">
        <v>441</v>
      </c>
    </row>
    <row r="142" spans="1:12" x14ac:dyDescent="0.3">
      <c r="B142" s="177"/>
      <c r="C142" s="177"/>
      <c r="D142" s="177"/>
      <c r="E142" s="177"/>
      <c r="F142" s="177"/>
      <c r="G142" s="177"/>
      <c r="H142" s="177"/>
      <c r="I142" s="177"/>
      <c r="J142" s="177"/>
      <c r="K142" s="177"/>
      <c r="L142" s="178" t="s">
        <v>473</v>
      </c>
    </row>
  </sheetData>
  <autoFilter ref="A6:L6">
    <sortState ref="A7:L129">
      <sortCondition ref="C6"/>
    </sortState>
  </autoFilter>
  <mergeCells count="11">
    <mergeCell ref="A4:A5"/>
    <mergeCell ref="B4:B5"/>
    <mergeCell ref="C4:C5"/>
    <mergeCell ref="D4:D5"/>
    <mergeCell ref="E4:F4"/>
    <mergeCell ref="D132:F132"/>
    <mergeCell ref="D133:F133"/>
    <mergeCell ref="K4:K5"/>
    <mergeCell ref="L4:L5"/>
    <mergeCell ref="B1:L1"/>
    <mergeCell ref="G4:G5"/>
  </mergeCell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PAAP</vt:lpstr>
      <vt:lpstr>CD 2019</vt:lpstr>
      <vt:lpstr>'CD 2019'!Print_Area</vt:lpstr>
      <vt:lpstr>PAAP!Print_Area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Nistorescu Radu, ISC</dc:creator>
  <cp:lastModifiedBy>Boceanu Andrei Octavian, ISC</cp:lastModifiedBy>
  <cp:lastPrinted>2019-11-22T07:12:44Z</cp:lastPrinted>
  <dcterms:created xsi:type="dcterms:W3CDTF">2019-08-29T08:06:46Z</dcterms:created>
  <dcterms:modified xsi:type="dcterms:W3CDTF">2019-11-22T11:13:59Z</dcterms:modified>
</cp:coreProperties>
</file>