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.0.37\Birou Achizitii\PAAP\2023\PAAP FEBRUARIE 2023\"/>
    </mc:Choice>
  </mc:AlternateContent>
  <bookViews>
    <workbookView xWindow="0" yWindow="0" windowWidth="28800" windowHeight="11700" activeTab="1"/>
  </bookViews>
  <sheets>
    <sheet name="PAAP" sheetId="2" r:id="rId1"/>
    <sheet name="Anexa CD" sheetId="1" r:id="rId2"/>
    <sheet name="LISTE" sheetId="4" r:id="rId3"/>
  </sheets>
  <definedNames>
    <definedName name="_xlnm._FilterDatabase" localSheetId="1" hidden="1">'Anexa CD'!$A$6:$O$71</definedName>
    <definedName name="_xlnm._FilterDatabase" localSheetId="0" hidden="1">PAAP!$A$17:$N$41</definedName>
    <definedName name="_xlnm.Print_Area" localSheetId="1">'Anexa CD'!$A$1:$L$78</definedName>
    <definedName name="_xlnm.Print_Area" localSheetId="0">PAAP!$A$1:$M$47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O68" i="1"/>
  <c r="G35" i="2" l="1"/>
  <c r="G34" i="2"/>
  <c r="F26" i="2" l="1"/>
  <c r="O67" i="1"/>
  <c r="F67" i="1"/>
  <c r="F66" i="1" l="1"/>
  <c r="O66" i="1"/>
  <c r="O65" i="1"/>
  <c r="F65" i="1"/>
  <c r="F64" i="1"/>
  <c r="O64" i="1"/>
  <c r="F28" i="2" l="1"/>
  <c r="G28" i="2" s="1"/>
  <c r="F31" i="2"/>
  <c r="G31" i="2" s="1"/>
  <c r="G33" i="2"/>
  <c r="G32" i="2"/>
  <c r="F43" i="1"/>
  <c r="O45" i="1" l="1"/>
  <c r="F45" i="1"/>
  <c r="G26" i="2"/>
  <c r="E57" i="1"/>
  <c r="F57" i="1" s="1"/>
  <c r="O57" i="1"/>
  <c r="E34" i="1"/>
  <c r="E31" i="1"/>
  <c r="O55" i="1" l="1"/>
  <c r="E55" i="1"/>
  <c r="F55" i="1" s="1"/>
  <c r="O56" i="1"/>
  <c r="F56" i="1"/>
  <c r="G29" i="2" l="1"/>
  <c r="F50" i="1"/>
  <c r="E42" i="1"/>
  <c r="E41" i="1"/>
  <c r="E40" i="1"/>
  <c r="O43" i="1" s="1"/>
  <c r="G24" i="2"/>
  <c r="O22" i="1"/>
  <c r="E17" i="1"/>
  <c r="F17" i="1" s="1"/>
  <c r="O14" i="1"/>
  <c r="F14" i="1"/>
  <c r="G22" i="2" l="1"/>
  <c r="G21" i="2"/>
  <c r="F35" i="1" l="1"/>
  <c r="E23" i="1"/>
  <c r="E24" i="1"/>
  <c r="E29" i="1"/>
  <c r="E39" i="1"/>
  <c r="F49" i="1"/>
  <c r="E20" i="1"/>
  <c r="O16" i="1"/>
  <c r="F16" i="1"/>
  <c r="O12" i="1"/>
  <c r="F12" i="1"/>
  <c r="O11" i="1"/>
  <c r="F11" i="1"/>
  <c r="F10" i="1"/>
  <c r="F9" i="1" l="1"/>
  <c r="E8" i="1"/>
  <c r="O10" i="1" s="1"/>
  <c r="O9" i="1" l="1"/>
  <c r="F22" i="1" l="1"/>
  <c r="G23" i="2" l="1"/>
  <c r="O49" i="1" l="1"/>
  <c r="O63" i="1" l="1"/>
  <c r="F63" i="1"/>
  <c r="O59" i="1" l="1"/>
  <c r="O39" i="1"/>
  <c r="O28" i="1"/>
  <c r="O54" i="1"/>
  <c r="O30" i="1"/>
  <c r="O60" i="1"/>
  <c r="O71" i="1"/>
  <c r="F60" i="1" l="1"/>
  <c r="O35" i="1" l="1"/>
  <c r="F30" i="1" l="1"/>
  <c r="F54" i="1" l="1"/>
  <c r="F28" i="1" l="1"/>
  <c r="F39" i="1" l="1"/>
  <c r="E62" i="1" l="1"/>
  <c r="O44" i="1" l="1"/>
  <c r="F44" i="1" l="1"/>
  <c r="G25" i="2" l="1"/>
  <c r="G30" i="2"/>
  <c r="G20" i="2"/>
  <c r="O62" i="1"/>
  <c r="F62" i="1"/>
  <c r="O61" i="1"/>
  <c r="F61" i="1"/>
  <c r="O58" i="1"/>
  <c r="F58" i="1"/>
  <c r="F59" i="1"/>
  <c r="F47" i="1"/>
  <c r="O51" i="1"/>
  <c r="F51" i="1"/>
  <c r="O50" i="1"/>
  <c r="O52" i="1"/>
  <c r="F52" i="1"/>
  <c r="O53" i="1"/>
  <c r="F53" i="1"/>
  <c r="F42" i="1"/>
  <c r="O41" i="1"/>
  <c r="F41" i="1"/>
  <c r="O40" i="1"/>
  <c r="O46" i="1"/>
  <c r="O48" i="1"/>
  <c r="F48" i="1"/>
  <c r="O38" i="1"/>
  <c r="F38" i="1"/>
  <c r="F29" i="1"/>
  <c r="O25" i="1"/>
  <c r="F25" i="1"/>
  <c r="O27" i="1"/>
  <c r="F27" i="1"/>
  <c r="O26" i="1"/>
  <c r="F26" i="1"/>
  <c r="O21" i="1"/>
  <c r="F21" i="1"/>
  <c r="O33" i="1"/>
  <c r="O24" i="1"/>
  <c r="F24" i="1"/>
  <c r="F31" i="1"/>
  <c r="O36" i="1"/>
  <c r="F36" i="1"/>
  <c r="O37" i="1"/>
  <c r="F37" i="1"/>
  <c r="F32" i="1"/>
  <c r="O34" i="1"/>
  <c r="O17" i="1"/>
  <c r="O20" i="1"/>
  <c r="F20" i="1"/>
  <c r="O19" i="1"/>
  <c r="F19" i="1"/>
  <c r="E18" i="1"/>
  <c r="O18" i="1" s="1"/>
  <c r="O15" i="1"/>
  <c r="F15" i="1"/>
  <c r="O13" i="1"/>
  <c r="F13" i="1"/>
  <c r="F8" i="1"/>
  <c r="O7" i="1"/>
  <c r="F7" i="1"/>
  <c r="O32" i="1" l="1"/>
  <c r="O42" i="1"/>
  <c r="O8" i="1"/>
  <c r="O29" i="1"/>
  <c r="O47" i="1"/>
  <c r="O31" i="1"/>
  <c r="F23" i="1"/>
  <c r="O23" i="1"/>
  <c r="F34" i="1"/>
  <c r="F46" i="1"/>
  <c r="F33" i="1"/>
  <c r="F40" i="1"/>
  <c r="F18" i="1"/>
</calcChain>
</file>

<file path=xl/sharedStrings.xml><?xml version="1.0" encoding="utf-8"?>
<sst xmlns="http://schemas.openxmlformats.org/spreadsheetml/2006/main" count="914" uniqueCount="491">
  <si>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</si>
  <si>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</si>
  <si>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</si>
  <si>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</si>
  <si>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</si>
  <si>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</si>
  <si>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</si>
  <si>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</si>
  <si>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</si>
  <si>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</si>
  <si>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</si>
  <si>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</si>
  <si>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Compartiment inițiator</t>
  </si>
  <si>
    <t>Categorie</t>
  </si>
  <si>
    <t>Valoare totală pe categorie fără TVA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</si>
  <si>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</si>
  <si>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</si>
  <si>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</si>
  <si>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</si>
  <si>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</si>
  <si>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</si>
  <si>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</si>
  <si>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</si>
  <si>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</si>
  <si>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</si>
  <si>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DJRU</t>
  </si>
  <si>
    <t>Servicii de tipărire și de livrare</t>
  </si>
  <si>
    <t>2</t>
  </si>
  <si>
    <t>30199760-5</t>
  </si>
  <si>
    <t>Etichete</t>
  </si>
  <si>
    <t>20.01.01</t>
  </si>
  <si>
    <t>Logistica</t>
  </si>
  <si>
    <t>Servicii de depozitare</t>
  </si>
  <si>
    <t>20.01.09</t>
  </si>
  <si>
    <t>Patrimoniu</t>
  </si>
  <si>
    <t>4</t>
  </si>
  <si>
    <t>Servicii de distrugere a documentelor</t>
  </si>
  <si>
    <t>5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</si>
  <si>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</si>
  <si>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</si>
  <si>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</si>
  <si>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</si>
  <si>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</si>
  <si>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</si>
  <si>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</si>
  <si>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</si>
  <si>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</si>
  <si>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</si>
  <si>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Mentenanță sisteme acces</t>
  </si>
  <si>
    <t>8</t>
  </si>
  <si>
    <t>Servicii de consultanță în analiza de risc</t>
  </si>
  <si>
    <t>9</t>
  </si>
  <si>
    <t>Mentenanta anuala pentru domeniul isc-web.ro</t>
  </si>
  <si>
    <t>72415000-2</t>
  </si>
  <si>
    <t>Servicii de găzduire pentru operarea de site-uri WWW (World Wide Web)</t>
  </si>
  <si>
    <t>Servicii web</t>
  </si>
  <si>
    <t>10</t>
  </si>
  <si>
    <t>Piese si consumabile IT</t>
  </si>
  <si>
    <t>11</t>
  </si>
  <si>
    <t>75111200-9</t>
  </si>
  <si>
    <t>Servicii legislative</t>
  </si>
  <si>
    <t>Juridic</t>
  </si>
  <si>
    <t>13</t>
  </si>
  <si>
    <t>Servicii de informare electronică</t>
  </si>
  <si>
    <t>Biblioteca tehnică</t>
  </si>
  <si>
    <t>14</t>
  </si>
  <si>
    <t>50413200-5</t>
  </si>
  <si>
    <t>Servicii de reparare şi de întreţinere a echipamentului de stingere a incendiilor</t>
  </si>
  <si>
    <t xml:space="preserve">
20.01.30</t>
  </si>
  <si>
    <t>15</t>
  </si>
  <si>
    <t>Servicii de întreţinere a ascensoarelor, inclusiv verificare RSVTI</t>
  </si>
  <si>
    <t>50750000-7
71630000-3</t>
  </si>
  <si>
    <t>Servicii de întreţinere a ascensoarelor
Servicii de inspecţie şi testare tehnică</t>
  </si>
  <si>
    <t>20.01.30</t>
  </si>
  <si>
    <t>Servicii de reparare și de întreținere a ascensoarelor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</si>
  <si>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</si>
  <si>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</si>
  <si>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</si>
  <si>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</si>
  <si>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Servicii de reparare și de întreținere a aparatelor și instalațiilor de gaze</t>
  </si>
  <si>
    <t>17</t>
  </si>
  <si>
    <t>Revizie generatoare ISC aparat central</t>
  </si>
  <si>
    <t>50532300-6</t>
  </si>
  <si>
    <t>Servicii de reparare şi de întreţinere a generatoarelor</t>
  </si>
  <si>
    <t>Mentenanță tehnică (generatoare)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</si>
  <si>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</si>
  <si>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</si>
  <si>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</si>
  <si>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</si>
  <si>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Servicii de inspecţie şi testare tehnică (energie)</t>
  </si>
  <si>
    <t>19</t>
  </si>
  <si>
    <t>Servicii de reparare si întreținere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</si>
  <si>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</si>
  <si>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</si>
  <si>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</si>
  <si>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IJC</t>
  </si>
  <si>
    <t>Servicii de dezinfecție, dezinsecție și deratizare</t>
  </si>
  <si>
    <t>21</t>
  </si>
  <si>
    <t>Diverse servicii de întreținere și reparare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</si>
  <si>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</si>
  <si>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</si>
  <si>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</si>
  <si>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</si>
  <si>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22458000-5</t>
  </si>
  <si>
    <t>Imprimate la comandă</t>
  </si>
  <si>
    <t>24</t>
  </si>
  <si>
    <t>Rovignete</t>
  </si>
  <si>
    <t>22453000-0</t>
  </si>
  <si>
    <t>Viniete de automobile</t>
  </si>
  <si>
    <t>Parc auto</t>
  </si>
  <si>
    <t>Viniete</t>
  </si>
  <si>
    <t>25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</si>
  <si>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</si>
  <si>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</si>
  <si>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</si>
  <si>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</si>
  <si>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</si>
  <si>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</si>
  <si>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</si>
  <si>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</si>
  <si>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</si>
  <si>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</si>
  <si>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</si>
  <si>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</si>
  <si>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</si>
  <si>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</si>
  <si>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</si>
  <si>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</si>
  <si>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20.05.01</t>
  </si>
  <si>
    <t>SU si DJRU</t>
  </si>
  <si>
    <t>Îmbrăcăminte și încălțăminte</t>
  </si>
  <si>
    <t>30</t>
  </si>
  <si>
    <t>Steaguri</t>
  </si>
  <si>
    <t>20.05.30</t>
  </si>
  <si>
    <t>Diverse articole</t>
  </si>
  <si>
    <t>32</t>
  </si>
  <si>
    <t>Scule si unelte</t>
  </si>
  <si>
    <t>34</t>
  </si>
  <si>
    <t>35</t>
  </si>
  <si>
    <t>Indicatoare și plăcuțe</t>
  </si>
  <si>
    <t>36</t>
  </si>
  <si>
    <t>Echipament de manipulare a marfurilor</t>
  </si>
  <si>
    <t>37</t>
  </si>
  <si>
    <t>38</t>
  </si>
  <si>
    <t>Compresoare auto</t>
  </si>
  <si>
    <t>39</t>
  </si>
  <si>
    <t>Aparate de curățare</t>
  </si>
  <si>
    <t>40</t>
  </si>
  <si>
    <t>41</t>
  </si>
  <si>
    <t>42</t>
  </si>
  <si>
    <t xml:space="preserve">Televizoare </t>
  </si>
  <si>
    <t>32324000-0</t>
  </si>
  <si>
    <t>Televizoare</t>
  </si>
  <si>
    <t>Electrocasnice</t>
  </si>
  <si>
    <t>43</t>
  </si>
  <si>
    <t>Jaluzele si rulouri textile</t>
  </si>
  <si>
    <t>Articole textile</t>
  </si>
  <si>
    <t>44</t>
  </si>
  <si>
    <t>Extinctoare</t>
  </si>
  <si>
    <t>35111300-8</t>
  </si>
  <si>
    <t>SU</t>
  </si>
  <si>
    <t>Echipament de stingere a incendiilor</t>
  </si>
  <si>
    <t>45</t>
  </si>
  <si>
    <t>Covoare, preşuri şi carpete</t>
  </si>
  <si>
    <t>46</t>
  </si>
  <si>
    <t>Insigne</t>
  </si>
  <si>
    <t>47</t>
  </si>
  <si>
    <t xml:space="preserve">Aparate de aer conditionat </t>
  </si>
  <si>
    <t>39717200-3</t>
  </si>
  <si>
    <t>Aparate de aer condiţionat</t>
  </si>
  <si>
    <t>48</t>
  </si>
  <si>
    <t>Scări</t>
  </si>
  <si>
    <t>49</t>
  </si>
  <si>
    <t>Cheltuieli de protocol</t>
  </si>
  <si>
    <t>15800000-6</t>
  </si>
  <si>
    <t>Diverse produse alimentare</t>
  </si>
  <si>
    <t>20.30.02</t>
  </si>
  <si>
    <t>Registratura</t>
  </si>
  <si>
    <t>Materiale informative, promotionale, cadouri delegatie</t>
  </si>
  <si>
    <t>39294100-0</t>
  </si>
  <si>
    <t>Produse informative si de promovare</t>
  </si>
  <si>
    <t>Produse informative și de promovare</t>
  </si>
  <si>
    <t>71900000-7</t>
  </si>
  <si>
    <t>Servicii de laborator </t>
  </si>
  <si>
    <t>20.30.30</t>
  </si>
  <si>
    <t>52</t>
  </si>
  <si>
    <t>Servicii de auditare</t>
  </si>
  <si>
    <t>SSM</t>
  </si>
  <si>
    <t>Materiale protectie sanitara</t>
  </si>
  <si>
    <t>22121000-4</t>
  </si>
  <si>
    <t>Publicaţii tehnice</t>
  </si>
  <si>
    <t>20.11</t>
  </si>
  <si>
    <t>Publicații tehnice</t>
  </si>
  <si>
    <t>55</t>
  </si>
  <si>
    <t>56</t>
  </si>
  <si>
    <t>Indicatoare autocolante obligatorii SSM</t>
  </si>
  <si>
    <t>22459100-3</t>
  </si>
  <si>
    <t>Autocolante şi benzi publicitare</t>
  </si>
  <si>
    <t>20.14</t>
  </si>
  <si>
    <t>71.01.02</t>
  </si>
  <si>
    <t>Rețele informatice</t>
  </si>
  <si>
    <t>58</t>
  </si>
  <si>
    <t>Videoproiectoare</t>
  </si>
  <si>
    <t>Mobilier</t>
  </si>
  <si>
    <t>39100000-3</t>
  </si>
  <si>
    <t>20.05.30
71.01.03</t>
  </si>
  <si>
    <t>Licenta ADOBE DREAMWEAWER (site web)</t>
  </si>
  <si>
    <t>48900000-7 </t>
  </si>
  <si>
    <t>Diverse pachete software si sisteme informatice</t>
  </si>
  <si>
    <t>71.01.30</t>
  </si>
  <si>
    <t>Pachete software şi sisteme informatice</t>
  </si>
  <si>
    <t>Interfoane</t>
  </si>
  <si>
    <t>71.03</t>
  </si>
  <si>
    <t>Sisteme control acces</t>
  </si>
  <si>
    <t>Servicii de proiectare si asistenta tehnica pentru obiectivul de investitii "Reparații capitale la construcții și instalații, precum și extindere în curtea de lumină la sediul IJC Cluj"</t>
  </si>
  <si>
    <t>71240000-2</t>
  </si>
  <si>
    <t>Servicii de arhitectură, de inginerie şi de planificare</t>
  </si>
  <si>
    <t>Servicii PT AT obiectivul de investitii IJC Cluj</t>
  </si>
  <si>
    <t xml:space="preserve">Servicii de proiectare si asistenta tehnica pentru obiectivul de investitii „Reabilitare termică a imobilului, închidere balcoane etajul I, modernizare, recompartimentări și reparații, realizare pergolă parcare exterioară la sediul IJC Constanța” </t>
  </si>
  <si>
    <t>Servicii PT AT obiectivul de investitii IJC Constanța</t>
  </si>
  <si>
    <t>Servicii expertiza pt obiectivul de investitii IJC Bihor</t>
  </si>
  <si>
    <t>Servicii de traducere</t>
  </si>
  <si>
    <t>Produse acces</t>
  </si>
  <si>
    <t xml:space="preserve">Șef Serviciu Buget-Contabilitate, </t>
  </si>
  <si>
    <t>Șef Birou Informatizare,</t>
  </si>
  <si>
    <t>Șef Birou Logistică, Patrimoniu și Parc Auto</t>
  </si>
  <si>
    <t>Crenguța MIRCEA</t>
  </si>
  <si>
    <t>Gabriela STOLERIU</t>
  </si>
  <si>
    <t>APROB,</t>
  </si>
  <si>
    <t>INSPECTOR GENERAL</t>
  </si>
  <si>
    <t>Paul RACOVIȚĂ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</si>
  <si>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</si>
  <si>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</si>
  <si>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</si>
  <si>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</si>
  <si>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</si>
  <si>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</si>
  <si>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</si>
  <si>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</si>
  <si>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</si>
  <si>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</si>
  <si>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</si>
  <si>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</si>
  <si>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>Licitatie deschisa</t>
  </si>
  <si>
    <t xml:space="preserve">4 luni de la momentul publicării anunțului de participare </t>
  </si>
  <si>
    <t>Online</t>
  </si>
  <si>
    <t>Cosmin Radu</t>
  </si>
  <si>
    <t>Laura Paun</t>
  </si>
  <si>
    <t>Procedură simplificată</t>
  </si>
  <si>
    <t xml:space="preserve">3 luni de la momentul publicării anunțului de participare </t>
  </si>
  <si>
    <t>39715210-2</t>
  </si>
  <si>
    <t>Echipament de încălzire centrală</t>
  </si>
  <si>
    <t xml:space="preserve">
45000000-7</t>
  </si>
  <si>
    <t xml:space="preserve">
Lucrări de construcţii</t>
  </si>
  <si>
    <t>Procedura simplificata</t>
  </si>
  <si>
    <t>45453000-7</t>
  </si>
  <si>
    <t>Lucrări de reparaţii generale şi de renovare</t>
  </si>
  <si>
    <t>20.02</t>
  </si>
  <si>
    <t>Offline</t>
  </si>
  <si>
    <t>80530000-8</t>
  </si>
  <si>
    <t>Servicii de formare profesionala</t>
  </si>
  <si>
    <t>Procedura proprie</t>
  </si>
  <si>
    <t>20.13</t>
  </si>
  <si>
    <t>80510000-2</t>
  </si>
  <si>
    <t>Servicii de formare specializata</t>
  </si>
  <si>
    <t xml:space="preserve">2 luni de la momentul publicării anunțului de participare 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</si>
  <si>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</si>
  <si>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</si>
  <si>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</si>
  <si>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DIRECTOR DEA,</t>
  </si>
  <si>
    <t>Șef Birou Logistică, Patrimoniu și Parc Auto,</t>
  </si>
  <si>
    <t>Aditivi chimici</t>
  </si>
  <si>
    <t>Anvelope, jante și accesorii</t>
  </si>
  <si>
    <t>Boilere de apa calda</t>
  </si>
  <si>
    <t>Centrale telefonice</t>
  </si>
  <si>
    <t>Circuite electrice</t>
  </si>
  <si>
    <t>Consumabile medicale</t>
  </si>
  <si>
    <t>Cuptoare</t>
  </si>
  <si>
    <t>Echipamente IT</t>
  </si>
  <si>
    <t>Echipamente medicale</t>
  </si>
  <si>
    <t>Echipamente de protectie COVID</t>
  </si>
  <si>
    <t>Echipamente telecomunicații</t>
  </si>
  <si>
    <t>Electrice și sanitare</t>
  </si>
  <si>
    <t>Europubele</t>
  </si>
  <si>
    <t>Feronerie</t>
  </si>
  <si>
    <t>Formulare tipizate</t>
  </si>
  <si>
    <t>Lucrări de reparații capitale</t>
  </si>
  <si>
    <t>Lucrări de reparații curente</t>
  </si>
  <si>
    <t>Lucrari pt obiectivul de investitii IJC Arges</t>
  </si>
  <si>
    <t>Lucrari pt obiectivul de investitii IJC Timis</t>
  </si>
  <si>
    <t>Mașini, echipamente și accesorii de birou</t>
  </si>
  <si>
    <t>Mentenanță sisteme audio-video</t>
  </si>
  <si>
    <t>Redresoare auto</t>
  </si>
  <si>
    <t>Servicii bancare</t>
  </si>
  <si>
    <t>Servicii cablu TV</t>
  </si>
  <si>
    <t>Servicii de consultanță în domeniul evaluarii</t>
  </si>
  <si>
    <t>Servicii de consultanţă în domeniul securităţii</t>
  </si>
  <si>
    <t>Servicii de curățare coș</t>
  </si>
  <si>
    <t>Servicii de depozitare anvelope</t>
  </si>
  <si>
    <t>Servicii expertiza pt obiectivul de investitii IJC Timiș</t>
  </si>
  <si>
    <t>Servicii de protecție împotriva radiațiilor</t>
  </si>
  <si>
    <t>Servicii de publicitate</t>
  </si>
  <si>
    <t>Servicii rescriere program PLC</t>
  </si>
  <si>
    <t>Servicii de transport</t>
  </si>
  <si>
    <t>Servicii PT AT obiectivul de investitii IJC Arges</t>
  </si>
  <si>
    <t>Servicii PT AT obiectivul de investitii IJC Brasov</t>
  </si>
  <si>
    <t>Sisteme de alarma</t>
  </si>
  <si>
    <t>Sistem video de supraveghere</t>
  </si>
  <si>
    <t>Sisteme de informare</t>
  </si>
  <si>
    <t>Termometre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</si>
  <si>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</si>
  <si>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22462000-6</t>
  </si>
  <si>
    <t>Materiale publicitare</t>
  </si>
  <si>
    <t>DCCSACA</t>
  </si>
  <si>
    <t>Lucrări de execuție pentru obiectivul de investitii "Efectuare lucrări de schimbare parțială de destinație, modernizare, recompartimentare, încadrare în cerințele ISU, precum și înlocuirea ascensorului de persoane la sediul IJC Brașov"</t>
  </si>
  <si>
    <t>Pneuri pentru autovehicule</t>
  </si>
  <si>
    <t>48732000-8</t>
  </si>
  <si>
    <t>Pachete software pentru securitatea datelor</t>
  </si>
  <si>
    <t>Gabriela Ionica ALDEA</t>
  </si>
  <si>
    <t xml:space="preserve">
39515400-9
 </t>
  </si>
  <si>
    <t xml:space="preserve">
Jaluzele
</t>
  </si>
  <si>
    <t>Servicii ptr. obiectivul de investitii IJC Dolj</t>
  </si>
  <si>
    <t>Dispozitive de stocare si citire</t>
  </si>
  <si>
    <t>33140000-3</t>
  </si>
  <si>
    <t>90721600-3</t>
  </si>
  <si>
    <t>Servicii de protecţie împotriva radiaţiilor</t>
  </si>
  <si>
    <t>42961100-1</t>
  </si>
  <si>
    <t>Sisteme de control al accesului</t>
  </si>
  <si>
    <t>71.01.03</t>
  </si>
  <si>
    <t>Servicii de fotocopiere (formate dimensiuni atipice)</t>
  </si>
  <si>
    <t>20.06.02</t>
  </si>
  <si>
    <t>60420000-8</t>
  </si>
  <si>
    <t>Lucrari pt obiectivul de investitii IJC Valcea</t>
  </si>
  <si>
    <t>Servicii de transport aerian ocazional</t>
  </si>
  <si>
    <t>Accesorii electrice</t>
  </si>
  <si>
    <t>20.01.08</t>
  </si>
  <si>
    <t>Servicii de telefonie publică</t>
  </si>
  <si>
    <t>30197642-8</t>
  </si>
  <si>
    <t>Hartie</t>
  </si>
  <si>
    <t>Hârtie pentru fotocopiatoare şi xerografică</t>
  </si>
  <si>
    <t>Raluca Ioana TINICHE</t>
  </si>
  <si>
    <t>Servicii de cadastru ptr. Obiectivul de investitii IJC Valcea</t>
  </si>
  <si>
    <t>Servicii de expertiză în construcţii</t>
  </si>
  <si>
    <t>Centrale termice</t>
  </si>
  <si>
    <t xml:space="preserve">Servicii de proiectare si asistenta tehnica pentru obiectivul de investitii „Reabilitare termică și reparații la construcții și instalații la sediul IJC Bihor” </t>
  </si>
  <si>
    <t>Servicii PT AT obiectivul de investitii IJC Bihor</t>
  </si>
  <si>
    <t>Informatizare</t>
  </si>
  <si>
    <t>Standarde ASRO</t>
  </si>
  <si>
    <t xml:space="preserve">               Coordonator,</t>
  </si>
  <si>
    <t>Laura PĂUN</t>
  </si>
  <si>
    <t>64227000-3</t>
  </si>
  <si>
    <t>72319000-4</t>
  </si>
  <si>
    <t>Servicii de furnizare de date</t>
  </si>
  <si>
    <t>57</t>
  </si>
  <si>
    <t>Coordonator Compartiment Achiziții Publice</t>
  </si>
  <si>
    <t xml:space="preserve">              </t>
  </si>
  <si>
    <t>Echipamente si accesorii auto</t>
  </si>
  <si>
    <t>Servicii de telecomunicatii integrate</t>
  </si>
  <si>
    <t>Servicii de telecomunicatie</t>
  </si>
  <si>
    <t>48000000-8</t>
  </si>
  <si>
    <t>1 lună de la momentul inițierii achiziției în SEAP</t>
  </si>
  <si>
    <t>66514150-2</t>
  </si>
  <si>
    <t>Servicii de asigurare a navelor</t>
  </si>
  <si>
    <t>Birotică și papetărie</t>
  </si>
  <si>
    <t xml:space="preserve">Servicii de asigurare </t>
  </si>
  <si>
    <t>63121100-4</t>
  </si>
  <si>
    <t xml:space="preserve">Programul Anual al Achiziţiilor Publice pe anul 2023 </t>
  </si>
  <si>
    <t>Furnituri (inclusiv ONAC)</t>
  </si>
  <si>
    <t xml:space="preserve">30192700-8 </t>
  </si>
  <si>
    <t>Papetărie</t>
  </si>
  <si>
    <t>Etichete pentru imprimante cod de bare și role ticketing</t>
  </si>
  <si>
    <t>Fișe instructaj individual SSM</t>
  </si>
  <si>
    <t>22800000-8</t>
  </si>
  <si>
    <t>Registre, registre contabile, clasoare, formulare si alte articole imprimate de papetarie din hartie sau din carton</t>
  </si>
  <si>
    <t>Hartie fotocopiatoare A3</t>
  </si>
  <si>
    <t>Servicii reparatii sisteme alarmare efractie</t>
  </si>
  <si>
    <t>Abonament ASRO (standarde in format electronic)</t>
  </si>
  <si>
    <t>Piese si consumabile IT (cabluri UTP, mufe, mouse, tastatură, dispozitive USB, ribon imprimante etc.)</t>
  </si>
  <si>
    <t>Deplasări în străinătate (bilete de avion)</t>
  </si>
  <si>
    <t xml:space="preserve"> Anvelope si jante auto</t>
  </si>
  <si>
    <t>34351100-3
34324000-4</t>
  </si>
  <si>
    <t>Pneuri pentru autovehicule
Roti, piese si accesorii</t>
  </si>
  <si>
    <t>Kit inlocuire pentru trusele fixe de prim ajutor</t>
  </si>
  <si>
    <t>Servicii de verificare si incarcare stingatoare- ISC+IJC</t>
  </si>
  <si>
    <t>Revizie cortine rezistente la foc ISC aparat central (inclusiv piese de schimb)</t>
  </si>
  <si>
    <t>Daniel Butaru</t>
  </si>
  <si>
    <t>Servicii poștale</t>
  </si>
  <si>
    <t>Monica Bărbulescu</t>
  </si>
  <si>
    <t xml:space="preserve">Servicii de pază și monitorizare, inclusiv verificare sisteme de alarmă la efracție și sisteme supraveghere video </t>
  </si>
  <si>
    <t>Servicii de depozitare si servicii conexe pentru arhiva ISC - aparatul central si a ICMB</t>
  </si>
  <si>
    <t>Servicii de depozitare arhivă</t>
  </si>
  <si>
    <t>Imprimate la comandă (legitimații diriginti de santier si RTE, cărți de vizită)</t>
  </si>
  <si>
    <t>Platforme de documentare juridică (abonament ONRC + BPI, platforma Legalis, platforma biblioteca Hamangiu, biblioteca juridica etc.)</t>
  </si>
  <si>
    <t>32421000-0
32422000-7 
30237410-6 
30237460-1
30234600-4     
30125100-2</t>
  </si>
  <si>
    <t xml:space="preserve">Cabluri de retea
Componente de rețea     
Mouse pentru computer    
Tastaturi pentru computer  
Memorie flash
Cartușe de toner                                       </t>
  </si>
  <si>
    <t xml:space="preserve">Lucrări de reparații curente pentru sediile Inspectoratului de Stat în Constructii -ISC 
</t>
  </si>
  <si>
    <t xml:space="preserve">Asigurare CASCO șalupă </t>
  </si>
  <si>
    <t>Servicii de curățenie pentru sediile Inspectoratului de Stat în Construcţii</t>
  </si>
  <si>
    <t xml:space="preserve">90910000-9
90911300-9
90500000-2
</t>
  </si>
  <si>
    <t>Servicii de curățenie
Servicii de curățare a ferestrelor
Servicii privind deșeurile menajere și deșeurile</t>
  </si>
  <si>
    <t>50000000-5
44411000-4</t>
  </si>
  <si>
    <t>31681000-3
31000000-6</t>
  </si>
  <si>
    <t>Servicii de reparare şi întreţinere
Articole sanitare</t>
  </si>
  <si>
    <t>Accesorii electrice
Maşini, aparate, echipamente şi consumabile electrice; iluminat</t>
  </si>
  <si>
    <t xml:space="preserve">
20.05.30
</t>
  </si>
  <si>
    <t xml:space="preserve">Cărți, publicații și materiale documentare </t>
  </si>
  <si>
    <t>Servicii privind masurarea campurilor electromagnetice si radioelectrice</t>
  </si>
  <si>
    <t>Prelevare produse si esantioane+ examinare si incercare produse</t>
  </si>
  <si>
    <t>Cablare structurata pentru sediul ISC din Splaiul Unirii</t>
  </si>
  <si>
    <t xml:space="preserve">32420000-3
72700000-7
 </t>
  </si>
  <si>
    <t>Echipament de retea
Servicii de retele informatice</t>
  </si>
  <si>
    <t>Uși de garaj (înlocuire, automatizare)</t>
  </si>
  <si>
    <t>44221240-9</t>
  </si>
  <si>
    <t>Usi de garaj</t>
  </si>
  <si>
    <t>Uși de garaj</t>
  </si>
  <si>
    <t xml:space="preserve">Echipament de încălzire </t>
  </si>
  <si>
    <t>Servicii de reparare si intretinere instalatii sanitare, electrice, tamplarie si feronerie, inlcusiv materiale (mentenanta ISC + IRC)</t>
  </si>
  <si>
    <t>Sistem control acces IJC Valcea</t>
  </si>
  <si>
    <t>Diverse pachete software</t>
  </si>
  <si>
    <t xml:space="preserve">Update (mentenanță anuală) pentru sistemul de videoconferință </t>
  </si>
  <si>
    <t xml:space="preserve">Pachete software pentru videoconferinţe
</t>
  </si>
  <si>
    <t xml:space="preserve">Videoconferință - mentenanță </t>
  </si>
  <si>
    <t xml:space="preserve">
48515000-1
</t>
  </si>
  <si>
    <t xml:space="preserve">
79995100-6
</t>
  </si>
  <si>
    <t xml:space="preserve">Servicii de arhivare
</t>
  </si>
  <si>
    <t xml:space="preserve">Echipamente IT: desktop/laptop, media convertor, sisteme de stocare HDD </t>
  </si>
  <si>
    <t>Diverse articole neprevazute (echipamente de încărcare/pornire acumulatori auto, lopeți pentru deszăpezire, accesorii auto-set covorașe de interior etc.)</t>
  </si>
  <si>
    <t>44423000-1</t>
  </si>
  <si>
    <t>Cuptoare cu microunde</t>
  </si>
  <si>
    <t>39711362-4</t>
  </si>
  <si>
    <t>Draperii</t>
  </si>
  <si>
    <t>39515200-7</t>
  </si>
  <si>
    <t xml:space="preserve">Panou identificare instituție </t>
  </si>
  <si>
    <t xml:space="preserve">Update (mentenanță anuală) licențe semnături de securitate pentru aplicațiile web </t>
  </si>
  <si>
    <t xml:space="preserve">Mentenanță licențe și suport pentru soluția de virtualizare Vmware Vsphere </t>
  </si>
  <si>
    <t xml:space="preserve">Mentenanta licente si suport pentru solutia de backup Veeam Enterprise Plus </t>
  </si>
  <si>
    <t xml:space="preserve">Acord-cadru licențe și mentenanță anuală pentru licențele sistemului de raportare și înregistrare tranzacțională SAP S/4HANA </t>
  </si>
  <si>
    <t>*</t>
  </si>
  <si>
    <t>Materiale și accesorii electrice - becuri, neoane, lămpi led etc. (inclusiv ONAC)</t>
  </si>
  <si>
    <t>20.14
20.01.09</t>
  </si>
  <si>
    <t>Servicii de formare specializată (cursuri SSM, taxe de participare diverse conferințe etc.)</t>
  </si>
  <si>
    <t>30213300-8
30213100-6
32422000-7
30233100-2</t>
  </si>
  <si>
    <t>Computere de birou
Computere portabile
Componente de retea
Unitati de memorie</t>
  </si>
  <si>
    <t>3</t>
  </si>
  <si>
    <t>12</t>
  </si>
  <si>
    <t>20</t>
  </si>
  <si>
    <t>22</t>
  </si>
  <si>
    <t>31</t>
  </si>
  <si>
    <t>33</t>
  </si>
  <si>
    <t>50</t>
  </si>
  <si>
    <t>51</t>
  </si>
  <si>
    <t>53</t>
  </si>
  <si>
    <t>54</t>
  </si>
  <si>
    <t>Servicii de formare profesională pentru funcționarii publici din cadrul Inspectoratului de Stat în Construcții - I.S.C. ***</t>
  </si>
  <si>
    <t xml:space="preserve">
20.05.30
71.01.02</t>
  </si>
  <si>
    <t>64110000-0</t>
  </si>
  <si>
    <t>Servicii poştale</t>
  </si>
  <si>
    <t>79713000-5
50610000-4
79711000-1</t>
  </si>
  <si>
    <t>Servicii de pază
Servicii de reparare şi de întreţinere a echipamentului de securitate
Servicii de monitorizare a sistemelor de alarmă</t>
  </si>
  <si>
    <t xml:space="preserve">2 luni de la momentul publicării în SEAP și site ISC a anunțului publicitar SEAP
</t>
  </si>
  <si>
    <t xml:space="preserve">Director DEA,
Raluca Ioana TINICHE
</t>
  </si>
  <si>
    <t>DSPPCALRTEDS</t>
  </si>
  <si>
    <t>79530000-8</t>
  </si>
  <si>
    <t xml:space="preserve">Servicii de traducere </t>
  </si>
  <si>
    <t>IRCBI</t>
  </si>
  <si>
    <t>Accesorii telefoane</t>
  </si>
  <si>
    <t>31158000-8</t>
  </si>
  <si>
    <t>Încărcătoare</t>
  </si>
  <si>
    <t xml:space="preserve">Servicii de distrugere - casare a documentelor </t>
  </si>
  <si>
    <t>92512100-4</t>
  </si>
  <si>
    <t>Servicii de distrugere a arhivelor</t>
  </si>
  <si>
    <t>FEBRUARIE</t>
  </si>
  <si>
    <t>09310000-5</t>
  </si>
  <si>
    <t>Electricitate</t>
  </si>
  <si>
    <t>20.01.03</t>
  </si>
  <si>
    <t>09123000-7</t>
  </si>
  <si>
    <t>Gaze naturale</t>
  </si>
  <si>
    <t xml:space="preserve">Acord-cadru 36 luni servicii de telecomunicații integrate (internet, VPN, securitatea comunicațiilor, suport pentru administrarea și monitorizarea în timp real a conexiunilor de internet și VPN, a securității comunicațiilor și a echipamentelor utilizate în infrastructura de telecomunicații integrate, pentru toate locațiile ISC) </t>
  </si>
  <si>
    <t>59</t>
  </si>
  <si>
    <t>60</t>
  </si>
  <si>
    <t>61</t>
  </si>
  <si>
    <t>62</t>
  </si>
  <si>
    <t>Servicii de audit de supraveghere a sistemului de management  ISO 9001:2015  si a sistemului de management ISO 37001:2016 la nivelul ISC</t>
  </si>
  <si>
    <t>79212000-3</t>
  </si>
  <si>
    <t>SMC</t>
  </si>
  <si>
    <t>Servicii de prelucrare arhivistică pentru arhiva Inspectoratului de Stat în Construcții – I.S.C. – aparatul central și a Inspectoratului în Construcții al Municipiului București</t>
  </si>
  <si>
    <t>Laura Păun</t>
  </si>
  <si>
    <t>Acord-cadru privind furnizarea de energie electrica pentru sediile consumatoare ale Inspectoratului de Stat in Constructii - I.S.C.</t>
  </si>
  <si>
    <t>Acord -cadru privind furnizarea de gaze naturale pentru sediile consumatoare ale Inspectoratului de Stat în Construcții – I.S.C.</t>
  </si>
  <si>
    <t>Având în vedere Nota de fundamentare CAP nr. 18/23.02.2023, P.A.A.P. - proiect nr. 45936/30.12.2022 se actualizează:</t>
  </si>
  <si>
    <t>CAP Nr. 19/23.02.2023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</si>
</sst>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l_e_i_-;\-* #,##0.00\ _l_e_i_-;_-* &quot;-&quot;??\ _l_e_i_-;_-@_-"/>
    <numFmt numFmtId="164" formatCode="#,##0.00\ [$lei-418]"/>
    <numFmt numFmtId="165" formatCode="_-* #,##0.00\ [$lei-418]_-;\-* #,##0.00\ [$lei-418]_-;_-* &quot;-&quot;??\ [$lei-418]_-;_-@_-"/>
    <numFmt numFmtId="166" formatCode="#,##0.00\ &quot;lei&quot;"/>
    <numFmt numFmtId="167" formatCode="_-* #,##0.00\ [$EUR]_-;\-* #,##0.00\ [$EUR]_-;_-* &quot;-&quot;??\ [$EUR]_-;_-@_-"/>
  </numFmts>
  <fonts count="2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sz val="11"/>
      <color rgb="FF000000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12"/>
      <name val="Trebuchet MS"/>
      <family val="2"/>
    </font>
    <font>
      <b/>
      <sz val="18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22"/>
      <name val="Arial"/>
      <family val="2"/>
    </font>
    <font>
      <sz val="20"/>
      <name val="Trebuchet MS"/>
      <family val="2"/>
    </font>
    <font>
      <sz val="14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  <font>
      <b/>
      <sz val="20"/>
      <name val="Trebuchet MS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0" fontId="2" fillId="0" borderId="0"/>
  </cellStyleXfs>
  <cellXfs count="197">
    <xf numFmtId="0" fontId="0" fillId="0" borderId="0" xfId="0"/>
    <xf numFmtId="0" fontId="0" fillId="0" borderId="0" xfId="0" applyFill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wrapText="1"/>
    </xf>
    <xf numFmtId="0" fontId="0" fillId="0" borderId="0" xfId="0" applyFill="1"/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Alignment="1">
      <alignment wrapText="1"/>
    </xf>
    <xf numFmtId="0" fontId="20" fillId="0" borderId="0" xfId="0" applyFont="1" applyFill="1"/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 shrinkToFit="1"/>
    </xf>
    <xf numFmtId="0" fontId="17" fillId="0" borderId="0" xfId="0" applyFont="1" applyFill="1"/>
    <xf numFmtId="0" fontId="21" fillId="0" borderId="0" xfId="0" applyFont="1" applyFill="1"/>
    <xf numFmtId="0" fontId="6" fillId="0" borderId="0" xfId="0" applyFont="1" applyFill="1"/>
    <xf numFmtId="0" fontId="18" fillId="0" borderId="0" xfId="0" applyFont="1" applyFill="1"/>
    <xf numFmtId="0" fontId="6" fillId="0" borderId="0" xfId="0" applyFont="1"/>
    <xf numFmtId="0" fontId="5" fillId="0" borderId="0" xfId="3" applyFont="1" applyAlignment="1" applyProtection="1">
      <alignment vertical="center" wrapText="1"/>
    </xf>
    <xf numFmtId="0" fontId="5" fillId="0" borderId="0" xfId="3" applyFont="1" applyFill="1" applyAlignment="1" applyProtection="1">
      <alignment vertical="center" wrapText="1"/>
    </xf>
    <xf numFmtId="0" fontId="0" fillId="0" borderId="0" xfId="0" applyAlignment="1"/>
    <xf numFmtId="0" fontId="0" fillId="0" borderId="0" xfId="0" applyFont="1"/>
    <xf numFmtId="0" fontId="0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0" xfId="0" applyFill="1" applyProtection="1"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3" applyFont="1" applyAlignment="1" applyProtection="1">
      <alignment vertical="center" wrapText="1"/>
    </xf>
    <xf numFmtId="0" fontId="24" fillId="0" borderId="0" xfId="0" applyFont="1" applyFill="1" applyAlignment="1"/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/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0" fontId="26" fillId="0" borderId="0" xfId="0" applyFont="1" applyFill="1"/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0" xfId="0" applyFont="1" applyFill="1"/>
    <xf numFmtId="3" fontId="25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21" fillId="2" borderId="1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49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5" fillId="0" borderId="0" xfId="0" applyFont="1" applyFill="1" applyAlignment="1">
      <alignment horizontal="center" vertical="center" wrapText="1" shrinkToFit="1"/>
    </xf>
    <xf numFmtId="0" fontId="25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wrapText="1"/>
    </xf>
    <xf numFmtId="0" fontId="0" fillId="2" borderId="1" xfId="0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" fillId="0" borderId="0" xfId="3" applyFont="1" applyAlignment="1" applyProtection="1">
      <alignment vertical="center" wrapText="1"/>
    </xf>
    <xf numFmtId="0" fontId="9" fillId="0" borderId="1" xfId="0" applyFont="1" applyFill="1" applyBorder="1" applyAlignment="1">
      <alignment horizontal="left" vertical="distributed" wrapText="1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164" fontId="21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167" fontId="21" fillId="3" borderId="1" xfId="0" applyNumberFormat="1" applyFont="1" applyFill="1" applyBorder="1" applyAlignment="1">
      <alignment horizontal="right" vertical="center" wrapText="1"/>
    </xf>
    <xf numFmtId="166" fontId="21" fillId="3" borderId="1" xfId="0" applyNumberFormat="1" applyFont="1" applyFill="1" applyBorder="1" applyAlignment="1">
      <alignment horizontal="right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 shrinkToFit="1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</cellXfs>
  <cellStyles count="6">
    <cellStyle name="Comma 6" xfId="1"/>
    <cellStyle name="Comma 6 2" xfId="4"/>
    <cellStyle name="Normal" xfId="0" builtinId="0"/>
    <cellStyle name="Normal 2 2" xfId="2"/>
    <cellStyle name="Normal 9" xfId="3"/>
    <cellStyle name="Normal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opLeftCell="A28" zoomScale="40" zoomScaleNormal="40" zoomScaleSheetLayoutView="100" workbookViewId="0">
      <selection activeCell="F30" sqref="F30"/>
    </sheetView>
  </sheetViews>
  <sheetFormatPr defaultColWidth="8.85546875" defaultRowHeight="12.75" x14ac:dyDescent="0.2"/>
  <cols>
    <col min="1" max="1" width="8.42578125" style="36" customWidth="1"/>
    <col min="2" max="2" width="85.85546875" style="36" customWidth="1"/>
    <col min="3" max="3" width="33.5703125" style="36" customWidth="1"/>
    <col min="4" max="4" width="23.28515625" style="36" customWidth="1"/>
    <col min="5" max="5" width="42" style="36" customWidth="1"/>
    <col min="6" max="6" width="34.5703125" style="36" customWidth="1"/>
    <col min="7" max="7" width="35.85546875" style="36" customWidth="1"/>
    <col min="8" max="8" width="23.42578125" style="36" customWidth="1"/>
    <col min="9" max="9" width="27.5703125" style="36" customWidth="1"/>
    <col min="10" max="10" width="27.85546875" style="36" customWidth="1"/>
    <col min="11" max="11" width="28.7109375" style="36" customWidth="1"/>
    <col min="12" max="12" width="33.140625" style="36" customWidth="1"/>
    <col min="13" max="13" width="19.5703125" style="36" customWidth="1"/>
    <col min="14" max="14" width="28.7109375" style="36" customWidth="1"/>
    <col min="15" max="15" width="31.42578125" style="36" customWidth="1"/>
    <col min="16" max="16" width="19.5703125" style="36" customWidth="1"/>
    <col min="17" max="16384" width="8.85546875" style="36"/>
  </cols>
  <sheetData>
    <row r="1" spans="1:16" ht="23.25" x14ac:dyDescent="0.35">
      <c r="A1" s="32"/>
      <c r="B1" s="32"/>
      <c r="C1" s="32"/>
      <c r="D1" s="33"/>
      <c r="E1" s="34"/>
      <c r="F1" s="32"/>
      <c r="G1" s="32"/>
      <c r="H1" s="32"/>
      <c r="I1" s="35"/>
      <c r="J1" s="35"/>
      <c r="K1" s="35"/>
      <c r="L1" s="66"/>
      <c r="M1" s="66"/>
    </row>
    <row r="2" spans="1:16" ht="27.75" x14ac:dyDescent="0.45">
      <c r="A2" s="107"/>
      <c r="B2" s="107"/>
      <c r="C2" s="107"/>
      <c r="D2" s="108"/>
      <c r="E2" s="109"/>
      <c r="F2" s="107"/>
      <c r="G2" s="107"/>
      <c r="H2" s="107"/>
      <c r="I2" s="49"/>
      <c r="J2" s="49"/>
      <c r="K2" s="187" t="s">
        <v>490</v>
      </c>
      <c r="L2" s="187"/>
      <c r="M2" s="187"/>
      <c r="N2" s="110"/>
    </row>
    <row r="3" spans="1:16" ht="27.75" x14ac:dyDescent="0.45">
      <c r="A3" s="107"/>
      <c r="B3" s="107"/>
      <c r="C3" s="107"/>
      <c r="D3" s="108"/>
      <c r="E3" s="109"/>
      <c r="F3" s="107"/>
      <c r="G3" s="107"/>
      <c r="H3" s="107"/>
      <c r="I3" s="107"/>
      <c r="J3" s="107"/>
      <c r="K3" s="107"/>
      <c r="L3" s="107"/>
      <c r="M3" s="107"/>
      <c r="N3" s="107"/>
      <c r="O3" s="37"/>
      <c r="P3" s="37"/>
    </row>
    <row r="4" spans="1:16" ht="27.75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82" t="s">
        <v>228</v>
      </c>
      <c r="L4" s="182"/>
      <c r="M4" s="182"/>
      <c r="N4" s="111"/>
      <c r="O4" s="38"/>
      <c r="P4" s="37"/>
    </row>
    <row r="5" spans="1:16" ht="27.75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82" t="s">
        <v>229</v>
      </c>
      <c r="L5" s="182"/>
      <c r="M5" s="182"/>
      <c r="N5" s="111"/>
      <c r="O5" s="38"/>
      <c r="P5" s="37"/>
    </row>
    <row r="6" spans="1:16" ht="39.75" customHeight="1" x14ac:dyDescent="0.4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82" t="s">
        <v>230</v>
      </c>
      <c r="L6" s="182"/>
      <c r="M6" s="182"/>
      <c r="N6" s="111"/>
      <c r="O6" s="38"/>
      <c r="P6" s="37"/>
    </row>
    <row r="7" spans="1:16" ht="20.25" hidden="1" customHeight="1" x14ac:dyDescent="0.45">
      <c r="A7" s="107"/>
      <c r="B7" s="182"/>
      <c r="C7" s="182"/>
      <c r="D7" s="107"/>
      <c r="E7" s="107"/>
      <c r="F7" s="107"/>
      <c r="G7" s="107"/>
      <c r="H7" s="107"/>
      <c r="I7" s="107"/>
      <c r="J7" s="107"/>
      <c r="K7" s="112"/>
      <c r="L7" s="112"/>
      <c r="M7" s="112"/>
      <c r="N7" s="111"/>
      <c r="O7" s="38"/>
      <c r="P7" s="37"/>
    </row>
    <row r="8" spans="1:16" ht="19.5" hidden="1" customHeight="1" x14ac:dyDescent="0.45">
      <c r="A8" s="107"/>
      <c r="B8" s="182"/>
      <c r="C8" s="182"/>
      <c r="D8" s="107"/>
      <c r="E8" s="107"/>
      <c r="F8" s="107"/>
      <c r="G8" s="107"/>
      <c r="H8" s="107"/>
      <c r="I8" s="107"/>
      <c r="J8" s="107"/>
      <c r="K8" s="112"/>
      <c r="L8" s="112"/>
      <c r="M8" s="112"/>
      <c r="N8" s="111"/>
      <c r="O8" s="38"/>
      <c r="P8" s="37"/>
    </row>
    <row r="9" spans="1:16" ht="27.75" hidden="1" x14ac:dyDescent="0.45">
      <c r="A9" s="107"/>
      <c r="B9" s="182"/>
      <c r="C9" s="182"/>
      <c r="D9" s="107"/>
      <c r="E9" s="107"/>
      <c r="F9" s="107"/>
      <c r="G9" s="107"/>
      <c r="H9" s="107"/>
      <c r="I9" s="107"/>
      <c r="J9" s="107"/>
      <c r="K9" s="112"/>
      <c r="L9" s="112"/>
      <c r="M9" s="112"/>
      <c r="N9" s="111"/>
      <c r="O9" s="38"/>
      <c r="P9" s="37"/>
    </row>
    <row r="10" spans="1:16" ht="27.75" hidden="1" x14ac:dyDescent="0.4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12"/>
      <c r="L10" s="112"/>
      <c r="M10" s="112"/>
      <c r="N10" s="111"/>
      <c r="O10" s="38"/>
      <c r="P10" s="37"/>
    </row>
    <row r="11" spans="1:16" ht="27.75" x14ac:dyDescent="0.45">
      <c r="A11" s="183" t="s">
        <v>366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11"/>
      <c r="O11" s="38"/>
      <c r="P11" s="38"/>
    </row>
    <row r="12" spans="1:16" ht="42.75" customHeight="1" x14ac:dyDescent="0.45">
      <c r="A12" s="183" t="s">
        <v>471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11"/>
      <c r="O12" s="38"/>
      <c r="P12" s="38"/>
    </row>
    <row r="13" spans="1:16" ht="27.75" x14ac:dyDescent="0.45">
      <c r="A13" s="11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37"/>
      <c r="P13" s="37"/>
    </row>
    <row r="14" spans="1:16" ht="30" customHeight="1" x14ac:dyDescent="0.35">
      <c r="A14" s="184" t="s">
        <v>489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10"/>
    </row>
    <row r="15" spans="1:16" ht="22.5" hidden="1" customHeight="1" x14ac:dyDescent="0.4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10"/>
    </row>
    <row r="16" spans="1:16" ht="47.25" customHeight="1" x14ac:dyDescent="0.4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10"/>
    </row>
    <row r="17" spans="1:14" ht="117" customHeight="1" x14ac:dyDescent="0.35">
      <c r="A17" s="185" t="s">
        <v>1</v>
      </c>
      <c r="B17" s="185" t="s">
        <v>231</v>
      </c>
      <c r="C17" s="185" t="s">
        <v>232</v>
      </c>
      <c r="D17" s="185" t="s">
        <v>3</v>
      </c>
      <c r="E17" s="185" t="s">
        <v>4</v>
      </c>
      <c r="F17" s="186" t="s">
        <v>233</v>
      </c>
      <c r="G17" s="186"/>
      <c r="H17" s="185" t="s">
        <v>234</v>
      </c>
      <c r="I17" s="185" t="s">
        <v>235</v>
      </c>
      <c r="J17" s="185" t="s">
        <v>236</v>
      </c>
      <c r="K17" s="114" t="s">
        <v>237</v>
      </c>
      <c r="L17" s="185" t="s">
        <v>238</v>
      </c>
      <c r="M17" s="181" t="s">
        <v>239</v>
      </c>
      <c r="N17" s="115"/>
    </row>
    <row r="18" spans="1:14" ht="158.25" customHeight="1" x14ac:dyDescent="0.35">
      <c r="A18" s="185"/>
      <c r="B18" s="185"/>
      <c r="C18" s="185"/>
      <c r="D18" s="185"/>
      <c r="E18" s="185"/>
      <c r="F18" s="116" t="s">
        <v>240</v>
      </c>
      <c r="G18" s="116" t="s">
        <v>241</v>
      </c>
      <c r="H18" s="185"/>
      <c r="I18" s="185"/>
      <c r="J18" s="185"/>
      <c r="K18" s="114" t="s">
        <v>242</v>
      </c>
      <c r="L18" s="185"/>
      <c r="M18" s="181"/>
      <c r="N18" s="115"/>
    </row>
    <row r="19" spans="1:14" ht="42.75" customHeight="1" x14ac:dyDescent="0.35">
      <c r="A19" s="114">
        <v>0</v>
      </c>
      <c r="B19" s="114">
        <v>1</v>
      </c>
      <c r="C19" s="114">
        <v>2</v>
      </c>
      <c r="D19" s="114">
        <v>3</v>
      </c>
      <c r="E19" s="114">
        <v>4</v>
      </c>
      <c r="F19" s="114">
        <v>5</v>
      </c>
      <c r="G19" s="114">
        <v>6</v>
      </c>
      <c r="H19" s="114">
        <v>7</v>
      </c>
      <c r="I19" s="114">
        <v>8</v>
      </c>
      <c r="J19" s="114">
        <v>9</v>
      </c>
      <c r="K19" s="114">
        <v>10</v>
      </c>
      <c r="L19" s="114">
        <v>11</v>
      </c>
      <c r="M19" s="114">
        <v>12</v>
      </c>
      <c r="N19" s="115"/>
    </row>
    <row r="20" spans="1:14" ht="303.75" customHeight="1" x14ac:dyDescent="0.2">
      <c r="A20" s="117">
        <v>1</v>
      </c>
      <c r="B20" s="157" t="s">
        <v>477</v>
      </c>
      <c r="C20" s="125" t="s">
        <v>437</v>
      </c>
      <c r="D20" s="119" t="s">
        <v>350</v>
      </c>
      <c r="E20" s="120" t="s">
        <v>357</v>
      </c>
      <c r="F20" s="167">
        <v>397194.84</v>
      </c>
      <c r="G20" s="167">
        <f t="shared" ref="G20:G35" si="0">F20*1.19</f>
        <v>472661.85960000003</v>
      </c>
      <c r="H20" s="122" t="s">
        <v>243</v>
      </c>
      <c r="I20" s="122" t="s">
        <v>23</v>
      </c>
      <c r="J20" s="122" t="s">
        <v>244</v>
      </c>
      <c r="K20" s="124" t="s">
        <v>245</v>
      </c>
      <c r="L20" s="122" t="s">
        <v>385</v>
      </c>
      <c r="M20" s="122" t="s">
        <v>335</v>
      </c>
      <c r="N20" s="122"/>
    </row>
    <row r="21" spans="1:14" ht="297" customHeight="1" x14ac:dyDescent="0.2">
      <c r="A21" s="117">
        <v>2</v>
      </c>
      <c r="B21" s="133" t="s">
        <v>386</v>
      </c>
      <c r="C21" s="125" t="s">
        <v>437</v>
      </c>
      <c r="D21" s="119" t="s">
        <v>455</v>
      </c>
      <c r="E21" s="120" t="s">
        <v>456</v>
      </c>
      <c r="F21" s="121">
        <v>223216.35</v>
      </c>
      <c r="G21" s="149">
        <f>F21*1.19</f>
        <v>265627.45649999997</v>
      </c>
      <c r="H21" s="123" t="s">
        <v>261</v>
      </c>
      <c r="I21" s="123" t="s">
        <v>23</v>
      </c>
      <c r="J21" s="123" t="s">
        <v>459</v>
      </c>
      <c r="K21" s="132" t="s">
        <v>258</v>
      </c>
      <c r="L21" s="123" t="s">
        <v>387</v>
      </c>
      <c r="M21" s="122" t="s">
        <v>335</v>
      </c>
      <c r="N21" s="122"/>
    </row>
    <row r="22" spans="1:14" ht="282" customHeight="1" x14ac:dyDescent="0.2">
      <c r="A22" s="117">
        <v>3</v>
      </c>
      <c r="B22" s="133" t="s">
        <v>388</v>
      </c>
      <c r="C22" s="125" t="s">
        <v>437</v>
      </c>
      <c r="D22" s="119" t="s">
        <v>457</v>
      </c>
      <c r="E22" s="120" t="s">
        <v>458</v>
      </c>
      <c r="F22" s="121">
        <v>351132</v>
      </c>
      <c r="G22" s="149">
        <f>F22*1.19</f>
        <v>417847.07999999996</v>
      </c>
      <c r="H22" s="123" t="s">
        <v>261</v>
      </c>
      <c r="I22" s="123" t="s">
        <v>23</v>
      </c>
      <c r="J22" s="123" t="s">
        <v>459</v>
      </c>
      <c r="K22" s="132" t="s">
        <v>258</v>
      </c>
      <c r="L22" s="123" t="s">
        <v>387</v>
      </c>
      <c r="M22" s="122" t="s">
        <v>33</v>
      </c>
      <c r="N22" s="122"/>
    </row>
    <row r="23" spans="1:14" ht="282" customHeight="1" x14ac:dyDescent="0.2">
      <c r="A23" s="117">
        <v>4</v>
      </c>
      <c r="B23" s="157" t="s">
        <v>485</v>
      </c>
      <c r="C23" s="125" t="s">
        <v>437</v>
      </c>
      <c r="D23" s="128" t="s">
        <v>423</v>
      </c>
      <c r="E23" s="129" t="s">
        <v>424</v>
      </c>
      <c r="F23" s="158">
        <v>197200</v>
      </c>
      <c r="G23" s="168">
        <f>F23*1.19</f>
        <v>234668</v>
      </c>
      <c r="H23" s="123" t="s">
        <v>261</v>
      </c>
      <c r="I23" s="123" t="s">
        <v>23</v>
      </c>
      <c r="J23" s="123" t="s">
        <v>360</v>
      </c>
      <c r="K23" s="132" t="s">
        <v>258</v>
      </c>
      <c r="L23" s="172" t="s">
        <v>486</v>
      </c>
      <c r="M23" s="123" t="s">
        <v>33</v>
      </c>
      <c r="N23" s="122"/>
    </row>
    <row r="24" spans="1:14" ht="309.75" customHeight="1" x14ac:dyDescent="0.2">
      <c r="A24" s="117">
        <v>5</v>
      </c>
      <c r="B24" s="118" t="s">
        <v>397</v>
      </c>
      <c r="C24" s="125" t="s">
        <v>437</v>
      </c>
      <c r="D24" s="119" t="s">
        <v>398</v>
      </c>
      <c r="E24" s="120" t="s">
        <v>399</v>
      </c>
      <c r="F24" s="126">
        <v>945146.52</v>
      </c>
      <c r="G24" s="127">
        <f t="shared" si="0"/>
        <v>1124724.3588</v>
      </c>
      <c r="H24" s="122" t="s">
        <v>243</v>
      </c>
      <c r="I24" s="122" t="s">
        <v>23</v>
      </c>
      <c r="J24" s="122" t="s">
        <v>244</v>
      </c>
      <c r="K24" s="124" t="s">
        <v>245</v>
      </c>
      <c r="L24" s="122" t="s">
        <v>387</v>
      </c>
      <c r="M24" s="122" t="s">
        <v>73</v>
      </c>
      <c r="N24" s="122"/>
    </row>
    <row r="25" spans="1:14" ht="307.5" customHeight="1" x14ac:dyDescent="0.2">
      <c r="A25" s="117">
        <v>6</v>
      </c>
      <c r="B25" s="118" t="s">
        <v>395</v>
      </c>
      <c r="C25" s="125" t="s">
        <v>437</v>
      </c>
      <c r="D25" s="119" t="s">
        <v>255</v>
      </c>
      <c r="E25" s="120" t="s">
        <v>256</v>
      </c>
      <c r="F25" s="121">
        <v>1681512.605</v>
      </c>
      <c r="G25" s="127">
        <f>F25*1.19</f>
        <v>2000999.9999499999</v>
      </c>
      <c r="H25" s="122" t="s">
        <v>254</v>
      </c>
      <c r="I25" s="122" t="s">
        <v>23</v>
      </c>
      <c r="J25" s="123" t="s">
        <v>249</v>
      </c>
      <c r="K25" s="132" t="s">
        <v>245</v>
      </c>
      <c r="L25" s="123" t="s">
        <v>385</v>
      </c>
      <c r="M25" s="123" t="s">
        <v>257</v>
      </c>
      <c r="N25" s="123"/>
    </row>
    <row r="26" spans="1:14" ht="292.5" customHeight="1" x14ac:dyDescent="0.2">
      <c r="A26" s="117">
        <v>7</v>
      </c>
      <c r="B26" s="157" t="s">
        <v>425</v>
      </c>
      <c r="C26" s="125" t="s">
        <v>437</v>
      </c>
      <c r="D26" s="119" t="s">
        <v>441</v>
      </c>
      <c r="E26" s="120" t="s">
        <v>442</v>
      </c>
      <c r="F26" s="158">
        <f>921848.74+6218.49+6302.52+36974.7899+36974.7899</f>
        <v>1008319.3297999999</v>
      </c>
      <c r="G26" s="158">
        <f>F26*1.19</f>
        <v>1199900.0024619999</v>
      </c>
      <c r="H26" s="123" t="s">
        <v>243</v>
      </c>
      <c r="I26" s="122" t="s">
        <v>23</v>
      </c>
      <c r="J26" s="122" t="s">
        <v>244</v>
      </c>
      <c r="K26" s="124" t="s">
        <v>245</v>
      </c>
      <c r="L26" s="123" t="s">
        <v>246</v>
      </c>
      <c r="M26" s="123" t="s">
        <v>454</v>
      </c>
      <c r="N26" s="123"/>
    </row>
    <row r="27" spans="1:14" ht="315" customHeight="1" x14ac:dyDescent="0.2">
      <c r="A27" s="117">
        <v>8</v>
      </c>
      <c r="B27" s="118" t="s">
        <v>453</v>
      </c>
      <c r="C27" s="125" t="s">
        <v>437</v>
      </c>
      <c r="D27" s="128" t="s">
        <v>259</v>
      </c>
      <c r="E27" s="129" t="s">
        <v>260</v>
      </c>
      <c r="F27" s="127">
        <v>200000</v>
      </c>
      <c r="G27" s="127">
        <v>200000</v>
      </c>
      <c r="H27" s="123" t="s">
        <v>261</v>
      </c>
      <c r="I27" s="123" t="s">
        <v>23</v>
      </c>
      <c r="J27" s="123" t="s">
        <v>459</v>
      </c>
      <c r="K27" s="132" t="s">
        <v>258</v>
      </c>
      <c r="L27" s="123" t="s">
        <v>385</v>
      </c>
      <c r="M27" s="123" t="s">
        <v>262</v>
      </c>
      <c r="N27" s="123"/>
    </row>
    <row r="28" spans="1:14" ht="307.5" customHeight="1" x14ac:dyDescent="0.2">
      <c r="A28" s="117">
        <v>9</v>
      </c>
      <c r="B28" s="118" t="s">
        <v>440</v>
      </c>
      <c r="C28" s="125" t="s">
        <v>437</v>
      </c>
      <c r="D28" s="128" t="s">
        <v>263</v>
      </c>
      <c r="E28" s="129" t="s">
        <v>264</v>
      </c>
      <c r="F28" s="127">
        <f>27097.48+5042.0168</f>
        <v>32139.496800000001</v>
      </c>
      <c r="G28" s="127">
        <f t="shared" ref="G28" si="1">F28*1.19</f>
        <v>38246.001191999996</v>
      </c>
      <c r="H28" s="123" t="s">
        <v>261</v>
      </c>
      <c r="I28" s="123" t="s">
        <v>23</v>
      </c>
      <c r="J28" s="123" t="s">
        <v>265</v>
      </c>
      <c r="K28" s="132" t="s">
        <v>258</v>
      </c>
      <c r="L28" s="123" t="s">
        <v>247</v>
      </c>
      <c r="M28" s="123" t="s">
        <v>439</v>
      </c>
      <c r="N28" s="123"/>
    </row>
    <row r="29" spans="1:14" ht="290.25" customHeight="1" x14ac:dyDescent="0.2">
      <c r="A29" s="117">
        <v>10</v>
      </c>
      <c r="B29" s="118" t="s">
        <v>407</v>
      </c>
      <c r="C29" s="125" t="s">
        <v>437</v>
      </c>
      <c r="D29" s="128" t="s">
        <v>182</v>
      </c>
      <c r="E29" s="129" t="s">
        <v>183</v>
      </c>
      <c r="F29" s="127">
        <v>277310.92440000002</v>
      </c>
      <c r="G29" s="127">
        <f t="shared" ref="G29" si="2">F29*1.19</f>
        <v>330000.00003599998</v>
      </c>
      <c r="H29" s="123" t="s">
        <v>248</v>
      </c>
      <c r="I29" s="123" t="s">
        <v>23</v>
      </c>
      <c r="J29" s="123" t="s">
        <v>249</v>
      </c>
      <c r="K29" s="132" t="s">
        <v>245</v>
      </c>
      <c r="L29" s="123" t="s">
        <v>387</v>
      </c>
      <c r="M29" s="123" t="s">
        <v>184</v>
      </c>
      <c r="N29" s="123"/>
    </row>
    <row r="30" spans="1:14" s="69" customFormat="1" ht="297" customHeight="1" x14ac:dyDescent="0.2">
      <c r="A30" s="117">
        <v>11</v>
      </c>
      <c r="B30" s="153" t="s">
        <v>433</v>
      </c>
      <c r="C30" s="125" t="s">
        <v>437</v>
      </c>
      <c r="D30" s="128" t="s">
        <v>316</v>
      </c>
      <c r="E30" s="129" t="s">
        <v>317</v>
      </c>
      <c r="F30" s="126">
        <v>336134.45</v>
      </c>
      <c r="G30" s="130">
        <f t="shared" si="0"/>
        <v>399999.99550000002</v>
      </c>
      <c r="H30" s="123" t="s">
        <v>248</v>
      </c>
      <c r="I30" s="128" t="s">
        <v>23</v>
      </c>
      <c r="J30" s="123" t="s">
        <v>249</v>
      </c>
      <c r="K30" s="131" t="s">
        <v>245</v>
      </c>
      <c r="L30" s="128" t="s">
        <v>247</v>
      </c>
      <c r="M30" s="128" t="s">
        <v>209</v>
      </c>
      <c r="N30" s="128"/>
    </row>
    <row r="31" spans="1:14" ht="285" customHeight="1" x14ac:dyDescent="0.2">
      <c r="A31" s="117">
        <v>12</v>
      </c>
      <c r="B31" s="118" t="s">
        <v>436</v>
      </c>
      <c r="C31" s="125" t="s">
        <v>437</v>
      </c>
      <c r="D31" s="119" t="s">
        <v>359</v>
      </c>
      <c r="E31" s="120" t="s">
        <v>210</v>
      </c>
      <c r="F31" s="127">
        <f>178430.2521+366509.2437</f>
        <v>544939.49580000003</v>
      </c>
      <c r="G31" s="130">
        <f t="shared" si="0"/>
        <v>648478.00000200002</v>
      </c>
      <c r="H31" s="123" t="s">
        <v>243</v>
      </c>
      <c r="I31" s="122" t="s">
        <v>23</v>
      </c>
      <c r="J31" s="122" t="s">
        <v>244</v>
      </c>
      <c r="K31" s="124" t="s">
        <v>245</v>
      </c>
      <c r="L31" s="123" t="s">
        <v>246</v>
      </c>
      <c r="M31" s="123" t="s">
        <v>209</v>
      </c>
      <c r="N31" s="123"/>
    </row>
    <row r="32" spans="1:14" ht="301.5" customHeight="1" x14ac:dyDescent="0.2">
      <c r="A32" s="117">
        <v>13</v>
      </c>
      <c r="B32" s="118" t="s">
        <v>434</v>
      </c>
      <c r="C32" s="125" t="s">
        <v>437</v>
      </c>
      <c r="D32" s="119" t="s">
        <v>359</v>
      </c>
      <c r="E32" s="120" t="s">
        <v>210</v>
      </c>
      <c r="F32" s="126">
        <v>22789.919999999998</v>
      </c>
      <c r="G32" s="130">
        <f t="shared" si="0"/>
        <v>27120.004799999995</v>
      </c>
      <c r="H32" s="123" t="s">
        <v>243</v>
      </c>
      <c r="I32" s="122" t="s">
        <v>23</v>
      </c>
      <c r="J32" s="122" t="s">
        <v>244</v>
      </c>
      <c r="K32" s="124" t="s">
        <v>245</v>
      </c>
      <c r="L32" s="123" t="s">
        <v>247</v>
      </c>
      <c r="M32" s="123" t="s">
        <v>209</v>
      </c>
      <c r="N32" s="123"/>
    </row>
    <row r="33" spans="1:16" ht="295.5" customHeight="1" x14ac:dyDescent="0.2">
      <c r="A33" s="117">
        <v>14</v>
      </c>
      <c r="B33" s="118" t="s">
        <v>435</v>
      </c>
      <c r="C33" s="125" t="s">
        <v>437</v>
      </c>
      <c r="D33" s="119" t="s">
        <v>359</v>
      </c>
      <c r="E33" s="120" t="s">
        <v>210</v>
      </c>
      <c r="F33" s="126">
        <v>14733.61</v>
      </c>
      <c r="G33" s="130">
        <f t="shared" si="0"/>
        <v>17532.995900000002</v>
      </c>
      <c r="H33" s="123" t="s">
        <v>243</v>
      </c>
      <c r="I33" s="122" t="s">
        <v>23</v>
      </c>
      <c r="J33" s="122" t="s">
        <v>244</v>
      </c>
      <c r="K33" s="124" t="s">
        <v>245</v>
      </c>
      <c r="L33" s="123" t="s">
        <v>247</v>
      </c>
      <c r="M33" s="123" t="s">
        <v>209</v>
      </c>
      <c r="N33" s="123"/>
    </row>
    <row r="34" spans="1:16" ht="300.75" customHeight="1" x14ac:dyDescent="0.2">
      <c r="A34" s="117">
        <v>15</v>
      </c>
      <c r="B34" s="118" t="s">
        <v>314</v>
      </c>
      <c r="C34" s="125" t="s">
        <v>437</v>
      </c>
      <c r="D34" s="128" t="s">
        <v>252</v>
      </c>
      <c r="E34" s="129" t="s">
        <v>253</v>
      </c>
      <c r="F34" s="127">
        <v>954255.11</v>
      </c>
      <c r="G34" s="149">
        <f t="shared" si="0"/>
        <v>1135563.5808999999</v>
      </c>
      <c r="H34" s="123" t="s">
        <v>254</v>
      </c>
      <c r="I34" s="123" t="s">
        <v>23</v>
      </c>
      <c r="J34" s="123" t="s">
        <v>249</v>
      </c>
      <c r="K34" s="132" t="s">
        <v>245</v>
      </c>
      <c r="L34" s="123" t="s">
        <v>385</v>
      </c>
      <c r="M34" s="123" t="s">
        <v>212</v>
      </c>
      <c r="N34" s="123"/>
    </row>
    <row r="35" spans="1:16" ht="300.75" customHeight="1" x14ac:dyDescent="0.2">
      <c r="A35" s="117">
        <v>16</v>
      </c>
      <c r="B35" s="157" t="s">
        <v>487</v>
      </c>
      <c r="C35" s="169" t="s">
        <v>437</v>
      </c>
      <c r="D35" s="170" t="s">
        <v>472</v>
      </c>
      <c r="E35" s="171" t="s">
        <v>473</v>
      </c>
      <c r="F35" s="158">
        <v>1220044.54</v>
      </c>
      <c r="G35" s="168">
        <f t="shared" si="0"/>
        <v>1451853.0026</v>
      </c>
      <c r="H35" s="172" t="s">
        <v>243</v>
      </c>
      <c r="I35" s="172" t="s">
        <v>23</v>
      </c>
      <c r="J35" s="172" t="s">
        <v>244</v>
      </c>
      <c r="K35" s="173" t="s">
        <v>245</v>
      </c>
      <c r="L35" s="172" t="s">
        <v>247</v>
      </c>
      <c r="M35" s="172" t="s">
        <v>474</v>
      </c>
      <c r="N35" s="123"/>
    </row>
    <row r="36" spans="1:16" ht="300.75" customHeight="1" x14ac:dyDescent="0.2">
      <c r="A36" s="117">
        <v>17</v>
      </c>
      <c r="B36" s="157" t="s">
        <v>488</v>
      </c>
      <c r="C36" s="169" t="s">
        <v>437</v>
      </c>
      <c r="D36" s="170" t="s">
        <v>475</v>
      </c>
      <c r="E36" s="171" t="s">
        <v>476</v>
      </c>
      <c r="F36" s="158">
        <v>699579.83</v>
      </c>
      <c r="G36" s="168">
        <v>832500</v>
      </c>
      <c r="H36" s="172" t="s">
        <v>243</v>
      </c>
      <c r="I36" s="172" t="s">
        <v>23</v>
      </c>
      <c r="J36" s="172" t="s">
        <v>244</v>
      </c>
      <c r="K36" s="173" t="s">
        <v>245</v>
      </c>
      <c r="L36" s="172" t="s">
        <v>246</v>
      </c>
      <c r="M36" s="172" t="s">
        <v>474</v>
      </c>
      <c r="N36" s="123"/>
    </row>
    <row r="37" spans="1:16" ht="31.5" customHeight="1" x14ac:dyDescent="0.35">
      <c r="A37" s="134"/>
      <c r="B37" s="180" t="s">
        <v>266</v>
      </c>
      <c r="C37" s="180"/>
      <c r="D37" s="180"/>
      <c r="E37" s="180"/>
      <c r="F37" s="180"/>
      <c r="G37" s="135"/>
      <c r="H37" s="135"/>
      <c r="I37" s="135"/>
      <c r="J37" s="135"/>
      <c r="K37" s="135"/>
      <c r="L37" s="135"/>
      <c r="M37" s="135"/>
      <c r="N37" s="135"/>
      <c r="O37" s="40"/>
      <c r="P37" s="39"/>
    </row>
    <row r="38" spans="1:16" ht="69.75" customHeight="1" x14ac:dyDescent="0.35">
      <c r="A38" s="134"/>
      <c r="B38" s="106" t="s">
        <v>267</v>
      </c>
      <c r="C38" s="106"/>
      <c r="D38" s="106"/>
      <c r="E38" s="106"/>
      <c r="F38" s="106"/>
      <c r="G38" s="135"/>
      <c r="H38" s="135"/>
      <c r="I38" s="135"/>
      <c r="J38" s="135"/>
      <c r="K38" s="135"/>
      <c r="L38" s="135"/>
      <c r="M38" s="135"/>
      <c r="N38" s="135"/>
      <c r="O38" s="40"/>
      <c r="P38" s="39"/>
    </row>
    <row r="39" spans="1:16" s="44" customFormat="1" ht="39" customHeight="1" x14ac:dyDescent="0.45">
      <c r="A39" s="134"/>
      <c r="B39" s="106" t="s">
        <v>268</v>
      </c>
      <c r="C39" s="106"/>
      <c r="D39" s="106"/>
      <c r="E39" s="106"/>
      <c r="F39" s="106"/>
      <c r="G39" s="135"/>
      <c r="H39" s="135"/>
      <c r="I39" s="135"/>
      <c r="J39" s="135"/>
      <c r="K39" s="135"/>
      <c r="L39" s="135"/>
      <c r="M39" s="135"/>
      <c r="N39" s="135"/>
      <c r="O39" s="42"/>
      <c r="P39" s="43"/>
    </row>
    <row r="40" spans="1:16" s="44" customFormat="1" ht="34.5" customHeight="1" x14ac:dyDescent="0.45">
      <c r="A40" s="134"/>
      <c r="B40" s="136"/>
      <c r="C40" s="136"/>
      <c r="D40" s="178" t="s">
        <v>269</v>
      </c>
      <c r="E40" s="178"/>
      <c r="F40" s="178"/>
      <c r="G40" s="178"/>
      <c r="H40" s="137"/>
      <c r="I40" s="137"/>
      <c r="J40" s="137"/>
      <c r="K40" s="112"/>
      <c r="L40" s="112"/>
      <c r="M40" s="112"/>
      <c r="N40" s="138"/>
      <c r="O40" s="43"/>
      <c r="P40" s="43"/>
    </row>
    <row r="41" spans="1:16" s="44" customFormat="1" ht="33" customHeight="1" x14ac:dyDescent="0.45">
      <c r="A41" s="134"/>
      <c r="B41" s="138"/>
      <c r="C41" s="138"/>
      <c r="D41" s="178" t="s">
        <v>340</v>
      </c>
      <c r="E41" s="178"/>
      <c r="F41" s="178"/>
      <c r="G41" s="178"/>
      <c r="H41" s="107"/>
      <c r="I41" s="107"/>
      <c r="J41" s="138"/>
      <c r="K41" s="112"/>
      <c r="L41" s="139"/>
      <c r="M41" s="140"/>
      <c r="N41" s="140"/>
      <c r="O41" s="43"/>
      <c r="P41" s="43"/>
    </row>
    <row r="42" spans="1:16" s="44" customFormat="1" ht="6" hidden="1" customHeight="1" x14ac:dyDescent="0.45">
      <c r="A42" s="134"/>
      <c r="B42" s="138"/>
      <c r="C42" s="138"/>
      <c r="D42" s="141"/>
      <c r="E42" s="142"/>
      <c r="F42" s="143"/>
      <c r="G42" s="143"/>
      <c r="H42" s="107"/>
      <c r="I42" s="107"/>
      <c r="J42" s="138"/>
      <c r="K42" s="112"/>
      <c r="L42" s="110"/>
      <c r="M42" s="144"/>
      <c r="N42" s="144"/>
      <c r="O42" s="43"/>
      <c r="P42" s="43"/>
    </row>
    <row r="43" spans="1:16" s="44" customFormat="1" ht="57" customHeight="1" x14ac:dyDescent="0.45">
      <c r="A43" s="178" t="s">
        <v>223</v>
      </c>
      <c r="B43" s="178"/>
      <c r="C43" s="178" t="s">
        <v>224</v>
      </c>
      <c r="D43" s="178"/>
      <c r="E43" s="142"/>
      <c r="F43" s="178" t="s">
        <v>270</v>
      </c>
      <c r="G43" s="178"/>
      <c r="H43" s="178"/>
      <c r="I43" s="144"/>
      <c r="J43" s="138"/>
      <c r="K43" s="179" t="s">
        <v>354</v>
      </c>
      <c r="L43" s="179"/>
      <c r="M43" s="179"/>
      <c r="N43" s="139"/>
      <c r="O43" s="46"/>
      <c r="P43" s="43"/>
    </row>
    <row r="44" spans="1:16" s="44" customFormat="1" ht="28.5" x14ac:dyDescent="0.45">
      <c r="A44" s="177" t="s">
        <v>226</v>
      </c>
      <c r="B44" s="177"/>
      <c r="C44" s="177" t="s">
        <v>318</v>
      </c>
      <c r="D44" s="177"/>
      <c r="E44" s="145"/>
      <c r="F44" s="178" t="s">
        <v>227</v>
      </c>
      <c r="G44" s="178"/>
      <c r="H44" s="178"/>
      <c r="I44" s="138"/>
      <c r="J44" s="138"/>
      <c r="K44" s="139"/>
      <c r="L44" s="144" t="s">
        <v>349</v>
      </c>
      <c r="M44" s="139"/>
      <c r="N44" s="139"/>
      <c r="O44" s="47"/>
      <c r="P44" s="43"/>
    </row>
    <row r="45" spans="1:16" s="44" customFormat="1" ht="52.5" customHeight="1" x14ac:dyDescent="0.45">
      <c r="A45" s="140"/>
      <c r="B45" s="140"/>
      <c r="C45" s="140"/>
      <c r="D45" s="140"/>
      <c r="E45" s="145"/>
      <c r="F45" s="143"/>
      <c r="G45" s="143"/>
      <c r="H45" s="143"/>
      <c r="I45" s="138"/>
      <c r="J45" s="138"/>
      <c r="K45" s="110"/>
      <c r="L45" s="110"/>
      <c r="M45" s="110"/>
      <c r="N45" s="139"/>
      <c r="O45" s="88"/>
      <c r="P45" s="43"/>
    </row>
    <row r="46" spans="1:16" s="44" customFormat="1" ht="28.5" x14ac:dyDescent="0.45">
      <c r="A46" s="140"/>
      <c r="B46" s="140"/>
      <c r="C46" s="140"/>
      <c r="D46" s="140"/>
      <c r="E46" s="145"/>
      <c r="F46" s="143"/>
      <c r="G46" s="143"/>
      <c r="H46" s="143"/>
      <c r="I46" s="138"/>
      <c r="J46" s="49"/>
      <c r="K46" s="49"/>
      <c r="L46" s="139"/>
      <c r="M46" s="110"/>
      <c r="N46" s="110"/>
      <c r="O46" s="88"/>
      <c r="P46" s="43"/>
    </row>
    <row r="47" spans="1:16" s="44" customFormat="1" ht="27" customHeight="1" x14ac:dyDescent="0.45">
      <c r="A47" s="41"/>
      <c r="B47" s="46"/>
      <c r="C47" s="46"/>
      <c r="D47" s="45"/>
      <c r="E47" s="65"/>
      <c r="F47" s="43"/>
      <c r="G47" s="43"/>
      <c r="H47" s="43"/>
      <c r="I47" s="43"/>
      <c r="J47" s="43"/>
      <c r="K47" s="94"/>
      <c r="L47" s="94"/>
      <c r="M47" s="94"/>
      <c r="N47" s="94"/>
      <c r="O47" s="47"/>
      <c r="P47" s="43"/>
    </row>
    <row r="48" spans="1:16" s="44" customFormat="1" ht="28.5" customHeight="1" x14ac:dyDescent="0.45">
      <c r="A48" s="41"/>
      <c r="B48" s="89"/>
      <c r="C48" s="89"/>
      <c r="D48" s="45"/>
      <c r="E48" s="65"/>
      <c r="F48" s="43"/>
      <c r="G48" s="43"/>
      <c r="H48" s="43"/>
      <c r="I48" s="43"/>
      <c r="J48" s="43"/>
      <c r="K48" s="64" t="s">
        <v>348</v>
      </c>
      <c r="L48" s="64"/>
      <c r="M48" s="64"/>
      <c r="N48" s="93"/>
      <c r="O48" s="88"/>
      <c r="P48" s="43"/>
    </row>
    <row r="49" spans="1:16" s="44" customFormat="1" ht="28.5" x14ac:dyDescent="0.45">
      <c r="A49" s="41"/>
      <c r="B49" s="46"/>
      <c r="C49" s="46"/>
      <c r="D49" s="45"/>
      <c r="E49" s="65"/>
      <c r="F49" s="43"/>
      <c r="G49" s="43"/>
      <c r="H49" s="43"/>
      <c r="I49" s="43"/>
      <c r="J49" s="43"/>
      <c r="K49" s="92" t="s">
        <v>355</v>
      </c>
      <c r="L49" s="92"/>
      <c r="M49" s="92"/>
      <c r="N49" s="92"/>
      <c r="O49" s="47"/>
      <c r="P49" s="43"/>
    </row>
    <row r="50" spans="1:16" s="44" customFormat="1" ht="22.15" customHeight="1" x14ac:dyDescent="0.45">
      <c r="A50" s="41"/>
      <c r="B50" s="46"/>
      <c r="C50" s="46"/>
      <c r="D50" s="62"/>
      <c r="E50" s="63"/>
      <c r="F50" s="43"/>
      <c r="G50" s="43"/>
      <c r="H50" s="43"/>
      <c r="I50" s="43"/>
      <c r="J50" s="43"/>
      <c r="K50" s="48"/>
      <c r="M50" s="48"/>
      <c r="N50" s="175"/>
      <c r="O50" s="175"/>
      <c r="P50" s="43"/>
    </row>
    <row r="51" spans="1:16" s="44" customFormat="1" ht="28.5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6" s="44" customFormat="1" ht="28.5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176"/>
      <c r="L52" s="176"/>
      <c r="M52" s="176"/>
    </row>
    <row r="53" spans="1:16" ht="27.75" x14ac:dyDescent="0.4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  <c r="O53" s="50"/>
      <c r="P53" s="50"/>
    </row>
    <row r="54" spans="1:16" ht="2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0"/>
      <c r="O54" s="50"/>
      <c r="P54" s="50"/>
    </row>
    <row r="55" spans="1:16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50"/>
      <c r="O55" s="50"/>
      <c r="P55" s="50"/>
    </row>
    <row r="56" spans="1:16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</sheetData>
  <sheetProtection selectLockedCells="1" selectUnlockedCells="1"/>
  <autoFilter ref="A17:N41">
    <filterColumn colId="5" showButton="0"/>
  </autoFilter>
  <mergeCells count="33">
    <mergeCell ref="B8:C8"/>
    <mergeCell ref="K2:M2"/>
    <mergeCell ref="K4:M4"/>
    <mergeCell ref="K5:M5"/>
    <mergeCell ref="K6:M6"/>
    <mergeCell ref="B7:C7"/>
    <mergeCell ref="M17:M18"/>
    <mergeCell ref="B9:C9"/>
    <mergeCell ref="A11:M11"/>
    <mergeCell ref="A12:M12"/>
    <mergeCell ref="A14:M14"/>
    <mergeCell ref="A17:A18"/>
    <mergeCell ref="B17:B18"/>
    <mergeCell ref="C17:C18"/>
    <mergeCell ref="D17:D18"/>
    <mergeCell ref="E17:E18"/>
    <mergeCell ref="F17:G17"/>
    <mergeCell ref="H17:H18"/>
    <mergeCell ref="I17:I18"/>
    <mergeCell ref="J17:J18"/>
    <mergeCell ref="L17:L18"/>
    <mergeCell ref="K43:M43"/>
    <mergeCell ref="B37:F37"/>
    <mergeCell ref="D40:G40"/>
    <mergeCell ref="D41:G41"/>
    <mergeCell ref="A43:B43"/>
    <mergeCell ref="C43:D43"/>
    <mergeCell ref="F43:H43"/>
    <mergeCell ref="N50:O50"/>
    <mergeCell ref="K52:M52"/>
    <mergeCell ref="A44:B44"/>
    <mergeCell ref="C44:D44"/>
    <mergeCell ref="F44:H44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tabSelected="1" view="pageBreakPreview" topLeftCell="A37" zoomScale="69" zoomScaleNormal="69" zoomScaleSheetLayoutView="69" workbookViewId="0">
      <selection activeCell="E41" sqref="E41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2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3" width="34.140625" style="1" customWidth="1"/>
    <col min="14" max="14" width="42.140625" style="1" customWidth="1"/>
    <col min="15" max="15" width="18.85546875" style="1" customWidth="1"/>
    <col min="16" max="16384" width="8.85546875" style="1"/>
  </cols>
  <sheetData>
    <row r="1" spans="1:15" ht="18" x14ac:dyDescent="0.2">
      <c r="K1" s="193" t="s">
        <v>0</v>
      </c>
      <c r="L1" s="193"/>
    </row>
    <row r="4" spans="1:15" s="4" customFormat="1" ht="64.900000000000006" customHeight="1" x14ac:dyDescent="0.2">
      <c r="A4" s="194" t="s">
        <v>1</v>
      </c>
      <c r="B4" s="189" t="s">
        <v>2</v>
      </c>
      <c r="C4" s="189" t="s">
        <v>3</v>
      </c>
      <c r="D4" s="189" t="s">
        <v>4</v>
      </c>
      <c r="E4" s="195" t="s">
        <v>5</v>
      </c>
      <c r="F4" s="196"/>
      <c r="G4" s="194" t="s">
        <v>6</v>
      </c>
      <c r="H4" s="2" t="s">
        <v>7</v>
      </c>
      <c r="I4" s="3" t="s">
        <v>8</v>
      </c>
      <c r="J4" s="3" t="s">
        <v>9</v>
      </c>
      <c r="K4" s="189" t="s">
        <v>10</v>
      </c>
      <c r="L4" s="189" t="s">
        <v>11</v>
      </c>
      <c r="M4" s="189" t="s">
        <v>12</v>
      </c>
      <c r="N4" s="189" t="s">
        <v>13</v>
      </c>
      <c r="O4" s="189" t="s">
        <v>14</v>
      </c>
    </row>
    <row r="5" spans="1:15" s="4" customFormat="1" ht="16.5" x14ac:dyDescent="0.2">
      <c r="A5" s="194"/>
      <c r="B5" s="189"/>
      <c r="C5" s="189"/>
      <c r="D5" s="189"/>
      <c r="E5" s="5" t="s">
        <v>15</v>
      </c>
      <c r="F5" s="5" t="s">
        <v>16</v>
      </c>
      <c r="G5" s="194"/>
      <c r="H5" s="2"/>
      <c r="I5" s="3"/>
      <c r="J5" s="3"/>
      <c r="K5" s="189"/>
      <c r="L5" s="189"/>
      <c r="M5" s="189"/>
      <c r="N5" s="189"/>
      <c r="O5" s="189"/>
    </row>
    <row r="6" spans="1:15" s="4" customFormat="1" ht="16.5" x14ac:dyDescent="0.2">
      <c r="A6" s="6" t="s">
        <v>17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18</v>
      </c>
      <c r="H6" s="2"/>
      <c r="I6" s="3"/>
      <c r="J6" s="3"/>
      <c r="K6" s="3">
        <v>8</v>
      </c>
      <c r="L6" s="3">
        <v>9</v>
      </c>
      <c r="M6" s="7">
        <v>10</v>
      </c>
      <c r="N6" s="7">
        <v>11</v>
      </c>
      <c r="O6" s="7">
        <v>12</v>
      </c>
    </row>
    <row r="7" spans="1:15" s="4" customFormat="1" ht="75" customHeight="1" x14ac:dyDescent="0.2">
      <c r="A7" s="8" t="s">
        <v>17</v>
      </c>
      <c r="B7" s="155" t="s">
        <v>19</v>
      </c>
      <c r="C7" s="9" t="s">
        <v>20</v>
      </c>
      <c r="D7" s="10" t="s">
        <v>21</v>
      </c>
      <c r="E7" s="11">
        <v>0.01</v>
      </c>
      <c r="F7" s="11">
        <f t="shared" ref="F7:F19" si="0">E7*1.19</f>
        <v>1.1899999999999999E-2</v>
      </c>
      <c r="G7" s="12" t="s">
        <v>22</v>
      </c>
      <c r="H7" s="13"/>
      <c r="I7" s="14"/>
      <c r="J7" s="15"/>
      <c r="K7" s="16" t="s">
        <v>23</v>
      </c>
      <c r="L7" s="16" t="s">
        <v>24</v>
      </c>
      <c r="M7" s="17" t="s">
        <v>25</v>
      </c>
      <c r="N7" s="9" t="s">
        <v>26</v>
      </c>
      <c r="O7" s="18">
        <f t="shared" ref="O7:O38" si="1" xml:space="preserve"> SUMIF(N:N,N7,E:E)</f>
        <v>0.01</v>
      </c>
    </row>
    <row r="8" spans="1:15" ht="72.75" customHeight="1" x14ac:dyDescent="0.2">
      <c r="A8" s="8" t="s">
        <v>27</v>
      </c>
      <c r="B8" s="19" t="s">
        <v>370</v>
      </c>
      <c r="C8" s="9" t="s">
        <v>28</v>
      </c>
      <c r="D8" s="19" t="s">
        <v>29</v>
      </c>
      <c r="E8" s="11">
        <f>10245.38</f>
        <v>10245.379999999999</v>
      </c>
      <c r="F8" s="11">
        <f t="shared" si="0"/>
        <v>12192.002199999999</v>
      </c>
      <c r="G8" s="12" t="s">
        <v>30</v>
      </c>
      <c r="H8" s="20"/>
      <c r="I8" s="20"/>
      <c r="J8" s="20"/>
      <c r="K8" s="16" t="s">
        <v>23</v>
      </c>
      <c r="L8" s="16" t="s">
        <v>24</v>
      </c>
      <c r="M8" s="21" t="s">
        <v>31</v>
      </c>
      <c r="N8" s="9" t="s">
        <v>363</v>
      </c>
      <c r="O8" s="18">
        <f t="shared" si="1"/>
        <v>178975.63</v>
      </c>
    </row>
    <row r="9" spans="1:15" ht="72.75" customHeight="1" x14ac:dyDescent="0.2">
      <c r="A9" s="8" t="s">
        <v>443</v>
      </c>
      <c r="B9" s="19" t="s">
        <v>367</v>
      </c>
      <c r="C9" s="9" t="s">
        <v>368</v>
      </c>
      <c r="D9" s="19" t="s">
        <v>369</v>
      </c>
      <c r="E9" s="11">
        <v>168024.37</v>
      </c>
      <c r="F9" s="11">
        <f t="shared" si="0"/>
        <v>199949.00029999999</v>
      </c>
      <c r="G9" s="12" t="s">
        <v>30</v>
      </c>
      <c r="H9" s="20"/>
      <c r="I9" s="20"/>
      <c r="J9" s="29"/>
      <c r="K9" s="16" t="s">
        <v>23</v>
      </c>
      <c r="L9" s="16" t="s">
        <v>24</v>
      </c>
      <c r="M9" s="21" t="s">
        <v>31</v>
      </c>
      <c r="N9" s="9" t="s">
        <v>363</v>
      </c>
      <c r="O9" s="18">
        <f t="shared" si="1"/>
        <v>178975.63</v>
      </c>
    </row>
    <row r="10" spans="1:15" ht="93.75" customHeight="1" x14ac:dyDescent="0.2">
      <c r="A10" s="8" t="s">
        <v>35</v>
      </c>
      <c r="B10" s="19" t="s">
        <v>371</v>
      </c>
      <c r="C10" s="9" t="s">
        <v>372</v>
      </c>
      <c r="D10" s="19" t="s">
        <v>373</v>
      </c>
      <c r="E10" s="11">
        <v>705.88</v>
      </c>
      <c r="F10" s="11">
        <f t="shared" si="0"/>
        <v>839.99719999999991</v>
      </c>
      <c r="G10" s="12" t="s">
        <v>30</v>
      </c>
      <c r="H10" s="20"/>
      <c r="I10" s="20"/>
      <c r="J10" s="29"/>
      <c r="K10" s="16" t="s">
        <v>23</v>
      </c>
      <c r="L10" s="16" t="s">
        <v>24</v>
      </c>
      <c r="M10" s="21" t="s">
        <v>31</v>
      </c>
      <c r="N10" s="9" t="s">
        <v>363</v>
      </c>
      <c r="O10" s="18">
        <f t="shared" si="1"/>
        <v>178975.63</v>
      </c>
    </row>
    <row r="11" spans="1:15" ht="93.75" customHeight="1" x14ac:dyDescent="0.2">
      <c r="A11" s="8" t="s">
        <v>37</v>
      </c>
      <c r="B11" s="19" t="s">
        <v>374</v>
      </c>
      <c r="C11" s="9" t="s">
        <v>337</v>
      </c>
      <c r="D11" s="19" t="s">
        <v>339</v>
      </c>
      <c r="E11" s="11">
        <v>2126.0500000000002</v>
      </c>
      <c r="F11" s="11">
        <f t="shared" si="0"/>
        <v>2529.9994999999999</v>
      </c>
      <c r="G11" s="12" t="s">
        <v>30</v>
      </c>
      <c r="H11" s="20"/>
      <c r="I11" s="20"/>
      <c r="J11" s="29"/>
      <c r="K11" s="16" t="s">
        <v>23</v>
      </c>
      <c r="L11" s="16" t="s">
        <v>24</v>
      </c>
      <c r="M11" s="21" t="s">
        <v>31</v>
      </c>
      <c r="N11" s="9" t="s">
        <v>338</v>
      </c>
      <c r="O11" s="18">
        <f t="shared" si="1"/>
        <v>2126.0500000000002</v>
      </c>
    </row>
    <row r="12" spans="1:15" ht="93.75" customHeight="1" x14ac:dyDescent="0.2">
      <c r="A12" s="8" t="s">
        <v>41</v>
      </c>
      <c r="B12" s="19" t="s">
        <v>375</v>
      </c>
      <c r="C12" s="67" t="s">
        <v>46</v>
      </c>
      <c r="D12" s="19" t="s">
        <v>47</v>
      </c>
      <c r="E12" s="11">
        <v>12605.04</v>
      </c>
      <c r="F12" s="11">
        <f t="shared" si="0"/>
        <v>14999.997600000001</v>
      </c>
      <c r="G12" s="12" t="s">
        <v>33</v>
      </c>
      <c r="H12" s="20"/>
      <c r="I12" s="20"/>
      <c r="J12" s="29"/>
      <c r="K12" s="16" t="s">
        <v>23</v>
      </c>
      <c r="L12" s="16" t="s">
        <v>24</v>
      </c>
      <c r="M12" s="21" t="s">
        <v>31</v>
      </c>
      <c r="N12" s="9" t="s">
        <v>98</v>
      </c>
      <c r="O12" s="18">
        <f t="shared" si="1"/>
        <v>12605.04</v>
      </c>
    </row>
    <row r="13" spans="1:15" ht="73.5" customHeight="1" x14ac:dyDescent="0.2">
      <c r="A13" s="8" t="s">
        <v>18</v>
      </c>
      <c r="B13" s="19" t="s">
        <v>38</v>
      </c>
      <c r="C13" s="22" t="s">
        <v>39</v>
      </c>
      <c r="D13" s="19" t="s">
        <v>40</v>
      </c>
      <c r="E13" s="11">
        <v>12605.04</v>
      </c>
      <c r="F13" s="11">
        <f t="shared" ref="F13:F17" si="2">E13*1.19</f>
        <v>14999.997600000001</v>
      </c>
      <c r="G13" s="12" t="s">
        <v>33</v>
      </c>
      <c r="H13" s="20"/>
      <c r="I13" s="20"/>
      <c r="J13" s="20"/>
      <c r="K13" s="16" t="s">
        <v>23</v>
      </c>
      <c r="L13" s="16" t="s">
        <v>24</v>
      </c>
      <c r="M13" s="21" t="s">
        <v>34</v>
      </c>
      <c r="N13" s="9" t="s">
        <v>40</v>
      </c>
      <c r="O13" s="18">
        <f t="shared" si="1"/>
        <v>12605.04</v>
      </c>
    </row>
    <row r="14" spans="1:15" ht="73.5" customHeight="1" x14ac:dyDescent="0.2">
      <c r="A14" s="8" t="s">
        <v>49</v>
      </c>
      <c r="B14" s="19" t="s">
        <v>389</v>
      </c>
      <c r="C14" s="28" t="s">
        <v>365</v>
      </c>
      <c r="D14" s="20" t="s">
        <v>32</v>
      </c>
      <c r="E14" s="11">
        <v>52100.84</v>
      </c>
      <c r="F14" s="11">
        <f t="shared" si="2"/>
        <v>61999.999599999996</v>
      </c>
      <c r="G14" s="12" t="s">
        <v>33</v>
      </c>
      <c r="H14" s="20"/>
      <c r="I14" s="20"/>
      <c r="J14" s="29"/>
      <c r="K14" s="16" t="s">
        <v>23</v>
      </c>
      <c r="L14" s="16" t="s">
        <v>24</v>
      </c>
      <c r="M14" s="21" t="s">
        <v>34</v>
      </c>
      <c r="N14" s="9" t="s">
        <v>390</v>
      </c>
      <c r="O14" s="18">
        <f t="shared" si="1"/>
        <v>52100.84</v>
      </c>
    </row>
    <row r="15" spans="1:15" s="4" customFormat="1" ht="72.75" customHeight="1" x14ac:dyDescent="0.2">
      <c r="A15" s="8" t="s">
        <v>51</v>
      </c>
      <c r="B15" s="19" t="s">
        <v>42</v>
      </c>
      <c r="C15" s="9" t="s">
        <v>43</v>
      </c>
      <c r="D15" s="19" t="s">
        <v>44</v>
      </c>
      <c r="E15" s="150">
        <v>8403.36</v>
      </c>
      <c r="F15" s="11">
        <f t="shared" si="2"/>
        <v>9999.9984000000004</v>
      </c>
      <c r="G15" s="12" t="s">
        <v>33</v>
      </c>
      <c r="H15" s="16"/>
      <c r="I15" s="16"/>
      <c r="K15" s="16" t="s">
        <v>23</v>
      </c>
      <c r="L15" s="16" t="s">
        <v>24</v>
      </c>
      <c r="M15" s="9" t="s">
        <v>31</v>
      </c>
      <c r="N15" s="9" t="s">
        <v>42</v>
      </c>
      <c r="O15" s="18">
        <f t="shared" si="1"/>
        <v>8403.36</v>
      </c>
    </row>
    <row r="16" spans="1:15" s="4" customFormat="1" ht="72.75" customHeight="1" x14ac:dyDescent="0.2">
      <c r="A16" s="8" t="s">
        <v>56</v>
      </c>
      <c r="B16" s="19" t="s">
        <v>376</v>
      </c>
      <c r="C16" s="9" t="s">
        <v>351</v>
      </c>
      <c r="D16" s="19" t="s">
        <v>352</v>
      </c>
      <c r="E16" s="23">
        <v>46218.49</v>
      </c>
      <c r="F16" s="11">
        <f t="shared" si="2"/>
        <v>55000.003099999994</v>
      </c>
      <c r="G16" s="12" t="s">
        <v>33</v>
      </c>
      <c r="H16" s="16"/>
      <c r="I16" s="16"/>
      <c r="K16" s="16" t="s">
        <v>23</v>
      </c>
      <c r="L16" s="16" t="s">
        <v>24</v>
      </c>
      <c r="M16" s="9" t="s">
        <v>313</v>
      </c>
      <c r="N16" s="9" t="s">
        <v>347</v>
      </c>
      <c r="O16" s="18">
        <f t="shared" si="1"/>
        <v>46218.49</v>
      </c>
    </row>
    <row r="17" spans="1:15" s="4" customFormat="1" ht="76.5" customHeight="1" x14ac:dyDescent="0.2">
      <c r="A17" s="8" t="s">
        <v>58</v>
      </c>
      <c r="B17" s="19" t="s">
        <v>392</v>
      </c>
      <c r="C17" s="9" t="s">
        <v>59</v>
      </c>
      <c r="D17" s="19" t="s">
        <v>60</v>
      </c>
      <c r="E17" s="11">
        <f>5462.18+13214.29+16134.4538+2857.14</f>
        <v>37668.063800000004</v>
      </c>
      <c r="F17" s="11">
        <f t="shared" si="2"/>
        <v>44824.995922000002</v>
      </c>
      <c r="G17" s="12" t="s">
        <v>33</v>
      </c>
      <c r="H17" s="16"/>
      <c r="I17" s="16"/>
      <c r="J17" s="24"/>
      <c r="K17" s="16" t="s">
        <v>23</v>
      </c>
      <c r="L17" s="16" t="s">
        <v>24</v>
      </c>
      <c r="M17" s="9" t="s">
        <v>61</v>
      </c>
      <c r="N17" s="9" t="s">
        <v>60</v>
      </c>
      <c r="O17" s="18">
        <f t="shared" si="1"/>
        <v>37668.063800000004</v>
      </c>
    </row>
    <row r="18" spans="1:15" s="4" customFormat="1" ht="76.5" customHeight="1" x14ac:dyDescent="0.2">
      <c r="A18" s="8" t="s">
        <v>444</v>
      </c>
      <c r="B18" s="19" t="s">
        <v>45</v>
      </c>
      <c r="C18" s="9" t="s">
        <v>46</v>
      </c>
      <c r="D18" s="19" t="s">
        <v>47</v>
      </c>
      <c r="E18" s="11">
        <f>2941.1765+2941.1765</f>
        <v>5882.3530000000001</v>
      </c>
      <c r="F18" s="11">
        <f t="shared" si="0"/>
        <v>7000.0000700000001</v>
      </c>
      <c r="G18" s="12" t="s">
        <v>33</v>
      </c>
      <c r="H18" s="16"/>
      <c r="I18" s="16"/>
      <c r="K18" s="16" t="s">
        <v>23</v>
      </c>
      <c r="L18" s="16" t="s">
        <v>24</v>
      </c>
      <c r="M18" s="9" t="s">
        <v>31</v>
      </c>
      <c r="N18" s="9" t="s">
        <v>48</v>
      </c>
      <c r="O18" s="18">
        <f t="shared" si="1"/>
        <v>5882.3530000000001</v>
      </c>
    </row>
    <row r="19" spans="1:15" s="4" customFormat="1" ht="75.75" customHeight="1" x14ac:dyDescent="0.2">
      <c r="A19" s="8" t="s">
        <v>62</v>
      </c>
      <c r="B19" s="19" t="s">
        <v>52</v>
      </c>
      <c r="C19" s="9" t="s">
        <v>53</v>
      </c>
      <c r="D19" s="19" t="s">
        <v>54</v>
      </c>
      <c r="E19" s="11">
        <v>42.016800000000003</v>
      </c>
      <c r="F19" s="11">
        <f t="shared" si="0"/>
        <v>49.999991999999999</v>
      </c>
      <c r="G19" s="12" t="s">
        <v>33</v>
      </c>
      <c r="H19" s="16"/>
      <c r="I19" s="16"/>
      <c r="K19" s="16" t="s">
        <v>23</v>
      </c>
      <c r="L19" s="16" t="s">
        <v>24</v>
      </c>
      <c r="M19" s="9" t="s">
        <v>346</v>
      </c>
      <c r="N19" s="9" t="s">
        <v>55</v>
      </c>
      <c r="O19" s="18">
        <f t="shared" si="1"/>
        <v>42.016800000000003</v>
      </c>
    </row>
    <row r="20" spans="1:15" s="57" customFormat="1" ht="116.25" customHeight="1" x14ac:dyDescent="0.2">
      <c r="A20" s="8" t="s">
        <v>65</v>
      </c>
      <c r="B20" s="19" t="s">
        <v>377</v>
      </c>
      <c r="C20" s="9" t="s">
        <v>393</v>
      </c>
      <c r="D20" s="19" t="s">
        <v>394</v>
      </c>
      <c r="E20" s="11">
        <f>8403.36+4201.68+4201.68+1680.67+294.12+10504.2017</f>
        <v>29285.7117</v>
      </c>
      <c r="F20" s="11">
        <f>E20*1.19</f>
        <v>34849.996922999999</v>
      </c>
      <c r="G20" s="12" t="s">
        <v>33</v>
      </c>
      <c r="H20" s="68"/>
      <c r="I20" s="68"/>
      <c r="J20" s="68"/>
      <c r="K20" s="16" t="s">
        <v>23</v>
      </c>
      <c r="L20" s="16" t="s">
        <v>24</v>
      </c>
      <c r="M20" s="9" t="s">
        <v>346</v>
      </c>
      <c r="N20" s="9" t="s">
        <v>57</v>
      </c>
      <c r="O20" s="18">
        <f t="shared" si="1"/>
        <v>29285.7117</v>
      </c>
    </row>
    <row r="21" spans="1:15" s="4" customFormat="1" ht="78.75" customHeight="1" x14ac:dyDescent="0.2">
      <c r="A21" s="8" t="s">
        <v>69</v>
      </c>
      <c r="B21" s="19" t="s">
        <v>106</v>
      </c>
      <c r="C21" s="9" t="s">
        <v>107</v>
      </c>
      <c r="D21" s="19" t="s">
        <v>108</v>
      </c>
      <c r="E21" s="11">
        <v>29058.82</v>
      </c>
      <c r="F21" s="11">
        <f>E21*1.19</f>
        <v>34579.995799999997</v>
      </c>
      <c r="G21" s="12" t="s">
        <v>73</v>
      </c>
      <c r="H21" s="16"/>
      <c r="I21" s="16"/>
      <c r="K21" s="16" t="s">
        <v>23</v>
      </c>
      <c r="L21" s="16" t="s">
        <v>24</v>
      </c>
      <c r="M21" s="9" t="s">
        <v>109</v>
      </c>
      <c r="N21" s="9" t="s">
        <v>110</v>
      </c>
      <c r="O21" s="18">
        <f t="shared" si="1"/>
        <v>29058.82</v>
      </c>
    </row>
    <row r="22" spans="1:15" ht="70.5" customHeight="1" x14ac:dyDescent="0.2">
      <c r="A22" s="8" t="s">
        <v>75</v>
      </c>
      <c r="B22" s="19" t="s">
        <v>396</v>
      </c>
      <c r="C22" s="154" t="s">
        <v>361</v>
      </c>
      <c r="D22" s="146" t="s">
        <v>362</v>
      </c>
      <c r="E22" s="11">
        <v>4800</v>
      </c>
      <c r="F22" s="11">
        <f>E22*1</f>
        <v>4800</v>
      </c>
      <c r="G22" s="12" t="s">
        <v>73</v>
      </c>
      <c r="H22" s="146"/>
      <c r="I22" s="146"/>
      <c r="J22" s="146"/>
      <c r="K22" s="16" t="s">
        <v>23</v>
      </c>
      <c r="L22" s="16" t="s">
        <v>24</v>
      </c>
      <c r="M22" s="28" t="s">
        <v>31</v>
      </c>
      <c r="N22" s="9" t="s">
        <v>364</v>
      </c>
      <c r="O22" s="18">
        <f t="shared" si="1"/>
        <v>4800</v>
      </c>
    </row>
    <row r="23" spans="1:15" s="4" customFormat="1" ht="90.75" customHeight="1" x14ac:dyDescent="0.2">
      <c r="A23" s="8" t="s">
        <v>80</v>
      </c>
      <c r="B23" s="19" t="s">
        <v>383</v>
      </c>
      <c r="C23" s="9" t="s">
        <v>66</v>
      </c>
      <c r="D23" s="19" t="s">
        <v>67</v>
      </c>
      <c r="E23" s="11">
        <f>29894.12</f>
        <v>29894.12</v>
      </c>
      <c r="F23" s="11">
        <f t="shared" ref="F23:F30" si="3">E23*1.19</f>
        <v>35574.002799999995</v>
      </c>
      <c r="G23" s="12" t="s">
        <v>68</v>
      </c>
      <c r="H23" s="16"/>
      <c r="I23" s="16"/>
      <c r="K23" s="16" t="s">
        <v>23</v>
      </c>
      <c r="L23" s="16" t="s">
        <v>24</v>
      </c>
      <c r="M23" s="9" t="s">
        <v>160</v>
      </c>
      <c r="N23" s="9" t="s">
        <v>67</v>
      </c>
      <c r="O23" s="18">
        <f t="shared" si="1"/>
        <v>134936.13</v>
      </c>
    </row>
    <row r="24" spans="1:15" ht="73.5" customHeight="1" x14ac:dyDescent="0.2">
      <c r="A24" s="8" t="s">
        <v>85</v>
      </c>
      <c r="B24" s="19" t="s">
        <v>92</v>
      </c>
      <c r="C24" s="21" t="s">
        <v>93</v>
      </c>
      <c r="D24" s="19" t="s">
        <v>94</v>
      </c>
      <c r="E24" s="11">
        <f>12605.04</f>
        <v>12605.04</v>
      </c>
      <c r="F24" s="11">
        <f t="shared" si="3"/>
        <v>14999.997600000001</v>
      </c>
      <c r="G24" s="12" t="s">
        <v>73</v>
      </c>
      <c r="H24" s="20"/>
      <c r="I24" s="20"/>
      <c r="J24" s="20"/>
      <c r="K24" s="16" t="s">
        <v>23</v>
      </c>
      <c r="L24" s="16" t="s">
        <v>24</v>
      </c>
      <c r="M24" s="28" t="s">
        <v>95</v>
      </c>
      <c r="N24" s="9" t="s">
        <v>96</v>
      </c>
      <c r="O24" s="18">
        <f t="shared" si="1"/>
        <v>12605.04</v>
      </c>
    </row>
    <row r="25" spans="1:15" s="4" customFormat="1" ht="81" customHeight="1" x14ac:dyDescent="0.2">
      <c r="A25" s="8" t="s">
        <v>90</v>
      </c>
      <c r="B25" s="19" t="s">
        <v>120</v>
      </c>
      <c r="C25" s="9" t="s">
        <v>121</v>
      </c>
      <c r="D25" s="19" t="s">
        <v>122</v>
      </c>
      <c r="E25" s="11">
        <v>131545.38</v>
      </c>
      <c r="F25" s="11">
        <f t="shared" si="3"/>
        <v>156539.00219999999</v>
      </c>
      <c r="G25" s="12" t="s">
        <v>73</v>
      </c>
      <c r="H25" s="16"/>
      <c r="I25" s="16"/>
      <c r="K25" s="16" t="s">
        <v>23</v>
      </c>
      <c r="L25" s="16" t="s">
        <v>24</v>
      </c>
      <c r="M25" s="9" t="s">
        <v>109</v>
      </c>
      <c r="N25" s="9" t="s">
        <v>120</v>
      </c>
      <c r="O25" s="18">
        <f t="shared" si="1"/>
        <v>131545.38</v>
      </c>
    </row>
    <row r="26" spans="1:15" s="4" customFormat="1" ht="69.75" customHeight="1" x14ac:dyDescent="0.2">
      <c r="A26" s="8" t="s">
        <v>445</v>
      </c>
      <c r="B26" s="19" t="s">
        <v>112</v>
      </c>
      <c r="C26" s="9" t="s">
        <v>113</v>
      </c>
      <c r="D26" s="19" t="s">
        <v>114</v>
      </c>
      <c r="E26" s="11">
        <v>5882.35</v>
      </c>
      <c r="F26" s="11">
        <f t="shared" si="3"/>
        <v>6999.9965000000002</v>
      </c>
      <c r="G26" s="12" t="s">
        <v>73</v>
      </c>
      <c r="H26" s="16"/>
      <c r="I26" s="16"/>
      <c r="K26" s="16" t="s">
        <v>23</v>
      </c>
      <c r="L26" s="16" t="s">
        <v>24</v>
      </c>
      <c r="M26" s="9" t="s">
        <v>109</v>
      </c>
      <c r="N26" s="9" t="s">
        <v>112</v>
      </c>
      <c r="O26" s="18">
        <f t="shared" si="1"/>
        <v>5882.35</v>
      </c>
    </row>
    <row r="27" spans="1:15" s="4" customFormat="1" ht="99.75" customHeight="1" x14ac:dyDescent="0.2">
      <c r="A27" s="8" t="s">
        <v>97</v>
      </c>
      <c r="B27" s="19" t="s">
        <v>116</v>
      </c>
      <c r="C27" s="9" t="s">
        <v>117</v>
      </c>
      <c r="D27" s="19" t="s">
        <v>118</v>
      </c>
      <c r="E27" s="11">
        <v>18525.21</v>
      </c>
      <c r="F27" s="11">
        <f t="shared" si="3"/>
        <v>22044.999899999999</v>
      </c>
      <c r="G27" s="12" t="s">
        <v>73</v>
      </c>
      <c r="H27" s="16"/>
      <c r="I27" s="16"/>
      <c r="K27" s="16" t="s">
        <v>23</v>
      </c>
      <c r="L27" s="16" t="s">
        <v>24</v>
      </c>
      <c r="M27" s="9" t="s">
        <v>109</v>
      </c>
      <c r="N27" s="9" t="s">
        <v>118</v>
      </c>
      <c r="O27" s="18">
        <f t="shared" si="1"/>
        <v>18525.21</v>
      </c>
    </row>
    <row r="28" spans="1:15" ht="78.75" customHeight="1" x14ac:dyDescent="0.2">
      <c r="A28" s="8" t="s">
        <v>446</v>
      </c>
      <c r="B28" s="19" t="s">
        <v>382</v>
      </c>
      <c r="C28" s="25" t="s">
        <v>323</v>
      </c>
      <c r="D28" s="19" t="s">
        <v>276</v>
      </c>
      <c r="E28" s="11">
        <v>4537.8150999999998</v>
      </c>
      <c r="F28" s="11">
        <f t="shared" si="3"/>
        <v>5399.9999689999995</v>
      </c>
      <c r="G28" s="12" t="s">
        <v>73</v>
      </c>
      <c r="H28" s="68"/>
      <c r="I28" s="68"/>
      <c r="J28" s="68"/>
      <c r="K28" s="16" t="s">
        <v>23</v>
      </c>
      <c r="L28" s="16" t="s">
        <v>24</v>
      </c>
      <c r="M28" s="67" t="s">
        <v>31</v>
      </c>
      <c r="N28" s="9" t="s">
        <v>276</v>
      </c>
      <c r="O28" s="73">
        <f t="shared" si="1"/>
        <v>4537.8150999999998</v>
      </c>
    </row>
    <row r="29" spans="1:15" s="72" customFormat="1" ht="99" x14ac:dyDescent="0.2">
      <c r="A29" s="8" t="s">
        <v>102</v>
      </c>
      <c r="B29" s="19" t="s">
        <v>310</v>
      </c>
      <c r="C29" s="25" t="s">
        <v>66</v>
      </c>
      <c r="D29" s="26" t="s">
        <v>67</v>
      </c>
      <c r="E29" s="31">
        <f>84033.61</f>
        <v>84033.61</v>
      </c>
      <c r="F29" s="31">
        <f t="shared" si="3"/>
        <v>99999.995899999994</v>
      </c>
      <c r="G29" s="70" t="s">
        <v>73</v>
      </c>
      <c r="H29" s="71"/>
      <c r="I29" s="71"/>
      <c r="K29" s="71" t="s">
        <v>23</v>
      </c>
      <c r="L29" s="71" t="s">
        <v>24</v>
      </c>
      <c r="M29" s="25" t="s">
        <v>34</v>
      </c>
      <c r="N29" s="9" t="s">
        <v>67</v>
      </c>
      <c r="O29" s="73">
        <f t="shared" si="1"/>
        <v>134936.13</v>
      </c>
    </row>
    <row r="30" spans="1:15" ht="75" customHeight="1" x14ac:dyDescent="0.2">
      <c r="A30" s="8" t="s">
        <v>105</v>
      </c>
      <c r="B30" s="19" t="s">
        <v>438</v>
      </c>
      <c r="C30" s="25" t="s">
        <v>401</v>
      </c>
      <c r="D30" s="19" t="s">
        <v>403</v>
      </c>
      <c r="E30" s="11">
        <v>116806.72</v>
      </c>
      <c r="F30" s="11">
        <f t="shared" si="3"/>
        <v>138999.99679999999</v>
      </c>
      <c r="G30" s="12" t="s">
        <v>73</v>
      </c>
      <c r="H30" s="68"/>
      <c r="I30" s="68"/>
      <c r="J30" s="68"/>
      <c r="K30" s="16" t="s">
        <v>23</v>
      </c>
      <c r="L30" s="16" t="s">
        <v>24</v>
      </c>
      <c r="M30" s="67" t="s">
        <v>31</v>
      </c>
      <c r="N30" s="9" t="s">
        <v>334</v>
      </c>
      <c r="O30" s="18">
        <f t="shared" si="1"/>
        <v>116806.72</v>
      </c>
    </row>
    <row r="31" spans="1:15" s="4" customFormat="1" ht="120.75" customHeight="1" x14ac:dyDescent="0.2">
      <c r="A31" s="8" t="s">
        <v>111</v>
      </c>
      <c r="B31" s="19" t="s">
        <v>416</v>
      </c>
      <c r="C31" s="9" t="s">
        <v>400</v>
      </c>
      <c r="D31" s="19" t="s">
        <v>402</v>
      </c>
      <c r="E31" s="11">
        <f>42016.81+25210.084+10084.03+15126.0504+1680.6723+12605.04</f>
        <v>106722.68670000002</v>
      </c>
      <c r="F31" s="11">
        <f>E31*1.19</f>
        <v>126999.99717300003</v>
      </c>
      <c r="G31" s="12" t="s">
        <v>73</v>
      </c>
      <c r="H31" s="16"/>
      <c r="I31" s="16"/>
      <c r="J31" s="27"/>
      <c r="K31" s="16" t="s">
        <v>23</v>
      </c>
      <c r="L31" s="16" t="s">
        <v>24</v>
      </c>
      <c r="M31" s="9" t="s">
        <v>31</v>
      </c>
      <c r="N31" s="9" t="s">
        <v>91</v>
      </c>
      <c r="O31" s="18">
        <f t="shared" si="1"/>
        <v>106722.68670000002</v>
      </c>
    </row>
    <row r="32" spans="1:15" s="4" customFormat="1" ht="94.5" customHeight="1" x14ac:dyDescent="0.2">
      <c r="A32" s="8" t="s">
        <v>115</v>
      </c>
      <c r="B32" s="19" t="s">
        <v>76</v>
      </c>
      <c r="C32" s="9" t="s">
        <v>77</v>
      </c>
      <c r="D32" s="19" t="s">
        <v>78</v>
      </c>
      <c r="E32" s="11">
        <v>80672.27</v>
      </c>
      <c r="F32" s="11">
        <f t="shared" ref="F32:F49" si="4">E32*1.19</f>
        <v>96000.001300000004</v>
      </c>
      <c r="G32" s="12" t="s">
        <v>73</v>
      </c>
      <c r="H32" s="16"/>
      <c r="I32" s="16"/>
      <c r="K32" s="16" t="s">
        <v>23</v>
      </c>
      <c r="L32" s="16" t="s">
        <v>24</v>
      </c>
      <c r="M32" s="17" t="s">
        <v>34</v>
      </c>
      <c r="N32" s="9" t="s">
        <v>79</v>
      </c>
      <c r="O32" s="18">
        <f t="shared" si="1"/>
        <v>80672.27</v>
      </c>
    </row>
    <row r="33" spans="1:15" ht="75.75" customHeight="1" x14ac:dyDescent="0.2">
      <c r="A33" s="8" t="s">
        <v>119</v>
      </c>
      <c r="B33" s="19" t="s">
        <v>99</v>
      </c>
      <c r="C33" s="28" t="s">
        <v>100</v>
      </c>
      <c r="D33" s="19" t="s">
        <v>101</v>
      </c>
      <c r="E33" s="11">
        <v>121008.4</v>
      </c>
      <c r="F33" s="11">
        <f t="shared" si="4"/>
        <v>143999.99599999998</v>
      </c>
      <c r="G33" s="12" t="s">
        <v>73</v>
      </c>
      <c r="H33" s="20"/>
      <c r="I33" s="20"/>
      <c r="J33" s="20"/>
      <c r="K33" s="16" t="s">
        <v>23</v>
      </c>
      <c r="L33" s="16" t="s">
        <v>24</v>
      </c>
      <c r="M33" s="28" t="s">
        <v>34</v>
      </c>
      <c r="N33" s="9" t="s">
        <v>101</v>
      </c>
      <c r="O33" s="18">
        <f t="shared" si="1"/>
        <v>121008.4</v>
      </c>
    </row>
    <row r="34" spans="1:15" s="4" customFormat="1" ht="75.75" customHeight="1" x14ac:dyDescent="0.2">
      <c r="A34" s="8" t="s">
        <v>123</v>
      </c>
      <c r="B34" s="19" t="s">
        <v>70</v>
      </c>
      <c r="C34" s="9" t="s">
        <v>71</v>
      </c>
      <c r="D34" s="19" t="s">
        <v>72</v>
      </c>
      <c r="E34" s="11">
        <f>613.4454+840.3361</f>
        <v>1453.7815000000001</v>
      </c>
      <c r="F34" s="11">
        <f t="shared" si="4"/>
        <v>1729.9999849999999</v>
      </c>
      <c r="G34" s="12" t="s">
        <v>73</v>
      </c>
      <c r="H34" s="16"/>
      <c r="I34" s="16"/>
      <c r="K34" s="16" t="s">
        <v>23</v>
      </c>
      <c r="L34" s="16" t="s">
        <v>24</v>
      </c>
      <c r="M34" s="9" t="s">
        <v>34</v>
      </c>
      <c r="N34" s="9" t="s">
        <v>74</v>
      </c>
      <c r="O34" s="18">
        <f t="shared" si="1"/>
        <v>1453.7815000000001</v>
      </c>
    </row>
    <row r="35" spans="1:15" s="4" customFormat="1" ht="90.75" customHeight="1" x14ac:dyDescent="0.2">
      <c r="A35" s="8" t="s">
        <v>124</v>
      </c>
      <c r="B35" s="19" t="s">
        <v>384</v>
      </c>
      <c r="C35" s="160" t="s">
        <v>66</v>
      </c>
      <c r="D35" s="159" t="s">
        <v>67</v>
      </c>
      <c r="E35" s="11">
        <v>21008.400000000001</v>
      </c>
      <c r="F35" s="11">
        <f t="shared" si="4"/>
        <v>24999.995999999999</v>
      </c>
      <c r="G35" s="12" t="s">
        <v>68</v>
      </c>
      <c r="H35" s="16"/>
      <c r="I35" s="16"/>
      <c r="K35" s="16" t="s">
        <v>23</v>
      </c>
      <c r="L35" s="16" t="s">
        <v>24</v>
      </c>
      <c r="M35" s="9" t="s">
        <v>160</v>
      </c>
      <c r="N35" s="9" t="s">
        <v>67</v>
      </c>
      <c r="O35" s="18">
        <f t="shared" si="1"/>
        <v>134936.13</v>
      </c>
    </row>
    <row r="36" spans="1:15" s="4" customFormat="1" ht="76.5" customHeight="1" x14ac:dyDescent="0.2">
      <c r="A36" s="8" t="s">
        <v>131</v>
      </c>
      <c r="B36" s="19" t="s">
        <v>86</v>
      </c>
      <c r="C36" s="25" t="s">
        <v>87</v>
      </c>
      <c r="D36" s="26" t="s">
        <v>88</v>
      </c>
      <c r="E36" s="11">
        <v>4201.68</v>
      </c>
      <c r="F36" s="11">
        <f t="shared" si="4"/>
        <v>4999.9992000000002</v>
      </c>
      <c r="G36" s="12" t="s">
        <v>73</v>
      </c>
      <c r="H36" s="16"/>
      <c r="I36" s="16"/>
      <c r="K36" s="16" t="s">
        <v>23</v>
      </c>
      <c r="L36" s="16" t="s">
        <v>24</v>
      </c>
      <c r="M36" s="9" t="s">
        <v>34</v>
      </c>
      <c r="N36" s="9" t="s">
        <v>89</v>
      </c>
      <c r="O36" s="18">
        <f t="shared" si="1"/>
        <v>4201.68</v>
      </c>
    </row>
    <row r="37" spans="1:15" s="4" customFormat="1" ht="78" customHeight="1" x14ac:dyDescent="0.2">
      <c r="A37" s="8" t="s">
        <v>447</v>
      </c>
      <c r="B37" s="19" t="s">
        <v>81</v>
      </c>
      <c r="C37" s="9" t="s">
        <v>82</v>
      </c>
      <c r="D37" s="19" t="s">
        <v>83</v>
      </c>
      <c r="E37" s="11">
        <v>8403.3613999999998</v>
      </c>
      <c r="F37" s="11">
        <f t="shared" si="4"/>
        <v>10000.000065999999</v>
      </c>
      <c r="G37" s="12" t="s">
        <v>73</v>
      </c>
      <c r="H37" s="16"/>
      <c r="I37" s="16"/>
      <c r="K37" s="16" t="s">
        <v>23</v>
      </c>
      <c r="L37" s="16" t="s">
        <v>24</v>
      </c>
      <c r="M37" s="9" t="s">
        <v>34</v>
      </c>
      <c r="N37" s="9" t="s">
        <v>84</v>
      </c>
      <c r="O37" s="18">
        <f t="shared" si="1"/>
        <v>8403.3613999999998</v>
      </c>
    </row>
    <row r="38" spans="1:15" s="4" customFormat="1" ht="75.75" customHeight="1" x14ac:dyDescent="0.2">
      <c r="A38" s="8" t="s">
        <v>135</v>
      </c>
      <c r="B38" s="19" t="s">
        <v>125</v>
      </c>
      <c r="C38" s="9" t="s">
        <v>126</v>
      </c>
      <c r="D38" s="19" t="s">
        <v>127</v>
      </c>
      <c r="E38" s="11">
        <v>16806.72</v>
      </c>
      <c r="F38" s="11">
        <f t="shared" si="4"/>
        <v>19999.996800000001</v>
      </c>
      <c r="G38" s="12" t="s">
        <v>128</v>
      </c>
      <c r="H38" s="16"/>
      <c r="I38" s="16"/>
      <c r="K38" s="16" t="s">
        <v>23</v>
      </c>
      <c r="L38" s="16" t="s">
        <v>24</v>
      </c>
      <c r="M38" s="9" t="s">
        <v>129</v>
      </c>
      <c r="N38" s="9" t="s">
        <v>130</v>
      </c>
      <c r="O38" s="18">
        <f t="shared" si="1"/>
        <v>16806.72</v>
      </c>
    </row>
    <row r="39" spans="1:15" s="77" customFormat="1" ht="109.5" customHeight="1" x14ac:dyDescent="0.2">
      <c r="A39" s="8" t="s">
        <v>448</v>
      </c>
      <c r="B39" s="156" t="s">
        <v>379</v>
      </c>
      <c r="C39" s="80" t="s">
        <v>380</v>
      </c>
      <c r="D39" s="81" t="s">
        <v>381</v>
      </c>
      <c r="E39" s="147">
        <f>6722.69+29411.76</f>
        <v>36134.449999999997</v>
      </c>
      <c r="F39" s="147">
        <f t="shared" si="4"/>
        <v>42999.995499999997</v>
      </c>
      <c r="G39" s="82" t="s">
        <v>133</v>
      </c>
      <c r="H39" s="79"/>
      <c r="I39" s="79"/>
      <c r="J39" s="75"/>
      <c r="K39" s="83" t="s">
        <v>23</v>
      </c>
      <c r="L39" s="83" t="s">
        <v>24</v>
      </c>
      <c r="M39" s="80" t="s">
        <v>109</v>
      </c>
      <c r="N39" s="9" t="s">
        <v>272</v>
      </c>
      <c r="O39" s="73">
        <f t="shared" ref="O39:O68" si="5" xml:space="preserve"> SUMIF(N:N,N39,E:E)</f>
        <v>36134.449999999997</v>
      </c>
    </row>
    <row r="40" spans="1:15" s="4" customFormat="1" ht="78.75" customHeight="1" x14ac:dyDescent="0.2">
      <c r="A40" s="8" t="s">
        <v>137</v>
      </c>
      <c r="B40" s="19" t="s">
        <v>155</v>
      </c>
      <c r="C40" s="9" t="s">
        <v>319</v>
      </c>
      <c r="D40" s="19" t="s">
        <v>320</v>
      </c>
      <c r="E40" s="11">
        <f>4411.76+11294.12+1424.37</f>
        <v>17130.25</v>
      </c>
      <c r="F40" s="11">
        <f t="shared" si="4"/>
        <v>20384.997499999998</v>
      </c>
      <c r="G40" s="12" t="s">
        <v>133</v>
      </c>
      <c r="H40" s="16"/>
      <c r="I40" s="16"/>
      <c r="K40" s="16" t="s">
        <v>23</v>
      </c>
      <c r="L40" s="16" t="s">
        <v>24</v>
      </c>
      <c r="M40" s="9" t="s">
        <v>31</v>
      </c>
      <c r="N40" s="9" t="s">
        <v>156</v>
      </c>
      <c r="O40" s="18">
        <f t="shared" si="5"/>
        <v>18810.919999999998</v>
      </c>
    </row>
    <row r="41" spans="1:15" ht="78.75" customHeight="1" x14ac:dyDescent="0.2">
      <c r="A41" s="8" t="s">
        <v>138</v>
      </c>
      <c r="B41" s="19" t="s">
        <v>158</v>
      </c>
      <c r="C41" s="148" t="s">
        <v>159</v>
      </c>
      <c r="D41" s="26" t="s">
        <v>158</v>
      </c>
      <c r="E41" s="31">
        <f>1008.4+1764.71+252.1+243.7</f>
        <v>3268.91</v>
      </c>
      <c r="F41" s="31">
        <f t="shared" si="4"/>
        <v>3890.0028999999995</v>
      </c>
      <c r="G41" s="12" t="s">
        <v>133</v>
      </c>
      <c r="H41" s="20"/>
      <c r="I41" s="20"/>
      <c r="J41" s="20"/>
      <c r="K41" s="16" t="s">
        <v>23</v>
      </c>
      <c r="L41" s="16" t="s">
        <v>24</v>
      </c>
      <c r="M41" s="21" t="s">
        <v>160</v>
      </c>
      <c r="N41" s="9" t="s">
        <v>161</v>
      </c>
      <c r="O41" s="18">
        <f t="shared" si="5"/>
        <v>3268.91</v>
      </c>
    </row>
    <row r="42" spans="1:15" s="4" customFormat="1" ht="69.75" customHeight="1" x14ac:dyDescent="0.2">
      <c r="A42" s="8" t="s">
        <v>140</v>
      </c>
      <c r="B42" s="19" t="s">
        <v>167</v>
      </c>
      <c r="C42" s="9" t="s">
        <v>168</v>
      </c>
      <c r="D42" s="19" t="s">
        <v>169</v>
      </c>
      <c r="E42" s="11">
        <f>8369.75+4184.87+4184.87+2092.44+37663.87</f>
        <v>56495.8</v>
      </c>
      <c r="F42" s="11">
        <f t="shared" si="4"/>
        <v>67230.002000000008</v>
      </c>
      <c r="G42" s="12" t="s">
        <v>404</v>
      </c>
      <c r="H42" s="16"/>
      <c r="I42" s="16"/>
      <c r="K42" s="16" t="s">
        <v>23</v>
      </c>
      <c r="L42" s="16" t="s">
        <v>24</v>
      </c>
      <c r="M42" s="9" t="s">
        <v>34</v>
      </c>
      <c r="N42" s="9" t="s">
        <v>169</v>
      </c>
      <c r="O42" s="18">
        <f t="shared" si="5"/>
        <v>56495.8</v>
      </c>
    </row>
    <row r="43" spans="1:15" s="4" customFormat="1" ht="72.75" customHeight="1" x14ac:dyDescent="0.2">
      <c r="A43" s="8" t="s">
        <v>142</v>
      </c>
      <c r="B43" s="19" t="s">
        <v>430</v>
      </c>
      <c r="C43" s="9" t="s">
        <v>431</v>
      </c>
      <c r="D43" s="19" t="s">
        <v>430</v>
      </c>
      <c r="E43" s="11">
        <v>1680.67</v>
      </c>
      <c r="F43" s="11">
        <f>E43*1.19</f>
        <v>1999.9973</v>
      </c>
      <c r="G43" s="12" t="s">
        <v>133</v>
      </c>
      <c r="H43" s="16"/>
      <c r="I43" s="16"/>
      <c r="K43" s="16" t="s">
        <v>23</v>
      </c>
      <c r="L43" s="16" t="s">
        <v>24</v>
      </c>
      <c r="M43" s="9" t="s">
        <v>95</v>
      </c>
      <c r="N43" s="9" t="s">
        <v>156</v>
      </c>
      <c r="O43" s="18">
        <f t="shared" si="5"/>
        <v>18810.919999999998</v>
      </c>
    </row>
    <row r="44" spans="1:15" s="78" customFormat="1" ht="92.25" customHeight="1" x14ac:dyDescent="0.2">
      <c r="A44" s="8" t="s">
        <v>143</v>
      </c>
      <c r="B44" s="68" t="s">
        <v>432</v>
      </c>
      <c r="C44" s="76" t="s">
        <v>311</v>
      </c>
      <c r="D44" s="26" t="s">
        <v>312</v>
      </c>
      <c r="E44" s="31">
        <v>2016.81</v>
      </c>
      <c r="F44" s="31">
        <f t="shared" ref="F44" si="6">E44*1.19</f>
        <v>2400.0038999999997</v>
      </c>
      <c r="G44" s="70" t="s">
        <v>133</v>
      </c>
      <c r="H44" s="74"/>
      <c r="I44" s="74"/>
      <c r="J44" s="75"/>
      <c r="K44" s="71" t="s">
        <v>23</v>
      </c>
      <c r="L44" s="71" t="s">
        <v>24</v>
      </c>
      <c r="M44" s="76" t="s">
        <v>95</v>
      </c>
      <c r="N44" s="9" t="s">
        <v>312</v>
      </c>
      <c r="O44" s="73">
        <f t="shared" si="5"/>
        <v>2016.81</v>
      </c>
    </row>
    <row r="45" spans="1:15" s="4" customFormat="1" ht="72.75" customHeight="1" x14ac:dyDescent="0.2">
      <c r="A45" s="8" t="s">
        <v>145</v>
      </c>
      <c r="B45" s="19" t="s">
        <v>428</v>
      </c>
      <c r="C45" s="9" t="s">
        <v>429</v>
      </c>
      <c r="D45" s="19" t="s">
        <v>428</v>
      </c>
      <c r="E45" s="11">
        <v>420.17</v>
      </c>
      <c r="F45" s="11">
        <f>E45*1.19</f>
        <v>500.00229999999999</v>
      </c>
      <c r="G45" s="12" t="s">
        <v>133</v>
      </c>
      <c r="H45" s="16"/>
      <c r="I45" s="16"/>
      <c r="K45" s="16" t="s">
        <v>23</v>
      </c>
      <c r="L45" s="16" t="s">
        <v>24</v>
      </c>
      <c r="M45" s="9" t="s">
        <v>95</v>
      </c>
      <c r="N45" s="9" t="s">
        <v>153</v>
      </c>
      <c r="O45" s="18">
        <f t="shared" si="5"/>
        <v>2100.84</v>
      </c>
    </row>
    <row r="46" spans="1:15" s="4" customFormat="1" ht="89.25" customHeight="1" x14ac:dyDescent="0.2">
      <c r="A46" s="8" t="s">
        <v>147</v>
      </c>
      <c r="B46" s="19" t="s">
        <v>150</v>
      </c>
      <c r="C46" s="9" t="s">
        <v>151</v>
      </c>
      <c r="D46" s="19" t="s">
        <v>152</v>
      </c>
      <c r="E46" s="11">
        <v>1680.67</v>
      </c>
      <c r="F46" s="11">
        <f>E46*1.19</f>
        <v>1999.9973</v>
      </c>
      <c r="G46" s="12" t="s">
        <v>133</v>
      </c>
      <c r="H46" s="16"/>
      <c r="I46" s="16"/>
      <c r="K46" s="16" t="s">
        <v>23</v>
      </c>
      <c r="L46" s="16" t="s">
        <v>24</v>
      </c>
      <c r="M46" s="9" t="s">
        <v>95</v>
      </c>
      <c r="N46" s="9" t="s">
        <v>153</v>
      </c>
      <c r="O46" s="18">
        <f t="shared" si="5"/>
        <v>2100.84</v>
      </c>
    </row>
    <row r="47" spans="1:15" ht="78.75" customHeight="1" x14ac:dyDescent="0.2">
      <c r="A47" s="8" t="s">
        <v>148</v>
      </c>
      <c r="B47" s="19" t="s">
        <v>203</v>
      </c>
      <c r="C47" s="21" t="s">
        <v>204</v>
      </c>
      <c r="D47" s="19" t="s">
        <v>203</v>
      </c>
      <c r="E47" s="11">
        <v>185342.02</v>
      </c>
      <c r="F47" s="11">
        <f t="shared" si="4"/>
        <v>220557.00379999998</v>
      </c>
      <c r="G47" s="12" t="s">
        <v>205</v>
      </c>
      <c r="H47" s="20"/>
      <c r="I47" s="20"/>
      <c r="J47" s="20"/>
      <c r="K47" s="16" t="s">
        <v>23</v>
      </c>
      <c r="L47" s="16" t="s">
        <v>24</v>
      </c>
      <c r="M47" s="21" t="s">
        <v>31</v>
      </c>
      <c r="N47" s="9" t="s">
        <v>203</v>
      </c>
      <c r="O47" s="18">
        <f t="shared" si="5"/>
        <v>185342.02</v>
      </c>
    </row>
    <row r="48" spans="1:15" s="4" customFormat="1" ht="72.75" customHeight="1" x14ac:dyDescent="0.2">
      <c r="A48" s="8" t="s">
        <v>149</v>
      </c>
      <c r="B48" s="19" t="s">
        <v>426</v>
      </c>
      <c r="C48" s="9" t="s">
        <v>427</v>
      </c>
      <c r="D48" s="19" t="s">
        <v>134</v>
      </c>
      <c r="E48" s="11">
        <v>8403.36</v>
      </c>
      <c r="F48" s="11">
        <f>E48*1.19</f>
        <v>9999.9984000000004</v>
      </c>
      <c r="G48" s="12" t="s">
        <v>133</v>
      </c>
      <c r="H48" s="16"/>
      <c r="I48" s="16"/>
      <c r="K48" s="16" t="s">
        <v>23</v>
      </c>
      <c r="L48" s="16" t="s">
        <v>24</v>
      </c>
      <c r="M48" s="9" t="s">
        <v>31</v>
      </c>
      <c r="N48" s="9" t="s">
        <v>134</v>
      </c>
      <c r="O48" s="18">
        <f t="shared" si="5"/>
        <v>8403.36</v>
      </c>
    </row>
    <row r="49" spans="1:15" s="4" customFormat="1" ht="75" customHeight="1" x14ac:dyDescent="0.2">
      <c r="A49" s="8" t="s">
        <v>154</v>
      </c>
      <c r="B49" s="19" t="s">
        <v>378</v>
      </c>
      <c r="C49" s="76" t="s">
        <v>331</v>
      </c>
      <c r="D49" s="26" t="s">
        <v>333</v>
      </c>
      <c r="E49" s="11">
        <v>25205.88</v>
      </c>
      <c r="F49" s="11">
        <f t="shared" si="4"/>
        <v>29994.997200000002</v>
      </c>
      <c r="G49" s="12" t="s">
        <v>330</v>
      </c>
      <c r="H49" s="16"/>
      <c r="I49" s="16"/>
      <c r="K49" s="16" t="s">
        <v>23</v>
      </c>
      <c r="L49" s="16" t="s">
        <v>24</v>
      </c>
      <c r="M49" s="9" t="s">
        <v>31</v>
      </c>
      <c r="N49" s="9" t="s">
        <v>303</v>
      </c>
      <c r="O49" s="18">
        <f t="shared" si="5"/>
        <v>25205.88</v>
      </c>
    </row>
    <row r="50" spans="1:15" ht="74.25" customHeight="1" x14ac:dyDescent="0.2">
      <c r="A50" s="8" t="s">
        <v>157</v>
      </c>
      <c r="B50" s="19" t="s">
        <v>405</v>
      </c>
      <c r="C50" s="9" t="s">
        <v>189</v>
      </c>
      <c r="D50" s="19" t="s">
        <v>190</v>
      </c>
      <c r="E50" s="11">
        <v>5735.29</v>
      </c>
      <c r="F50" s="11">
        <f t="shared" ref="F50" si="7">E50*1.19</f>
        <v>6824.9951000000001</v>
      </c>
      <c r="G50" s="12" t="s">
        <v>191</v>
      </c>
      <c r="H50" s="16"/>
      <c r="I50" s="16"/>
      <c r="J50" s="4"/>
      <c r="K50" s="16" t="s">
        <v>23</v>
      </c>
      <c r="L50" s="16" t="s">
        <v>24</v>
      </c>
      <c r="M50" s="9" t="s">
        <v>61</v>
      </c>
      <c r="N50" s="9" t="s">
        <v>192</v>
      </c>
      <c r="O50" s="18">
        <f t="shared" si="5"/>
        <v>5735.29</v>
      </c>
    </row>
    <row r="51" spans="1:15" s="4" customFormat="1" ht="96.75" customHeight="1" x14ac:dyDescent="0.2">
      <c r="A51" s="8" t="s">
        <v>162</v>
      </c>
      <c r="B51" s="19" t="s">
        <v>195</v>
      </c>
      <c r="C51" s="9" t="s">
        <v>196</v>
      </c>
      <c r="D51" s="19" t="s">
        <v>197</v>
      </c>
      <c r="E51" s="11">
        <v>2100.84</v>
      </c>
      <c r="F51" s="11">
        <f>E51*1.19</f>
        <v>2499.9996000000001</v>
      </c>
      <c r="G51" s="12" t="s">
        <v>198</v>
      </c>
      <c r="H51" s="16"/>
      <c r="I51" s="16"/>
      <c r="K51" s="16" t="s">
        <v>23</v>
      </c>
      <c r="L51" s="16" t="s">
        <v>24</v>
      </c>
      <c r="M51" s="9" t="s">
        <v>31</v>
      </c>
      <c r="N51" s="9" t="s">
        <v>139</v>
      </c>
      <c r="O51" s="18">
        <f t="shared" si="5"/>
        <v>2100.84</v>
      </c>
    </row>
    <row r="52" spans="1:15" s="4" customFormat="1" ht="90" customHeight="1" x14ac:dyDescent="0.2">
      <c r="A52" s="8" t="s">
        <v>164</v>
      </c>
      <c r="B52" s="19" t="s">
        <v>178</v>
      </c>
      <c r="C52" s="9" t="s">
        <v>179</v>
      </c>
      <c r="D52" s="19" t="s">
        <v>180</v>
      </c>
      <c r="E52" s="11">
        <v>7193.2773999999999</v>
      </c>
      <c r="F52" s="11">
        <f>E52*1.19</f>
        <v>8560.0001059999995</v>
      </c>
      <c r="G52" s="12" t="s">
        <v>176</v>
      </c>
      <c r="H52" s="16"/>
      <c r="I52" s="16"/>
      <c r="K52" s="16" t="s">
        <v>23</v>
      </c>
      <c r="L52" s="16" t="s">
        <v>24</v>
      </c>
      <c r="M52" s="9" t="s">
        <v>177</v>
      </c>
      <c r="N52" s="9" t="s">
        <v>181</v>
      </c>
      <c r="O52" s="18">
        <f t="shared" si="5"/>
        <v>7193.2773999999999</v>
      </c>
    </row>
    <row r="53" spans="1:15" s="4" customFormat="1" ht="78" customHeight="1" x14ac:dyDescent="0.2">
      <c r="A53" s="8" t="s">
        <v>166</v>
      </c>
      <c r="B53" s="19" t="s">
        <v>173</v>
      </c>
      <c r="C53" s="9" t="s">
        <v>174</v>
      </c>
      <c r="D53" s="19" t="s">
        <v>175</v>
      </c>
      <c r="E53" s="11">
        <v>46133.027600000001</v>
      </c>
      <c r="F53" s="11">
        <f>E53*1.09</f>
        <v>50285.000084000007</v>
      </c>
      <c r="G53" s="12" t="s">
        <v>176</v>
      </c>
      <c r="H53" s="16"/>
      <c r="I53" s="16"/>
      <c r="K53" s="16" t="s">
        <v>23</v>
      </c>
      <c r="L53" s="16" t="s">
        <v>24</v>
      </c>
      <c r="M53" s="9" t="s">
        <v>177</v>
      </c>
      <c r="N53" s="9" t="s">
        <v>175</v>
      </c>
      <c r="O53" s="18">
        <f t="shared" si="5"/>
        <v>46133.027600000001</v>
      </c>
    </row>
    <row r="54" spans="1:15" ht="87.75" customHeight="1" x14ac:dyDescent="0.2">
      <c r="A54" s="8" t="s">
        <v>170</v>
      </c>
      <c r="B54" s="19" t="s">
        <v>406</v>
      </c>
      <c r="C54" s="67" t="s">
        <v>324</v>
      </c>
      <c r="D54" s="19" t="s">
        <v>325</v>
      </c>
      <c r="E54" s="11">
        <v>4201.68</v>
      </c>
      <c r="F54" s="11">
        <f>E54*1.19</f>
        <v>4999.9992000000002</v>
      </c>
      <c r="G54" s="12" t="s">
        <v>184</v>
      </c>
      <c r="H54" s="68"/>
      <c r="I54" s="68"/>
      <c r="J54" s="68"/>
      <c r="K54" s="16" t="s">
        <v>23</v>
      </c>
      <c r="L54" s="16" t="s">
        <v>24</v>
      </c>
      <c r="M54" s="67" t="s">
        <v>187</v>
      </c>
      <c r="N54" s="9" t="s">
        <v>300</v>
      </c>
      <c r="O54" s="73">
        <f t="shared" si="5"/>
        <v>4201.68</v>
      </c>
    </row>
    <row r="55" spans="1:15" ht="87.75" customHeight="1" x14ac:dyDescent="0.2">
      <c r="A55" s="8" t="s">
        <v>172</v>
      </c>
      <c r="B55" s="19" t="s">
        <v>411</v>
      </c>
      <c r="C55" s="67" t="s">
        <v>412</v>
      </c>
      <c r="D55" s="19" t="s">
        <v>413</v>
      </c>
      <c r="E55" s="11">
        <f>33613.4454+11344.5378</f>
        <v>44957.983199999995</v>
      </c>
      <c r="F55" s="11">
        <f>E55*1.19</f>
        <v>53500.000007999995</v>
      </c>
      <c r="G55" s="12" t="s">
        <v>199</v>
      </c>
      <c r="H55" s="68"/>
      <c r="I55" s="68"/>
      <c r="J55" s="97"/>
      <c r="K55" s="16" t="s">
        <v>23</v>
      </c>
      <c r="L55" s="16" t="s">
        <v>24</v>
      </c>
      <c r="M55" s="67" t="s">
        <v>95</v>
      </c>
      <c r="N55" s="9" t="s">
        <v>414</v>
      </c>
      <c r="O55" s="73">
        <f t="shared" si="5"/>
        <v>44957.983199999995</v>
      </c>
    </row>
    <row r="56" spans="1:15" ht="100.5" customHeight="1" x14ac:dyDescent="0.2">
      <c r="A56" s="8" t="s">
        <v>449</v>
      </c>
      <c r="B56" s="19" t="s">
        <v>408</v>
      </c>
      <c r="C56" s="9" t="s">
        <v>409</v>
      </c>
      <c r="D56" s="19" t="s">
        <v>410</v>
      </c>
      <c r="E56" s="11">
        <v>54621.85</v>
      </c>
      <c r="F56" s="11">
        <f t="shared" ref="F56:F57" si="8">E56*1.19</f>
        <v>65000.001499999998</v>
      </c>
      <c r="G56" s="12" t="s">
        <v>199</v>
      </c>
      <c r="H56" s="16"/>
      <c r="I56" s="16"/>
      <c r="J56" s="4"/>
      <c r="K56" s="16" t="s">
        <v>23</v>
      </c>
      <c r="L56" s="16" t="s">
        <v>24</v>
      </c>
      <c r="M56" s="9" t="s">
        <v>346</v>
      </c>
      <c r="N56" s="9" t="s">
        <v>200</v>
      </c>
      <c r="O56" s="18">
        <f t="shared" si="5"/>
        <v>54621.85</v>
      </c>
    </row>
    <row r="57" spans="1:15" ht="87.75" customHeight="1" x14ac:dyDescent="0.2">
      <c r="A57" s="8" t="s">
        <v>450</v>
      </c>
      <c r="B57" s="19" t="s">
        <v>343</v>
      </c>
      <c r="C57" s="67" t="s">
        <v>250</v>
      </c>
      <c r="D57" s="19" t="s">
        <v>251</v>
      </c>
      <c r="E57" s="11">
        <f>15126.05+35294.12</f>
        <v>50420.17</v>
      </c>
      <c r="F57" s="11">
        <f t="shared" si="8"/>
        <v>60000.002299999993</v>
      </c>
      <c r="G57" s="12" t="s">
        <v>199</v>
      </c>
      <c r="H57" s="16"/>
      <c r="I57" s="16"/>
      <c r="J57" s="4"/>
      <c r="K57" s="16" t="s">
        <v>23</v>
      </c>
      <c r="L57" s="16" t="s">
        <v>24</v>
      </c>
      <c r="M57" s="9" t="s">
        <v>95</v>
      </c>
      <c r="N57" s="9" t="s">
        <v>415</v>
      </c>
      <c r="O57" s="18">
        <f t="shared" si="5"/>
        <v>50420.17</v>
      </c>
    </row>
    <row r="58" spans="1:15" s="4" customFormat="1" ht="87.75" customHeight="1" x14ac:dyDescent="0.2">
      <c r="A58" s="8" t="s">
        <v>185</v>
      </c>
      <c r="B58" s="19" t="s">
        <v>417</v>
      </c>
      <c r="C58" s="17" t="s">
        <v>326</v>
      </c>
      <c r="D58" s="86" t="s">
        <v>327</v>
      </c>
      <c r="E58" s="103">
        <v>5000</v>
      </c>
      <c r="F58" s="11">
        <f>E58*1.19</f>
        <v>5950</v>
      </c>
      <c r="G58" s="85" t="s">
        <v>328</v>
      </c>
      <c r="H58" s="30"/>
      <c r="I58" s="30"/>
      <c r="K58" s="16" t="s">
        <v>23</v>
      </c>
      <c r="L58" s="16" t="s">
        <v>24</v>
      </c>
      <c r="M58" s="17" t="s">
        <v>31</v>
      </c>
      <c r="N58" s="9" t="s">
        <v>213</v>
      </c>
      <c r="O58" s="18">
        <f t="shared" si="5"/>
        <v>5000</v>
      </c>
    </row>
    <row r="59" spans="1:15" s="4" customFormat="1" ht="81.75" customHeight="1" x14ac:dyDescent="0.2">
      <c r="A59" s="8" t="s">
        <v>451</v>
      </c>
      <c r="B59" s="19" t="s">
        <v>206</v>
      </c>
      <c r="C59" s="9" t="s">
        <v>207</v>
      </c>
      <c r="D59" s="19" t="s">
        <v>208</v>
      </c>
      <c r="E59" s="11">
        <v>4201.6806999999999</v>
      </c>
      <c r="F59" s="11">
        <f>E59*1.19</f>
        <v>5000.0000329999993</v>
      </c>
      <c r="G59" s="12" t="s">
        <v>209</v>
      </c>
      <c r="H59" s="16"/>
      <c r="I59" s="16"/>
      <c r="K59" s="16" t="s">
        <v>23</v>
      </c>
      <c r="L59" s="16" t="s">
        <v>24</v>
      </c>
      <c r="M59" s="9" t="s">
        <v>346</v>
      </c>
      <c r="N59" s="9" t="s">
        <v>418</v>
      </c>
      <c r="O59" s="18">
        <f t="shared" si="5"/>
        <v>4201.6806999999999</v>
      </c>
    </row>
    <row r="60" spans="1:15" ht="90.75" customHeight="1" x14ac:dyDescent="0.2">
      <c r="A60" s="8" t="s">
        <v>452</v>
      </c>
      <c r="B60" s="19" t="s">
        <v>419</v>
      </c>
      <c r="C60" s="17" t="s">
        <v>422</v>
      </c>
      <c r="D60" s="152" t="s">
        <v>420</v>
      </c>
      <c r="E60" s="11">
        <v>54711.7647</v>
      </c>
      <c r="F60" s="11">
        <f>E60*1.19</f>
        <v>65106.999992999998</v>
      </c>
      <c r="G60" s="12" t="s">
        <v>209</v>
      </c>
      <c r="H60" s="68"/>
      <c r="I60" s="68"/>
      <c r="J60" s="68"/>
      <c r="K60" s="16" t="s">
        <v>23</v>
      </c>
      <c r="L60" s="16" t="s">
        <v>24</v>
      </c>
      <c r="M60" s="9" t="s">
        <v>346</v>
      </c>
      <c r="N60" s="9" t="s">
        <v>421</v>
      </c>
      <c r="O60" s="18">
        <f t="shared" si="5"/>
        <v>54711.7647</v>
      </c>
    </row>
    <row r="61" spans="1:15" ht="111.75" customHeight="1" x14ac:dyDescent="0.2">
      <c r="A61" s="8" t="s">
        <v>193</v>
      </c>
      <c r="B61" s="19" t="s">
        <v>214</v>
      </c>
      <c r="C61" s="21" t="s">
        <v>215</v>
      </c>
      <c r="D61" s="19" t="s">
        <v>216</v>
      </c>
      <c r="E61" s="31">
        <v>19663.8655</v>
      </c>
      <c r="F61" s="31">
        <f>E61*1.19</f>
        <v>23399.999945</v>
      </c>
      <c r="G61" s="12" t="s">
        <v>212</v>
      </c>
      <c r="H61" s="20"/>
      <c r="I61" s="20"/>
      <c r="J61" s="20"/>
      <c r="K61" s="16" t="s">
        <v>23</v>
      </c>
      <c r="L61" s="16" t="s">
        <v>24</v>
      </c>
      <c r="M61" s="21" t="s">
        <v>34</v>
      </c>
      <c r="N61" s="9" t="s">
        <v>217</v>
      </c>
      <c r="O61" s="18">
        <f t="shared" si="5"/>
        <v>19663.8655</v>
      </c>
    </row>
    <row r="62" spans="1:15" ht="127.5" customHeight="1" x14ac:dyDescent="0.2">
      <c r="A62" s="8" t="s">
        <v>194</v>
      </c>
      <c r="B62" s="19" t="s">
        <v>218</v>
      </c>
      <c r="C62" s="21" t="s">
        <v>215</v>
      </c>
      <c r="D62" s="19" t="s">
        <v>216</v>
      </c>
      <c r="E62" s="11">
        <f>42016.8068</f>
        <v>42016.806799999998</v>
      </c>
      <c r="F62" s="11">
        <f t="shared" ref="F62" si="9">E62*1.19</f>
        <v>50000.000091999995</v>
      </c>
      <c r="G62" s="12" t="s">
        <v>212</v>
      </c>
      <c r="H62" s="20"/>
      <c r="I62" s="20"/>
      <c r="J62" s="20"/>
      <c r="K62" s="16" t="s">
        <v>23</v>
      </c>
      <c r="L62" s="16" t="s">
        <v>24</v>
      </c>
      <c r="M62" s="21" t="s">
        <v>34</v>
      </c>
      <c r="N62" s="9" t="s">
        <v>219</v>
      </c>
      <c r="O62" s="18">
        <f t="shared" si="5"/>
        <v>42016.806799999998</v>
      </c>
    </row>
    <row r="63" spans="1:15" ht="98.25" customHeight="1" x14ac:dyDescent="0.2">
      <c r="A63" s="8" t="s">
        <v>353</v>
      </c>
      <c r="B63" s="68" t="s">
        <v>344</v>
      </c>
      <c r="C63" s="21" t="s">
        <v>215</v>
      </c>
      <c r="D63" s="19" t="s">
        <v>216</v>
      </c>
      <c r="E63" s="11">
        <v>21008.400000000001</v>
      </c>
      <c r="F63" s="11">
        <f t="shared" ref="F63" si="10">E63*1.19</f>
        <v>24999.995999999999</v>
      </c>
      <c r="G63" s="12" t="s">
        <v>212</v>
      </c>
      <c r="H63" s="68"/>
      <c r="I63" s="68"/>
      <c r="J63" s="68"/>
      <c r="K63" s="16" t="s">
        <v>23</v>
      </c>
      <c r="L63" s="16" t="s">
        <v>24</v>
      </c>
      <c r="M63" s="67" t="s">
        <v>34</v>
      </c>
      <c r="N63" s="9" t="s">
        <v>345</v>
      </c>
      <c r="O63" s="18">
        <f t="shared" si="5"/>
        <v>21008.400000000001</v>
      </c>
    </row>
    <row r="64" spans="1:15" s="57" customFormat="1" ht="116.25" customHeight="1" x14ac:dyDescent="0.2">
      <c r="A64" s="8" t="s">
        <v>201</v>
      </c>
      <c r="B64" s="159" t="s">
        <v>391</v>
      </c>
      <c r="C64" s="160" t="s">
        <v>103</v>
      </c>
      <c r="D64" s="159" t="s">
        <v>104</v>
      </c>
      <c r="E64" s="161">
        <v>270119</v>
      </c>
      <c r="F64" s="161">
        <f>E64*1.19</f>
        <v>321441.61</v>
      </c>
      <c r="G64" s="162" t="s">
        <v>33</v>
      </c>
      <c r="H64" s="163"/>
      <c r="I64" s="163"/>
      <c r="J64" s="164"/>
      <c r="K64" s="165" t="s">
        <v>23</v>
      </c>
      <c r="L64" s="165" t="s">
        <v>24</v>
      </c>
      <c r="M64" s="9" t="s">
        <v>461</v>
      </c>
      <c r="N64" s="9" t="s">
        <v>104</v>
      </c>
      <c r="O64" s="18">
        <f t="shared" si="5"/>
        <v>270119</v>
      </c>
    </row>
    <row r="65" spans="1:15" s="57" customFormat="1" ht="116.25" customHeight="1" x14ac:dyDescent="0.2">
      <c r="A65" s="8" t="s">
        <v>478</v>
      </c>
      <c r="B65" s="159" t="s">
        <v>221</v>
      </c>
      <c r="C65" s="160" t="s">
        <v>462</v>
      </c>
      <c r="D65" s="159" t="s">
        <v>463</v>
      </c>
      <c r="E65" s="161">
        <v>21.01</v>
      </c>
      <c r="F65" s="161">
        <f>E65*1.19</f>
        <v>25.001899999999999</v>
      </c>
      <c r="G65" s="162" t="s">
        <v>33</v>
      </c>
      <c r="H65" s="163"/>
      <c r="I65" s="163"/>
      <c r="J65" s="164"/>
      <c r="K65" s="165" t="s">
        <v>23</v>
      </c>
      <c r="L65" s="165" t="s">
        <v>24</v>
      </c>
      <c r="M65" s="9" t="s">
        <v>464</v>
      </c>
      <c r="N65" s="9" t="s">
        <v>221</v>
      </c>
      <c r="O65" s="18">
        <f t="shared" si="5"/>
        <v>21.01</v>
      </c>
    </row>
    <row r="66" spans="1:15" s="4" customFormat="1" ht="88.5" customHeight="1" x14ac:dyDescent="0.2">
      <c r="A66" s="8" t="s">
        <v>479</v>
      </c>
      <c r="B66" s="159" t="s">
        <v>465</v>
      </c>
      <c r="C66" s="160" t="s">
        <v>466</v>
      </c>
      <c r="D66" s="159" t="s">
        <v>467</v>
      </c>
      <c r="E66" s="161">
        <v>110.08</v>
      </c>
      <c r="F66" s="161">
        <f>E66*1.19</f>
        <v>130.99519999999998</v>
      </c>
      <c r="G66" s="162" t="s">
        <v>73</v>
      </c>
      <c r="H66" s="165"/>
      <c r="I66" s="165"/>
      <c r="J66" s="166"/>
      <c r="K66" s="165" t="s">
        <v>23</v>
      </c>
      <c r="L66" s="165" t="s">
        <v>24</v>
      </c>
      <c r="M66" s="9" t="s">
        <v>31</v>
      </c>
      <c r="N66" s="9" t="s">
        <v>465</v>
      </c>
      <c r="O66" s="18">
        <f t="shared" si="5"/>
        <v>110.08</v>
      </c>
    </row>
    <row r="67" spans="1:15" s="57" customFormat="1" ht="116.25" customHeight="1" x14ac:dyDescent="0.2">
      <c r="A67" s="8" t="s">
        <v>480</v>
      </c>
      <c r="B67" s="159" t="s">
        <v>468</v>
      </c>
      <c r="C67" s="160" t="s">
        <v>469</v>
      </c>
      <c r="D67" s="159" t="s">
        <v>470</v>
      </c>
      <c r="E67" s="161">
        <v>10800</v>
      </c>
      <c r="F67" s="161">
        <f>E67*1.19</f>
        <v>12852</v>
      </c>
      <c r="G67" s="162" t="s">
        <v>33</v>
      </c>
      <c r="H67" s="163"/>
      <c r="I67" s="163"/>
      <c r="J67" s="164"/>
      <c r="K67" s="165" t="s">
        <v>23</v>
      </c>
      <c r="L67" s="165" t="s">
        <v>24</v>
      </c>
      <c r="M67" s="9" t="s">
        <v>34</v>
      </c>
      <c r="N67" s="9" t="s">
        <v>36</v>
      </c>
      <c r="O67" s="18">
        <f t="shared" si="5"/>
        <v>10800</v>
      </c>
    </row>
    <row r="68" spans="1:15" s="57" customFormat="1" ht="138.75" customHeight="1" x14ac:dyDescent="0.2">
      <c r="A68" s="8" t="s">
        <v>481</v>
      </c>
      <c r="B68" s="174" t="s">
        <v>482</v>
      </c>
      <c r="C68" s="160" t="s">
        <v>483</v>
      </c>
      <c r="D68" s="159" t="s">
        <v>186</v>
      </c>
      <c r="E68" s="161">
        <v>7750</v>
      </c>
      <c r="F68" s="161">
        <f>E68*1.19</f>
        <v>9222.5</v>
      </c>
      <c r="G68" s="162" t="s">
        <v>184</v>
      </c>
      <c r="H68" s="163"/>
      <c r="I68" s="163"/>
      <c r="J68" s="164"/>
      <c r="K68" s="165" t="s">
        <v>23</v>
      </c>
      <c r="L68" s="165" t="s">
        <v>24</v>
      </c>
      <c r="M68" s="9" t="s">
        <v>484</v>
      </c>
      <c r="N68" s="9" t="s">
        <v>186</v>
      </c>
      <c r="O68" s="18">
        <f t="shared" si="5"/>
        <v>7750</v>
      </c>
    </row>
    <row r="70" spans="1:15" ht="36.75" customHeight="1" x14ac:dyDescent="0.2">
      <c r="A70" s="95"/>
      <c r="B70" s="97"/>
      <c r="C70" s="98"/>
      <c r="D70" s="99"/>
      <c r="E70" s="100"/>
      <c r="F70" s="100"/>
      <c r="G70" s="101"/>
      <c r="H70" s="97"/>
      <c r="I70" s="97"/>
      <c r="J70" s="97"/>
      <c r="K70" s="102"/>
      <c r="L70" s="102"/>
      <c r="M70" s="96"/>
      <c r="N70" s="96"/>
      <c r="O70" s="105"/>
    </row>
    <row r="71" spans="1:15" ht="52.5" customHeight="1" x14ac:dyDescent="0.2">
      <c r="A71" s="58"/>
      <c r="B71" s="58"/>
      <c r="C71" s="59"/>
      <c r="D71" s="87"/>
      <c r="E71" s="192" t="s">
        <v>460</v>
      </c>
      <c r="F71" s="192"/>
      <c r="G71" s="192"/>
      <c r="H71" s="58"/>
      <c r="I71" s="58"/>
      <c r="J71" s="58"/>
      <c r="K71" s="58"/>
      <c r="L71" s="58"/>
      <c r="O71" s="18">
        <f xml:space="preserve"> SUMIF(N:N,N71,E:E)</f>
        <v>0</v>
      </c>
    </row>
    <row r="72" spans="1:15" ht="9.75" hidden="1" customHeight="1" x14ac:dyDescent="0.2">
      <c r="A72" s="58"/>
      <c r="B72" s="58"/>
      <c r="C72" s="59"/>
      <c r="D72" s="60"/>
      <c r="E72" s="59"/>
      <c r="F72" s="58"/>
      <c r="G72" s="58"/>
      <c r="H72" s="58"/>
      <c r="I72" s="58"/>
      <c r="J72" s="58"/>
    </row>
    <row r="73" spans="1:15" ht="35.25" customHeight="1" x14ac:dyDescent="0.2">
      <c r="A73" s="191" t="s">
        <v>223</v>
      </c>
      <c r="B73" s="191"/>
      <c r="C73" s="190" t="s">
        <v>224</v>
      </c>
      <c r="D73" s="190"/>
      <c r="E73" s="190" t="s">
        <v>225</v>
      </c>
      <c r="F73" s="190"/>
      <c r="G73" s="190"/>
      <c r="H73" s="59"/>
      <c r="I73" s="59"/>
      <c r="J73" s="59"/>
      <c r="K73" s="190"/>
      <c r="L73" s="190"/>
    </row>
    <row r="74" spans="1:15" ht="18.75" x14ac:dyDescent="0.2">
      <c r="A74" s="190" t="s">
        <v>226</v>
      </c>
      <c r="B74" s="190"/>
      <c r="C74" s="190" t="s">
        <v>318</v>
      </c>
      <c r="D74" s="190"/>
      <c r="E74" s="190" t="s">
        <v>227</v>
      </c>
      <c r="F74" s="190"/>
      <c r="G74" s="190"/>
      <c r="H74" s="59"/>
      <c r="I74" s="59"/>
      <c r="J74" s="59"/>
    </row>
    <row r="75" spans="1:15" ht="22.5" customHeight="1" x14ac:dyDescent="0.2">
      <c r="A75" s="58"/>
      <c r="B75" s="58"/>
      <c r="C75" s="60"/>
      <c r="D75" s="60"/>
      <c r="E75" s="60"/>
      <c r="F75" s="60"/>
      <c r="G75" s="58"/>
      <c r="H75" s="58"/>
      <c r="I75" s="58"/>
      <c r="J75" s="58"/>
      <c r="K75" s="191"/>
      <c r="L75" s="191"/>
      <c r="M75" s="59"/>
    </row>
    <row r="76" spans="1:15" ht="18.75" x14ac:dyDescent="0.2">
      <c r="A76" s="90"/>
      <c r="B76" s="90"/>
      <c r="C76" s="60"/>
      <c r="D76" s="60"/>
      <c r="E76" s="60"/>
      <c r="F76" s="60"/>
      <c r="G76" s="90"/>
      <c r="H76" s="90"/>
      <c r="I76" s="90"/>
      <c r="J76" s="90"/>
      <c r="K76" s="190" t="s">
        <v>354</v>
      </c>
      <c r="L76" s="190"/>
    </row>
    <row r="77" spans="1:15" ht="18.75" x14ac:dyDescent="0.2">
      <c r="A77" s="90"/>
      <c r="B77" s="104"/>
      <c r="C77" s="60"/>
      <c r="D77" s="60"/>
      <c r="E77" s="60"/>
      <c r="F77" s="60"/>
      <c r="G77" s="90"/>
      <c r="H77" s="90"/>
      <c r="I77" s="90"/>
      <c r="J77" s="90"/>
      <c r="K77" s="190" t="s">
        <v>349</v>
      </c>
      <c r="L77" s="190"/>
    </row>
    <row r="78" spans="1:15" ht="18.75" x14ac:dyDescent="0.2">
      <c r="A78" s="60"/>
      <c r="B78" s="60"/>
      <c r="C78" s="60"/>
      <c r="D78" s="60"/>
      <c r="E78" s="60"/>
      <c r="F78" s="60"/>
      <c r="G78" s="58"/>
      <c r="H78" s="58"/>
      <c r="I78" s="58"/>
      <c r="J78" s="58"/>
      <c r="K78" s="58"/>
      <c r="L78" s="58"/>
    </row>
    <row r="79" spans="1:15" ht="18.75" x14ac:dyDescent="0.2">
      <c r="A79" s="60"/>
      <c r="B79" s="60"/>
      <c r="C79" s="60"/>
      <c r="D79" s="60"/>
      <c r="E79" s="60"/>
      <c r="F79" s="60"/>
      <c r="G79" s="61"/>
      <c r="H79" s="61"/>
      <c r="I79" s="61"/>
      <c r="J79" s="61"/>
    </row>
    <row r="80" spans="1:15" ht="18.75" x14ac:dyDescent="0.2">
      <c r="A80" s="60"/>
      <c r="B80" s="60"/>
      <c r="C80" s="60"/>
      <c r="D80" s="60"/>
      <c r="E80" s="60"/>
      <c r="F80" s="60"/>
      <c r="G80" s="59"/>
      <c r="H80" s="59"/>
      <c r="I80" s="59"/>
      <c r="J80" s="59"/>
      <c r="K80" s="188"/>
      <c r="L80" s="188"/>
    </row>
    <row r="100" spans="1:1" x14ac:dyDescent="0.2">
      <c r="A100" s="1">
        <v>73</v>
      </c>
    </row>
    <row r="101" spans="1:1" x14ac:dyDescent="0.2">
      <c r="A101" s="1">
        <v>73</v>
      </c>
    </row>
  </sheetData>
  <sheetProtection selectLockedCells="1" selectUnlockedCells="1"/>
  <autoFilter ref="A6:O71"/>
  <mergeCells count="24">
    <mergeCell ref="K1:L1"/>
    <mergeCell ref="A4:A5"/>
    <mergeCell ref="B4:B5"/>
    <mergeCell ref="C4:C5"/>
    <mergeCell ref="D4:D5"/>
    <mergeCell ref="E4:F4"/>
    <mergeCell ref="G4:G5"/>
    <mergeCell ref="K4:K5"/>
    <mergeCell ref="L4:L5"/>
    <mergeCell ref="K80:L80"/>
    <mergeCell ref="M4:M5"/>
    <mergeCell ref="N4:N5"/>
    <mergeCell ref="O4:O5"/>
    <mergeCell ref="A74:B74"/>
    <mergeCell ref="C74:D74"/>
    <mergeCell ref="E74:G74"/>
    <mergeCell ref="A73:B73"/>
    <mergeCell ref="C73:D73"/>
    <mergeCell ref="E73:G73"/>
    <mergeCell ref="K73:L73"/>
    <mergeCell ref="E71:G71"/>
    <mergeCell ref="K75:L75"/>
    <mergeCell ref="K76:L76"/>
    <mergeCell ref="K77:L77"/>
  </mergeCells>
  <dataValidations count="1">
    <dataValidation type="list" allowBlank="1" showInputMessage="1" showErrorMessage="1" sqref="N70">
      <formula1>$C$4:$C$92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3" manualBreakCount="3">
    <brk id="40" max="11" man="1"/>
    <brk id="27" max="11" man="1"/>
    <brk id="77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LISTE!$C$4:$C$125</xm:f>
          </x14:formula1>
          <xm:sqref>N7:N68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127"/>
  <sheetViews>
    <sheetView workbookViewId="0">
      <selection activeCell="J15" sqref="J15"/>
    </sheetView>
  </sheetViews>
  <sheetFormatPr defaultRowHeight="12.75" x14ac:dyDescent="0.2"/>
  <cols>
    <col min="3" max="3" width="66" bestFit="1" customWidth="1"/>
  </cols>
  <sheetData>
    <row r="5" spans="3:3" x14ac:dyDescent="0.2">
      <c r="C5" t="s">
        <v>334</v>
      </c>
    </row>
    <row r="6" spans="3:3" x14ac:dyDescent="0.2">
      <c r="C6" t="s">
        <v>465</v>
      </c>
    </row>
    <row r="7" spans="3:3" x14ac:dyDescent="0.2">
      <c r="C7" t="s">
        <v>271</v>
      </c>
    </row>
    <row r="8" spans="3:3" x14ac:dyDescent="0.2">
      <c r="C8" s="52" t="s">
        <v>272</v>
      </c>
    </row>
    <row r="9" spans="3:3" x14ac:dyDescent="0.2">
      <c r="C9" t="s">
        <v>169</v>
      </c>
    </row>
    <row r="10" spans="3:3" x14ac:dyDescent="0.2">
      <c r="C10" t="s">
        <v>146</v>
      </c>
    </row>
    <row r="11" spans="3:3" x14ac:dyDescent="0.2">
      <c r="C11" t="s">
        <v>156</v>
      </c>
    </row>
    <row r="12" spans="3:3" x14ac:dyDescent="0.2">
      <c r="C12" t="s">
        <v>64</v>
      </c>
    </row>
    <row r="13" spans="3:3" x14ac:dyDescent="0.2">
      <c r="C13" s="56" t="s">
        <v>363</v>
      </c>
    </row>
    <row r="14" spans="3:3" x14ac:dyDescent="0.2">
      <c r="C14" s="52" t="s">
        <v>273</v>
      </c>
    </row>
    <row r="15" spans="3:3" x14ac:dyDescent="0.2">
      <c r="C15" s="52" t="s">
        <v>274</v>
      </c>
    </row>
    <row r="16" spans="3:3" x14ac:dyDescent="0.2">
      <c r="C16" s="56" t="s">
        <v>343</v>
      </c>
    </row>
    <row r="17" spans="3:3" x14ac:dyDescent="0.2">
      <c r="C17" s="52" t="s">
        <v>275</v>
      </c>
    </row>
    <row r="18" spans="3:3" x14ac:dyDescent="0.2">
      <c r="C18" t="s">
        <v>144</v>
      </c>
    </row>
    <row r="19" spans="3:3" x14ac:dyDescent="0.2">
      <c r="C19" t="s">
        <v>276</v>
      </c>
    </row>
    <row r="20" spans="3:3" x14ac:dyDescent="0.2">
      <c r="C20" t="s">
        <v>163</v>
      </c>
    </row>
    <row r="21" spans="3:3" x14ac:dyDescent="0.2">
      <c r="C21" t="s">
        <v>277</v>
      </c>
    </row>
    <row r="22" spans="3:3" x14ac:dyDescent="0.2">
      <c r="C22" t="s">
        <v>322</v>
      </c>
    </row>
    <row r="23" spans="3:3" x14ac:dyDescent="0.2">
      <c r="C23" t="s">
        <v>418</v>
      </c>
    </row>
    <row r="24" spans="3:3" x14ac:dyDescent="0.2">
      <c r="C24" t="s">
        <v>175</v>
      </c>
    </row>
    <row r="25" spans="3:3" x14ac:dyDescent="0.2">
      <c r="C25" t="s">
        <v>134</v>
      </c>
    </row>
    <row r="26" spans="3:3" x14ac:dyDescent="0.2">
      <c r="C26" s="52" t="s">
        <v>98</v>
      </c>
    </row>
    <row r="27" spans="3:3" x14ac:dyDescent="0.2">
      <c r="C27" t="s">
        <v>161</v>
      </c>
    </row>
    <row r="28" spans="3:3" x14ac:dyDescent="0.2">
      <c r="C28" s="52" t="s">
        <v>278</v>
      </c>
    </row>
    <row r="29" spans="3:3" x14ac:dyDescent="0.2">
      <c r="C29" s="56" t="s">
        <v>356</v>
      </c>
    </row>
    <row r="30" spans="3:3" x14ac:dyDescent="0.2">
      <c r="C30" s="52" t="s">
        <v>141</v>
      </c>
    </row>
    <row r="31" spans="3:3" x14ac:dyDescent="0.2">
      <c r="C31" t="s">
        <v>279</v>
      </c>
    </row>
    <row r="32" spans="3:3" x14ac:dyDescent="0.2">
      <c r="C32" s="56" t="s">
        <v>415</v>
      </c>
    </row>
    <row r="33" spans="3:3" x14ac:dyDescent="0.2">
      <c r="C33" t="s">
        <v>280</v>
      </c>
    </row>
    <row r="34" spans="3:3" x14ac:dyDescent="0.2">
      <c r="C34" s="52" t="s">
        <v>281</v>
      </c>
    </row>
    <row r="35" spans="3:3" x14ac:dyDescent="0.2">
      <c r="C35" s="52" t="s">
        <v>282</v>
      </c>
    </row>
    <row r="36" spans="3:3" x14ac:dyDescent="0.2">
      <c r="C36" s="52" t="s">
        <v>283</v>
      </c>
    </row>
    <row r="37" spans="3:3" x14ac:dyDescent="0.2">
      <c r="C37" t="s">
        <v>284</v>
      </c>
    </row>
    <row r="38" spans="3:3" x14ac:dyDescent="0.2">
      <c r="C38" t="s">
        <v>285</v>
      </c>
    </row>
    <row r="39" spans="3:3" x14ac:dyDescent="0.2">
      <c r="C39" t="s">
        <v>153</v>
      </c>
    </row>
    <row r="40" spans="3:3" x14ac:dyDescent="0.2">
      <c r="C40" t="s">
        <v>338</v>
      </c>
    </row>
    <row r="41" spans="3:3" x14ac:dyDescent="0.2">
      <c r="C41" s="52" t="s">
        <v>130</v>
      </c>
    </row>
    <row r="42" spans="3:3" x14ac:dyDescent="0.2">
      <c r="C42" s="52" t="s">
        <v>104</v>
      </c>
    </row>
    <row r="43" spans="3:3" x14ac:dyDescent="0.2">
      <c r="C43" s="52" t="s">
        <v>139</v>
      </c>
    </row>
    <row r="44" spans="3:3" x14ac:dyDescent="0.2">
      <c r="C44" s="52" t="s">
        <v>211</v>
      </c>
    </row>
    <row r="45" spans="3:3" x14ac:dyDescent="0.2">
      <c r="C45" t="s">
        <v>165</v>
      </c>
    </row>
    <row r="46" spans="3:3" x14ac:dyDescent="0.2">
      <c r="C46" s="52" t="s">
        <v>286</v>
      </c>
    </row>
    <row r="47" spans="3:3" x14ac:dyDescent="0.2">
      <c r="C47" s="52" t="s">
        <v>287</v>
      </c>
    </row>
    <row r="48" spans="3:3" x14ac:dyDescent="0.2">
      <c r="C48" s="52" t="s">
        <v>288</v>
      </c>
    </row>
    <row r="49" spans="3:3" x14ac:dyDescent="0.2">
      <c r="C49" s="56" t="s">
        <v>332</v>
      </c>
    </row>
    <row r="50" spans="3:3" x14ac:dyDescent="0.2">
      <c r="C50" s="52" t="s">
        <v>289</v>
      </c>
    </row>
    <row r="51" spans="3:3" x14ac:dyDescent="0.2">
      <c r="C51" s="52" t="s">
        <v>188</v>
      </c>
    </row>
    <row r="52" spans="3:3" x14ac:dyDescent="0.2">
      <c r="C52" s="52" t="s">
        <v>290</v>
      </c>
    </row>
    <row r="53" spans="3:3" x14ac:dyDescent="0.2">
      <c r="C53" s="56" t="s">
        <v>312</v>
      </c>
    </row>
    <row r="54" spans="3:3" x14ac:dyDescent="0.2">
      <c r="C54" t="s">
        <v>112</v>
      </c>
    </row>
    <row r="55" spans="3:3" x14ac:dyDescent="0.2">
      <c r="C55" s="52" t="s">
        <v>48</v>
      </c>
    </row>
    <row r="56" spans="3:3" x14ac:dyDescent="0.2">
      <c r="C56" s="52" t="s">
        <v>291</v>
      </c>
    </row>
    <row r="57" spans="3:3" x14ac:dyDescent="0.2">
      <c r="C57" s="52" t="s">
        <v>84</v>
      </c>
    </row>
    <row r="58" spans="3:3" x14ac:dyDescent="0.2">
      <c r="C58" s="52" t="s">
        <v>203</v>
      </c>
    </row>
    <row r="59" spans="3:3" x14ac:dyDescent="0.2">
      <c r="C59" t="s">
        <v>210</v>
      </c>
    </row>
    <row r="60" spans="3:3" x14ac:dyDescent="0.2">
      <c r="C60" s="52" t="s">
        <v>57</v>
      </c>
    </row>
    <row r="61" spans="3:3" x14ac:dyDescent="0.2">
      <c r="C61" s="56" t="s">
        <v>315</v>
      </c>
    </row>
    <row r="62" spans="3:3" x14ac:dyDescent="0.2">
      <c r="C62" s="56" t="s">
        <v>222</v>
      </c>
    </row>
    <row r="63" spans="3:3" x14ac:dyDescent="0.2">
      <c r="C63" t="s">
        <v>118</v>
      </c>
    </row>
    <row r="64" spans="3:3" x14ac:dyDescent="0.2">
      <c r="C64" s="52" t="s">
        <v>181</v>
      </c>
    </row>
    <row r="65" spans="3:3" x14ac:dyDescent="0.2">
      <c r="C65" s="52" t="s">
        <v>192</v>
      </c>
    </row>
    <row r="66" spans="3:3" x14ac:dyDescent="0.2">
      <c r="C66" t="s">
        <v>292</v>
      </c>
    </row>
    <row r="67" spans="3:3" x14ac:dyDescent="0.2">
      <c r="C67" s="52" t="s">
        <v>200</v>
      </c>
    </row>
    <row r="68" spans="3:3" x14ac:dyDescent="0.2">
      <c r="C68" s="52" t="s">
        <v>171</v>
      </c>
    </row>
    <row r="69" spans="3:3" x14ac:dyDescent="0.2">
      <c r="C69" s="52" t="s">
        <v>136</v>
      </c>
    </row>
    <row r="70" spans="3:3" x14ac:dyDescent="0.2">
      <c r="C70" t="s">
        <v>42</v>
      </c>
    </row>
    <row r="71" spans="3:3" x14ac:dyDescent="0.2">
      <c r="C71" t="s">
        <v>293</v>
      </c>
    </row>
    <row r="72" spans="3:3" x14ac:dyDescent="0.2">
      <c r="C72" t="s">
        <v>294</v>
      </c>
    </row>
    <row r="73" spans="3:3" x14ac:dyDescent="0.2">
      <c r="C73" s="56" t="s">
        <v>364</v>
      </c>
    </row>
    <row r="74" spans="3:3" x14ac:dyDescent="0.2">
      <c r="C74" s="52" t="s">
        <v>186</v>
      </c>
    </row>
    <row r="75" spans="3:3" x14ac:dyDescent="0.2">
      <c r="C75" s="56" t="s">
        <v>341</v>
      </c>
    </row>
    <row r="76" spans="3:3" x14ac:dyDescent="0.2">
      <c r="C76" s="52" t="s">
        <v>50</v>
      </c>
    </row>
    <row r="77" spans="3:3" x14ac:dyDescent="0.2">
      <c r="C77" s="52" t="s">
        <v>295</v>
      </c>
    </row>
    <row r="78" spans="3:3" x14ac:dyDescent="0.2">
      <c r="C78" t="s">
        <v>296</v>
      </c>
    </row>
    <row r="79" spans="3:3" x14ac:dyDescent="0.2">
      <c r="C79" t="s">
        <v>297</v>
      </c>
    </row>
    <row r="80" spans="3:3" x14ac:dyDescent="0.2">
      <c r="C80" t="s">
        <v>390</v>
      </c>
    </row>
    <row r="81" spans="3:3" x14ac:dyDescent="0.2">
      <c r="C81" t="s">
        <v>298</v>
      </c>
    </row>
    <row r="82" spans="3:3" x14ac:dyDescent="0.2">
      <c r="C82" t="s">
        <v>36</v>
      </c>
    </row>
    <row r="83" spans="3:3" x14ac:dyDescent="0.2">
      <c r="C83" s="52" t="s">
        <v>96</v>
      </c>
    </row>
    <row r="84" spans="3:3" x14ac:dyDescent="0.2">
      <c r="C84" s="52" t="s">
        <v>342</v>
      </c>
    </row>
    <row r="85" spans="3:3" x14ac:dyDescent="0.2">
      <c r="C85" s="52" t="s">
        <v>299</v>
      </c>
    </row>
    <row r="86" spans="3:3" x14ac:dyDescent="0.2">
      <c r="C86" s="52" t="s">
        <v>220</v>
      </c>
    </row>
    <row r="87" spans="3:3" x14ac:dyDescent="0.2">
      <c r="C87" s="52" t="s">
        <v>329</v>
      </c>
    </row>
    <row r="88" spans="3:3" x14ac:dyDescent="0.2">
      <c r="C88" s="52" t="s">
        <v>63</v>
      </c>
    </row>
    <row r="89" spans="3:3" x14ac:dyDescent="0.2">
      <c r="C89" t="s">
        <v>89</v>
      </c>
    </row>
    <row r="90" spans="3:3" x14ac:dyDescent="0.2">
      <c r="C90" t="s">
        <v>183</v>
      </c>
    </row>
    <row r="91" spans="3:3" x14ac:dyDescent="0.2">
      <c r="C91" t="s">
        <v>40</v>
      </c>
    </row>
    <row r="92" spans="3:3" x14ac:dyDescent="0.2">
      <c r="C92" s="52" t="s">
        <v>300</v>
      </c>
    </row>
    <row r="93" spans="3:3" x14ac:dyDescent="0.2">
      <c r="C93" s="52" t="s">
        <v>301</v>
      </c>
    </row>
    <row r="94" spans="3:3" x14ac:dyDescent="0.2">
      <c r="C94" s="56" t="s">
        <v>120</v>
      </c>
    </row>
    <row r="95" spans="3:3" x14ac:dyDescent="0.2">
      <c r="C95" s="52" t="s">
        <v>79</v>
      </c>
    </row>
    <row r="96" spans="3:3" x14ac:dyDescent="0.2">
      <c r="C96" s="52" t="s">
        <v>74</v>
      </c>
    </row>
    <row r="97" spans="3:3" x14ac:dyDescent="0.2">
      <c r="C97" t="s">
        <v>67</v>
      </c>
    </row>
    <row r="98" spans="3:3" x14ac:dyDescent="0.2">
      <c r="C98" t="s">
        <v>101</v>
      </c>
    </row>
    <row r="99" spans="3:3" x14ac:dyDescent="0.2">
      <c r="C99" s="52" t="s">
        <v>91</v>
      </c>
    </row>
    <row r="100" spans="3:3" x14ac:dyDescent="0.2">
      <c r="C100" s="52" t="s">
        <v>302</v>
      </c>
    </row>
    <row r="101" spans="3:3" x14ac:dyDescent="0.2">
      <c r="C101" s="56" t="s">
        <v>358</v>
      </c>
    </row>
    <row r="102" spans="3:3" x14ac:dyDescent="0.2">
      <c r="C102" s="52" t="s">
        <v>336</v>
      </c>
    </row>
    <row r="103" spans="3:3" x14ac:dyDescent="0.2">
      <c r="C103" s="52" t="s">
        <v>26</v>
      </c>
    </row>
    <row r="104" spans="3:3" x14ac:dyDescent="0.2">
      <c r="C104" s="52" t="s">
        <v>221</v>
      </c>
    </row>
    <row r="105" spans="3:3" x14ac:dyDescent="0.2">
      <c r="C105" t="s">
        <v>303</v>
      </c>
    </row>
    <row r="106" spans="3:3" x14ac:dyDescent="0.2">
      <c r="C106" t="s">
        <v>60</v>
      </c>
    </row>
    <row r="107" spans="3:3" ht="15" x14ac:dyDescent="0.2">
      <c r="C107" s="53" t="s">
        <v>304</v>
      </c>
    </row>
    <row r="108" spans="3:3" ht="15" x14ac:dyDescent="0.2">
      <c r="C108" s="53" t="s">
        <v>305</v>
      </c>
    </row>
    <row r="109" spans="3:3" ht="15" x14ac:dyDescent="0.2">
      <c r="C109" s="91" t="s">
        <v>345</v>
      </c>
    </row>
    <row r="110" spans="3:3" ht="15" x14ac:dyDescent="0.2">
      <c r="C110" s="53" t="s">
        <v>219</v>
      </c>
    </row>
    <row r="111" spans="3:3" ht="15" x14ac:dyDescent="0.2">
      <c r="C111" s="84" t="s">
        <v>321</v>
      </c>
    </row>
    <row r="112" spans="3:3" ht="15" x14ac:dyDescent="0.2">
      <c r="C112" s="53" t="s">
        <v>217</v>
      </c>
    </row>
    <row r="113" spans="3:3" x14ac:dyDescent="0.2">
      <c r="C113" t="s">
        <v>55</v>
      </c>
    </row>
    <row r="114" spans="3:3" x14ac:dyDescent="0.2">
      <c r="C114" s="52" t="s">
        <v>213</v>
      </c>
    </row>
    <row r="115" spans="3:3" ht="15" x14ac:dyDescent="0.2">
      <c r="C115" s="54" t="s">
        <v>306</v>
      </c>
    </row>
    <row r="116" spans="3:3" x14ac:dyDescent="0.2">
      <c r="C116" t="s">
        <v>307</v>
      </c>
    </row>
    <row r="117" spans="3:3" x14ac:dyDescent="0.2">
      <c r="C117" t="s">
        <v>308</v>
      </c>
    </row>
    <row r="118" spans="3:3" x14ac:dyDescent="0.2">
      <c r="C118" t="s">
        <v>347</v>
      </c>
    </row>
    <row r="119" spans="3:3" x14ac:dyDescent="0.2">
      <c r="C119" t="s">
        <v>132</v>
      </c>
    </row>
    <row r="120" spans="3:3" x14ac:dyDescent="0.2">
      <c r="C120" t="s">
        <v>309</v>
      </c>
    </row>
    <row r="121" spans="3:3" x14ac:dyDescent="0.2">
      <c r="C121" t="s">
        <v>152</v>
      </c>
    </row>
    <row r="122" spans="3:3" x14ac:dyDescent="0.2">
      <c r="C122" t="s">
        <v>414</v>
      </c>
    </row>
    <row r="123" spans="3:3" ht="15" x14ac:dyDescent="0.2">
      <c r="C123" s="151" t="s">
        <v>421</v>
      </c>
    </row>
    <row r="124" spans="3:3" x14ac:dyDescent="0.2">
      <c r="C124" t="s">
        <v>202</v>
      </c>
    </row>
    <row r="125" spans="3:3" x14ac:dyDescent="0.2">
      <c r="C125" s="52" t="s">
        <v>110</v>
      </c>
    </row>
    <row r="127" spans="3:3" x14ac:dyDescent="0.2">
      <c r="C12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PAAP</vt:lpstr>
      <vt:lpstr>Anexa CD</vt:lpstr>
      <vt:lpstr>LISTE</vt:lpstr>
      <vt:lpstr>'Anexa CD'!Print_Area</vt:lpstr>
      <vt:lpstr>PAAP!Print_Area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Paun Laura, ISC</cp:lastModifiedBy>
  <cp:lastPrinted>2023-02-24T07:00:18Z</cp:lastPrinted>
  <dcterms:created xsi:type="dcterms:W3CDTF">2022-02-17T07:36:33Z</dcterms:created>
  <dcterms:modified xsi:type="dcterms:W3CDTF">2023-03-14T14:20:55Z</dcterms:modified>
</cp:coreProperties>
</file>