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.0.37\Birou Achizitii\PAAP\2022\PAAP DECEMBRIE 2022\"/>
    </mc:Choice>
  </mc:AlternateContent>
  <bookViews>
    <workbookView xWindow="0" yWindow="0" windowWidth="28800" windowHeight="12300" activeTab="1"/>
  </bookViews>
  <sheets>
    <sheet name="PAAP" sheetId="2" r:id="rId1"/>
    <sheet name="Anexa CD" sheetId="1" r:id="rId2"/>
    <sheet name="LISTE" sheetId="4" r:id="rId3"/>
  </sheets>
  <definedNames>
    <definedName name="_xlnm._FilterDatabase" localSheetId="1" hidden="1">'Anexa CD'!$A$6:$O$114</definedName>
    <definedName name="_xlnm._FilterDatabase" localSheetId="0" hidden="1">PAAP!$A$17:$N$40</definedName>
    <definedName name="_xlnm.Print_Area" localSheetId="1">'Anexa CD'!$A$1:$L$121</definedName>
    <definedName name="_xlnm.Print_Area" localSheetId="0">PAAP!$A$1:$M$46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3" i="1" l="1"/>
  <c r="O112" i="1"/>
  <c r="O111" i="1"/>
  <c r="O110" i="1"/>
  <c r="O109" i="1"/>
  <c r="O108" i="1"/>
  <c r="F113" i="1" l="1"/>
  <c r="F112" i="1"/>
  <c r="E48" i="1"/>
  <c r="E96" i="1"/>
  <c r="F110" i="1"/>
  <c r="E24" i="1"/>
  <c r="E59" i="1"/>
  <c r="E103" i="1"/>
  <c r="E34" i="1"/>
  <c r="F16" i="1"/>
  <c r="O16" i="1"/>
  <c r="F108" i="1"/>
  <c r="E87" i="1" l="1"/>
  <c r="O107" i="1" l="1"/>
  <c r="F107" i="1"/>
  <c r="O106" i="1" l="1"/>
  <c r="F106" i="1"/>
  <c r="F105" i="1" l="1"/>
  <c r="E84" i="1"/>
  <c r="O105" i="1" s="1"/>
  <c r="G34" i="2" l="1"/>
  <c r="O104" i="1" l="1"/>
  <c r="F104" i="1" l="1"/>
  <c r="E75" i="1" l="1"/>
  <c r="O102" i="1"/>
  <c r="F102" i="1"/>
  <c r="F103" i="1"/>
  <c r="F101" i="1" l="1"/>
  <c r="G33" i="2" l="1"/>
  <c r="G30" i="2" l="1"/>
  <c r="G29" i="2"/>
  <c r="G32" i="2" l="1"/>
  <c r="F99" i="1"/>
  <c r="O101" i="1" l="1"/>
  <c r="E83" i="1" l="1"/>
  <c r="F84" i="1" l="1"/>
  <c r="F98" i="1"/>
  <c r="F97" i="1"/>
  <c r="E62" i="1" l="1"/>
  <c r="O96" i="1" l="1"/>
  <c r="F96" i="1"/>
  <c r="E93" i="1" l="1"/>
  <c r="O93" i="1" s="1"/>
  <c r="O95" i="1"/>
  <c r="F95" i="1"/>
  <c r="E94" i="1"/>
  <c r="F93" i="1" l="1"/>
  <c r="O94" i="1"/>
  <c r="F94" i="1"/>
  <c r="G31" i="2" l="1"/>
  <c r="O97" i="1" l="1"/>
  <c r="O98" i="1"/>
  <c r="F92" i="1" l="1"/>
  <c r="E70" i="1" l="1"/>
  <c r="O63" i="1" l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F91" i="1"/>
  <c r="F90" i="1"/>
  <c r="E49" i="1"/>
  <c r="F89" i="1" l="1"/>
  <c r="A21" i="2" l="1"/>
  <c r="A22" i="2"/>
  <c r="A20" i="2"/>
  <c r="F88" i="1" l="1"/>
  <c r="F87" i="1"/>
  <c r="F86" i="1"/>
  <c r="E68" i="1" l="1"/>
  <c r="E69" i="1"/>
  <c r="E44" i="1" l="1"/>
  <c r="F85" i="1" l="1"/>
  <c r="E43" i="1"/>
  <c r="F83" i="1" l="1"/>
  <c r="F82" i="1"/>
  <c r="F81" i="1" l="1"/>
  <c r="E13" i="1" l="1"/>
  <c r="F80" i="1" l="1"/>
  <c r="F79" i="1" l="1"/>
  <c r="F78" i="1" l="1"/>
  <c r="F77" i="1" l="1"/>
  <c r="F76" i="1" l="1"/>
  <c r="F75" i="1" l="1"/>
  <c r="F74" i="1"/>
  <c r="E32" i="1" l="1"/>
  <c r="E66" i="1"/>
  <c r="F25" i="2" l="1"/>
  <c r="O68" i="1" l="1"/>
  <c r="F68" i="1"/>
  <c r="O72" i="1" l="1"/>
  <c r="F72" i="1"/>
  <c r="O73" i="1" l="1"/>
  <c r="F73" i="1" l="1"/>
  <c r="F69" i="1" l="1"/>
  <c r="F28" i="2" l="1"/>
  <c r="G28" i="2"/>
  <c r="G25" i="2" l="1"/>
  <c r="G24" i="2"/>
  <c r="G23" i="2"/>
  <c r="G22" i="2"/>
  <c r="F21" i="2"/>
  <c r="G21" i="2" s="1"/>
  <c r="O71" i="1"/>
  <c r="F71" i="1"/>
  <c r="O70" i="1"/>
  <c r="F70" i="1"/>
  <c r="O67" i="1"/>
  <c r="F67" i="1"/>
  <c r="O66" i="1"/>
  <c r="F66" i="1"/>
  <c r="O65" i="1"/>
  <c r="F65" i="1"/>
  <c r="O64" i="1"/>
  <c r="F64" i="1"/>
  <c r="F63" i="1"/>
  <c r="F62" i="1"/>
  <c r="O61" i="1"/>
  <c r="F61" i="1"/>
  <c r="O60" i="1"/>
  <c r="F60" i="1"/>
  <c r="E58" i="1"/>
  <c r="O57" i="1"/>
  <c r="F57" i="1"/>
  <c r="O56" i="1"/>
  <c r="F56" i="1"/>
  <c r="O55" i="1"/>
  <c r="F55" i="1"/>
  <c r="O54" i="1"/>
  <c r="F54" i="1"/>
  <c r="O53" i="1"/>
  <c r="F53" i="1"/>
  <c r="E52" i="1"/>
  <c r="F52" i="1" s="1"/>
  <c r="E51" i="1"/>
  <c r="F51" i="1" s="1"/>
  <c r="O50" i="1"/>
  <c r="F50" i="1"/>
  <c r="F49" i="1"/>
  <c r="O48" i="1"/>
  <c r="F48" i="1"/>
  <c r="E47" i="1"/>
  <c r="O47" i="1" s="1"/>
  <c r="E46" i="1"/>
  <c r="O46" i="1" s="1"/>
  <c r="O45" i="1"/>
  <c r="F45" i="1"/>
  <c r="F44" i="1"/>
  <c r="O43" i="1"/>
  <c r="F43" i="1"/>
  <c r="O42" i="1"/>
  <c r="F42" i="1"/>
  <c r="F41" i="1"/>
  <c r="E40" i="1"/>
  <c r="O40" i="1" s="1"/>
  <c r="O39" i="1"/>
  <c r="F39" i="1"/>
  <c r="F38" i="1"/>
  <c r="F37" i="1"/>
  <c r="E36" i="1"/>
  <c r="O99" i="1" s="1"/>
  <c r="F35" i="1"/>
  <c r="O34" i="1"/>
  <c r="O33" i="1"/>
  <c r="F33" i="1"/>
  <c r="F32" i="1"/>
  <c r="O31" i="1"/>
  <c r="F31" i="1"/>
  <c r="O30" i="1"/>
  <c r="F30" i="1"/>
  <c r="O29" i="1"/>
  <c r="F29" i="1"/>
  <c r="O28" i="1"/>
  <c r="F28" i="1"/>
  <c r="E27" i="1"/>
  <c r="O27" i="1" s="1"/>
  <c r="E26" i="1"/>
  <c r="O26" i="1" s="1"/>
  <c r="O25" i="1"/>
  <c r="F25" i="1"/>
  <c r="O24" i="1"/>
  <c r="F24" i="1"/>
  <c r="E23" i="1"/>
  <c r="F23" i="1" s="1"/>
  <c r="O22" i="1"/>
  <c r="F22" i="1"/>
  <c r="O21" i="1"/>
  <c r="F21" i="1"/>
  <c r="E20" i="1"/>
  <c r="F20" i="1" s="1"/>
  <c r="E19" i="1"/>
  <c r="O19" i="1" s="1"/>
  <c r="E18" i="1"/>
  <c r="O17" i="1"/>
  <c r="F17" i="1"/>
  <c r="O15" i="1"/>
  <c r="F15" i="1"/>
  <c r="O14" i="1"/>
  <c r="F14" i="1"/>
  <c r="O13" i="1"/>
  <c r="E12" i="1"/>
  <c r="O12" i="1" s="1"/>
  <c r="O11" i="1"/>
  <c r="F11" i="1"/>
  <c r="O10" i="1"/>
  <c r="F10" i="1"/>
  <c r="O9" i="1"/>
  <c r="F9" i="1"/>
  <c r="E8" i="1"/>
  <c r="O7" i="1"/>
  <c r="F7" i="1"/>
  <c r="F8" i="1" l="1"/>
  <c r="O103" i="1"/>
  <c r="O35" i="1"/>
  <c r="F58" i="1"/>
  <c r="O100" i="1"/>
  <c r="O38" i="1"/>
  <c r="O20" i="1"/>
  <c r="O51" i="1"/>
  <c r="F36" i="1"/>
  <c r="O36" i="1"/>
  <c r="O8" i="1"/>
  <c r="O32" i="1"/>
  <c r="O69" i="1"/>
  <c r="O62" i="1"/>
  <c r="O23" i="1"/>
  <c r="O52" i="1"/>
  <c r="O59" i="1"/>
  <c r="O49" i="1"/>
  <c r="F40" i="1"/>
  <c r="O41" i="1"/>
  <c r="O44" i="1"/>
  <c r="O58" i="1"/>
  <c r="F59" i="1"/>
  <c r="F18" i="1"/>
  <c r="O18" i="1"/>
  <c r="O37" i="1"/>
  <c r="F34" i="1"/>
  <c r="F19" i="1"/>
  <c r="F46" i="1"/>
  <c r="F26" i="1"/>
  <c r="F47" i="1"/>
  <c r="F12" i="1"/>
  <c r="F13" i="1"/>
  <c r="F27" i="1"/>
</calcChain>
</file>

<file path=xl/sharedStrings.xml><?xml version="1.0" encoding="utf-8"?>
<sst xmlns="http://schemas.openxmlformats.org/spreadsheetml/2006/main" count="1301" uniqueCount="660">
  <si>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</si>
  <si>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</si>
  <si>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</si>
  <si>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</si>
  <si>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</si>
  <si>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</si>
  <si>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</si>
  <si>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</si>
  <si>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</si>
  <si>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</si>
  <si>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</si>
  <si>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</si>
  <si>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Compartiment inițiator</t>
  </si>
  <si>
    <t>Categorie</t>
  </si>
  <si>
    <t>Valoare totală pe categorie fără TVA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</si>
  <si>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</si>
  <si>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</si>
  <si>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</si>
  <si>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</si>
  <si>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</si>
  <si>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</si>
  <si>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</si>
  <si>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</si>
  <si>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</si>
  <si>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</si>
  <si>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DJRU</t>
  </si>
  <si>
    <t>Servicii de tipărire și de livrare</t>
  </si>
  <si>
    <t>2</t>
  </si>
  <si>
    <t>Role etichete pentru imprimante cod de bare și role ticketing</t>
  </si>
  <si>
    <t>30199760-5</t>
  </si>
  <si>
    <t>Etichete</t>
  </si>
  <si>
    <t>20.01.01</t>
  </si>
  <si>
    <t>Logistica</t>
  </si>
  <si>
    <t>3</t>
  </si>
  <si>
    <t>Servicii de depozitare</t>
  </si>
  <si>
    <t>20.01.09</t>
  </si>
  <si>
    <t>Patrimoniu</t>
  </si>
  <si>
    <t>4</t>
  </si>
  <si>
    <t>Servicii de distrugere a documentelor</t>
  </si>
  <si>
    <t>92512100-4</t>
  </si>
  <si>
    <t>Servicii de distrugere a arhivelor</t>
  </si>
  <si>
    <t>5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</si>
  <si>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</si>
  <si>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</si>
  <si>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</si>
  <si>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</si>
  <si>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</si>
  <si>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</si>
  <si>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</si>
  <si>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</si>
  <si>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</si>
  <si>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</si>
  <si>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Mentenanță sisteme acces</t>
  </si>
  <si>
    <t>8</t>
  </si>
  <si>
    <t>Servicii de întocmire/revizuire analiza risc pentru sedii/puncte de lucru ale ISC</t>
  </si>
  <si>
    <t>71317000-3</t>
  </si>
  <si>
    <t>Servicii de consultanţă în protecţia contra riscurilor şi în controlul riscurilor</t>
  </si>
  <si>
    <t>Servicii de consultanță în analiza de risc</t>
  </si>
  <si>
    <t>9</t>
  </si>
  <si>
    <t>Mentenanta anuala pentru domeniul isc-web.ro</t>
  </si>
  <si>
    <t>72415000-2</t>
  </si>
  <si>
    <t>Servicii de găzduire pentru operarea de site-uri WWW (World Wide Web)</t>
  </si>
  <si>
    <t>Servicii web</t>
  </si>
  <si>
    <t>10</t>
  </si>
  <si>
    <t>Alte piese si consumabile IT (cabluri UTP, mufe, ribbon)</t>
  </si>
  <si>
    <t>32422000-7     
30125100-2</t>
  </si>
  <si>
    <t xml:space="preserve">Componente de rețea           
Cartușe de toner                                       </t>
  </si>
  <si>
    <t>Piese si consumabile IT</t>
  </si>
  <si>
    <t>11</t>
  </si>
  <si>
    <t>75111200-9</t>
  </si>
  <si>
    <t>Servicii legislative</t>
  </si>
  <si>
    <t>Juridic</t>
  </si>
  <si>
    <t>12</t>
  </si>
  <si>
    <t>13</t>
  </si>
  <si>
    <t>Servicii de furnizare și actualizare a reglementărilor tehnice în construcții - biblioteca tehnica proiect</t>
  </si>
  <si>
    <t>64216200-5</t>
  </si>
  <si>
    <t>Servicii de informare electronică</t>
  </si>
  <si>
    <t>Biblioteca tehnică</t>
  </si>
  <si>
    <t>14</t>
  </si>
  <si>
    <t>Servicii de reparare şi de întreţinere a echipamentelor de stingere a incendiilor (instalatie incendiu, stingatoare, cortine)</t>
  </si>
  <si>
    <t>50413200-5</t>
  </si>
  <si>
    <t>Servicii de reparare şi de întreţinere a echipamentului de stingere a incendiilor</t>
  </si>
  <si>
    <t xml:space="preserve">
20.01.30</t>
  </si>
  <si>
    <t>15</t>
  </si>
  <si>
    <t>Servicii de întreţinere a ascensoarelor, inclusiv verificare RSVTI</t>
  </si>
  <si>
    <t>50750000-7
71630000-3</t>
  </si>
  <si>
    <t>Servicii de întreţinere a ascensoarelor
Servicii de inspecţie şi testare tehnică</t>
  </si>
  <si>
    <t>20.01.30</t>
  </si>
  <si>
    <t>Servicii de reparare și de întreținere a ascensoarelor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</si>
  <si>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</si>
  <si>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</si>
  <si>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</si>
  <si>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</si>
  <si>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Servicii de reparare și de întreținere a aparatelor și instalațiilor de gaze</t>
  </si>
  <si>
    <t>17</t>
  </si>
  <si>
    <t>Revizie generatoare ISC aparat central</t>
  </si>
  <si>
    <t>50532300-6</t>
  </si>
  <si>
    <t>Servicii de reparare şi de întreţinere a generatoarelor</t>
  </si>
  <si>
    <t>Mentenanță tehnică (generatoare)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</si>
  <si>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</si>
  <si>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</si>
  <si>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</si>
  <si>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</si>
  <si>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Servicii de inspecţie şi testare tehnică (energie)</t>
  </si>
  <si>
    <t>19</t>
  </si>
  <si>
    <t>Servicii de reparare si intretinere instalatii sanitare, electrice, termice, tamplarie si feronerie, inlcusiv materiale (mentenanta ISC + IRC)</t>
  </si>
  <si>
    <t>50000000-5
31000000-6
44411000-4</t>
  </si>
  <si>
    <t>Servicii de reparare şi întreţinere
Maşini, aparate, echipamente şi consumabile electrice; iluminat
Articole sanitare</t>
  </si>
  <si>
    <t>Servicii de reparare si întreținere</t>
  </si>
  <si>
    <t>20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</si>
  <si>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</si>
  <si>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</si>
  <si>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</si>
  <si>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IJC</t>
  </si>
  <si>
    <t>Servicii de dezinfecție, dezinsecție și deratizare</t>
  </si>
  <si>
    <t>21</t>
  </si>
  <si>
    <t xml:space="preserve">Servicii de reparatii sisteme de alarmă la efractie/ sisteme de supraveghere video </t>
  </si>
  <si>
    <t>Diverse servicii de întreținere și reparare</t>
  </si>
  <si>
    <t>22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</si>
  <si>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</si>
  <si>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</si>
  <si>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</si>
  <si>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</si>
  <si>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Imprimate la comanda (legitimatii diriginți de șantier, carti de vizita)</t>
  </si>
  <si>
    <t>22458000-5</t>
  </si>
  <si>
    <t>Imprimate la comandă</t>
  </si>
  <si>
    <t>DSPPCALRTEDS</t>
  </si>
  <si>
    <t>24</t>
  </si>
  <si>
    <t>Rovignete</t>
  </si>
  <si>
    <t>22453000-0</t>
  </si>
  <si>
    <t>Viniete de automobile</t>
  </si>
  <si>
    <t>Parc auto</t>
  </si>
  <si>
    <t>Viniete</t>
  </si>
  <si>
    <t>25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</si>
  <si>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</si>
  <si>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</si>
  <si>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</si>
  <si>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</si>
  <si>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</si>
  <si>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</si>
  <si>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</si>
  <si>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</si>
  <si>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</si>
  <si>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</si>
  <si>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</si>
  <si>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Servicii de reparare și de întreținere a automobilelor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</si>
  <si>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</si>
  <si>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</si>
  <si>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</si>
  <si>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</si>
  <si>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</si>
  <si>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</si>
  <si>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SU si DJRU</t>
  </si>
  <si>
    <t>Îmbrăcăminte și încălțăminte</t>
  </si>
  <si>
    <t>30</t>
  </si>
  <si>
    <t>Steaguri</t>
  </si>
  <si>
    <t>35821000-5</t>
  </si>
  <si>
    <t>20.05.30</t>
  </si>
  <si>
    <t>31</t>
  </si>
  <si>
    <t>Calculatoare de birou - 60 buc</t>
  </si>
  <si>
    <t>30141200-1</t>
  </si>
  <si>
    <t>Calculatoare de birou</t>
  </si>
  <si>
    <t>Diverse articole</t>
  </si>
  <si>
    <t>32</t>
  </si>
  <si>
    <t xml:space="preserve">Truse scule  </t>
  </si>
  <si>
    <t>44512940-3</t>
  </si>
  <si>
    <t>Truse de scule</t>
  </si>
  <si>
    <t>Scule si unelte</t>
  </si>
  <si>
    <t>33</t>
  </si>
  <si>
    <t xml:space="preserve">Cricuri auto </t>
  </si>
  <si>
    <t>34326200-0</t>
  </si>
  <si>
    <t>Cricuri pentru vehicule</t>
  </si>
  <si>
    <t>34</t>
  </si>
  <si>
    <t>Freza pentru zapada</t>
  </si>
  <si>
    <t>43313100-1</t>
  </si>
  <si>
    <t>Pluguri pentru zapada</t>
  </si>
  <si>
    <t>35</t>
  </si>
  <si>
    <t xml:space="preserve"> Firma luminoasa sediu Petrosani</t>
  </si>
  <si>
    <t>31523000-8</t>
  </si>
  <si>
    <t>Indicatoare si placute luminoase</t>
  </si>
  <si>
    <t>Indicatoare și plăcuțe</t>
  </si>
  <si>
    <t>36</t>
  </si>
  <si>
    <t>Carucioare platforma, dispozitive pentru mutat mobila grea etc.</t>
  </si>
  <si>
    <t>44423300-4 </t>
  </si>
  <si>
    <t>Echipament de manipulare a marfurilor</t>
  </si>
  <si>
    <t>37</t>
  </si>
  <si>
    <t xml:space="preserve">Stampile diverse </t>
  </si>
  <si>
    <t>30192153-8</t>
  </si>
  <si>
    <t>Ştampile cu text</t>
  </si>
  <si>
    <t>38</t>
  </si>
  <si>
    <t xml:space="preserve">Compresoare auto </t>
  </si>
  <si>
    <t>42123000-7 </t>
  </si>
  <si>
    <t>Compresoare</t>
  </si>
  <si>
    <t>Compresoare auto</t>
  </si>
  <si>
    <t>39</t>
  </si>
  <si>
    <t>42924730-5</t>
  </si>
  <si>
    <t>Aparate de curăţare cu apă sub presiune</t>
  </si>
  <si>
    <t>Aparate de curățare</t>
  </si>
  <si>
    <t>40</t>
  </si>
  <si>
    <t>44165100-5</t>
  </si>
  <si>
    <t>Furtunuri</t>
  </si>
  <si>
    <t>41</t>
  </si>
  <si>
    <t>Prelungitor pe rolă cu tambur 50 ml 1 buc (IJC Vâlcea)</t>
  </si>
  <si>
    <t>31224810-3</t>
  </si>
  <si>
    <t>Cabluri prelungitoare</t>
  </si>
  <si>
    <t>42</t>
  </si>
  <si>
    <t xml:space="preserve">Televizoare </t>
  </si>
  <si>
    <t>32324000-0</t>
  </si>
  <si>
    <t>Televizoare</t>
  </si>
  <si>
    <t>Electrocasnice</t>
  </si>
  <si>
    <t>43</t>
  </si>
  <si>
    <t>Jaluzele si rulouri textile</t>
  </si>
  <si>
    <t>Articole textile</t>
  </si>
  <si>
    <t>44</t>
  </si>
  <si>
    <t>Extinctoare</t>
  </si>
  <si>
    <t>35111300-8</t>
  </si>
  <si>
    <t>SU</t>
  </si>
  <si>
    <t>Echipament de stingere a incendiilor</t>
  </si>
  <si>
    <t>45</t>
  </si>
  <si>
    <t>Mocheta si covorase (interior, exterior, antiderapante)</t>
  </si>
  <si>
    <t>39530000-6</t>
  </si>
  <si>
    <t>Covoare, preşuri şi carpete</t>
  </si>
  <si>
    <t>46</t>
  </si>
  <si>
    <t>Insigna + portofel (50 buc)</t>
  </si>
  <si>
    <t>39561133-3</t>
  </si>
  <si>
    <t>Insigne</t>
  </si>
  <si>
    <t>47</t>
  </si>
  <si>
    <t xml:space="preserve">Aparate de aer conditionat </t>
  </si>
  <si>
    <t>39717200-3</t>
  </si>
  <si>
    <t>Aparate de aer condiţionat</t>
  </si>
  <si>
    <t>20.05.30
71.01.02</t>
  </si>
  <si>
    <t>48</t>
  </si>
  <si>
    <t>Scari (extensibile, aluminiu etc.)</t>
  </si>
  <si>
    <t>44423200-3</t>
  </si>
  <si>
    <t>Scari </t>
  </si>
  <si>
    <t>Scări</t>
  </si>
  <si>
    <t>49</t>
  </si>
  <si>
    <t>Cheltuieli de protocol</t>
  </si>
  <si>
    <t>15800000-6</t>
  </si>
  <si>
    <t>Diverse produse alimentare</t>
  </si>
  <si>
    <t>20.30.02</t>
  </si>
  <si>
    <t>Registratura</t>
  </si>
  <si>
    <t>50</t>
  </si>
  <si>
    <t>Materiale informative, promotionale, cadouri delegatie</t>
  </si>
  <si>
    <t>39294100-0</t>
  </si>
  <si>
    <t>Produse informative si de promovare</t>
  </si>
  <si>
    <t>Produse informative și de promovare</t>
  </si>
  <si>
    <t>51</t>
  </si>
  <si>
    <t xml:space="preserve">Prelevare produse si esantioane+examinare si incercare produse </t>
  </si>
  <si>
    <t>71900000-7</t>
  </si>
  <si>
    <t>Servicii de laborator </t>
  </si>
  <si>
    <t>20.30.30</t>
  </si>
  <si>
    <t>52</t>
  </si>
  <si>
    <t>Audit de supraveghere a sistemului de management integrat ISO 9001:2015 si ISO 37001:2016</t>
  </si>
  <si>
    <t>79212000-3</t>
  </si>
  <si>
    <t>Servicii de auditare</t>
  </si>
  <si>
    <t>53</t>
  </si>
  <si>
    <t>Materiale protectie sanitara (masti, dezinfectanti, manusi, etc) COVID 19</t>
  </si>
  <si>
    <t>18143000-3
24455000-8</t>
  </si>
  <si>
    <t>Echipamente de protecție
Dezinfectanti</t>
  </si>
  <si>
    <t>SSM</t>
  </si>
  <si>
    <t>Materiale protectie sanitara</t>
  </si>
  <si>
    <t>54</t>
  </si>
  <si>
    <t>Diverse carti si publicatii (juridic, SSM)</t>
  </si>
  <si>
    <t>22121000-4</t>
  </si>
  <si>
    <t>Publicaţii tehnice</t>
  </si>
  <si>
    <t>20.11</t>
  </si>
  <si>
    <t>Publicații tehnice</t>
  </si>
  <si>
    <t>55</t>
  </si>
  <si>
    <t xml:space="preserve">Abonamente pentru periodice si reviste de specialitate </t>
  </si>
  <si>
    <t>56</t>
  </si>
  <si>
    <t>Indicatoare autocolante obligatorii SSM</t>
  </si>
  <si>
    <t>22459100-3</t>
  </si>
  <si>
    <t>Autocolante şi benzi publicitare</t>
  </si>
  <si>
    <t>20.14</t>
  </si>
  <si>
    <t>71.01.02</t>
  </si>
  <si>
    <t>Rețele informatice</t>
  </si>
  <si>
    <t>58</t>
  </si>
  <si>
    <t>Videoproiectoare</t>
  </si>
  <si>
    <t>38652120-7</t>
  </si>
  <si>
    <t>59</t>
  </si>
  <si>
    <t>Mobilier</t>
  </si>
  <si>
    <t>39100000-3</t>
  </si>
  <si>
    <t>20.05.30
71.01.03</t>
  </si>
  <si>
    <t>60</t>
  </si>
  <si>
    <t>Licenta ADOBE DREAMWEAWER (site web)</t>
  </si>
  <si>
    <t>48900000-7 </t>
  </si>
  <si>
    <t>Diverse pachete software si sisteme informatice</t>
  </si>
  <si>
    <t>71.01.30</t>
  </si>
  <si>
    <t>Pachete software şi sisteme informatice</t>
  </si>
  <si>
    <t>61</t>
  </si>
  <si>
    <t>Interfoane</t>
  </si>
  <si>
    <t>71.03</t>
  </si>
  <si>
    <t>Sisteme control acces</t>
  </si>
  <si>
    <t>62</t>
  </si>
  <si>
    <t>Servicii de proiectare si asistenta tehnica pentru obiectivul de investitii "Reparații capitale la construcții și instalații, precum și extindere în curtea de lumină la sediul IJC Cluj"</t>
  </si>
  <si>
    <t>71240000-2</t>
  </si>
  <si>
    <t>Servicii de arhitectură, de inginerie şi de planificare</t>
  </si>
  <si>
    <t>Servicii PT AT obiectivul de investitii IJC Cluj</t>
  </si>
  <si>
    <t>63</t>
  </si>
  <si>
    <t xml:space="preserve">Servicii de proiectare si asistenta tehnica pentru obiectivul de investitii „Reabilitare termică a imobilului, închidere balcoane etajul I, modernizare, recompartimentări și reparații, realizare pergolă parcare exterioară la sediul IJC Constanța” </t>
  </si>
  <si>
    <t>Servicii PT AT obiectivul de investitii IJC Constanța</t>
  </si>
  <si>
    <t>64</t>
  </si>
  <si>
    <t>Servicii intocmire DALI, Audit energetic, expertiză tehnică, taxe, avize și autorizații pt. obiectivul de investitii "Reabilitare termică și reparații la construcții și instalații la sediul IJC Bihor"</t>
  </si>
  <si>
    <t>71241000-9</t>
  </si>
  <si>
    <t>Studii de fezabilitate, servicii de consultanţă, analize</t>
  </si>
  <si>
    <t>Servicii expertiza pt obiectivul de investitii IJC Bihor</t>
  </si>
  <si>
    <t xml:space="preserve">Servicii de traducere </t>
  </si>
  <si>
    <t>79530000-8</t>
  </si>
  <si>
    <t>Servicii de traducere</t>
  </si>
  <si>
    <t>IRCBI</t>
  </si>
  <si>
    <t>66</t>
  </si>
  <si>
    <t>Telecomenzi</t>
  </si>
  <si>
    <t>38820000-9</t>
  </si>
  <si>
    <t>Echipament pentru comandă de la distanţă</t>
  </si>
  <si>
    <t>Produse acces</t>
  </si>
  <si>
    <t xml:space="preserve">Șef Serviciu Buget-Contabilitate, </t>
  </si>
  <si>
    <t>Șef Birou Informatizare,</t>
  </si>
  <si>
    <t>Șef Birou Logistică, Patrimoniu și Parc Auto</t>
  </si>
  <si>
    <t>Crenguța MIRCEA</t>
  </si>
  <si>
    <t>Gabriela STOLERIU</t>
  </si>
  <si>
    <t>APROB,</t>
  </si>
  <si>
    <t>INSPECTOR GENERAL</t>
  </si>
  <si>
    <t>Paul RACOVIȚĂ</t>
  </si>
  <si>
    <t>Programul Anual al Achiziţiilor Publice pe anul 2022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</si>
  <si>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</si>
  <si>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</si>
  <si>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</si>
  <si>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</si>
  <si>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</si>
  <si>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</si>
  <si>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</si>
  <si>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</si>
  <si>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</si>
  <si>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</si>
  <si>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</si>
  <si>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</si>
  <si>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 xml:space="preserve">Acord-cadru 24 luni servicii de mentenanță și suport pentru Sistemul de raportare și înregistrare tranzacțională SAP S/4 HANA </t>
  </si>
  <si>
    <t>14234699_2022_PAAPD1325703</t>
  </si>
  <si>
    <t xml:space="preserve">72230000-6        72267000-4   </t>
  </si>
  <si>
    <t>Servicii de dezvoltare de software personalizat     Servicii de întreținere și reparații de sotware</t>
  </si>
  <si>
    <t>396.000 euro</t>
  </si>
  <si>
    <t>471.240 euro</t>
  </si>
  <si>
    <t>Licitatie deschisa</t>
  </si>
  <si>
    <t xml:space="preserve">4 luni de la momentul publicării anunțului de participare </t>
  </si>
  <si>
    <t>Online</t>
  </si>
  <si>
    <t>Cosmin Radu</t>
  </si>
  <si>
    <t>71.01.30    20.01.09</t>
  </si>
  <si>
    <t xml:space="preserve">Achiziție infrastructură hardware, infrastructură software și mentenanță anuală pentru RENAC/D - Registrul Electronic Național al Autorizațiilor de Construire/Demolare
</t>
  </si>
  <si>
    <t>14234699_2022_PAAPD1325719</t>
  </si>
  <si>
    <t xml:space="preserve">
48820000-2
30233000-1    
48000000-8
72267000-4
</t>
  </si>
  <si>
    <t>Laura Paun</t>
  </si>
  <si>
    <t>71.01.02
71.01.30
20.01.09</t>
  </si>
  <si>
    <t>14234699_2022_PAAPD1325729</t>
  </si>
  <si>
    <t>Procedură simplificată</t>
  </si>
  <si>
    <t xml:space="preserve">3 luni de la momentul publicării anunțului de participare </t>
  </si>
  <si>
    <t xml:space="preserve">30216130-6 
30232100-5
32420000-3 
31154000-0 </t>
  </si>
  <si>
    <t>Cititoare de coduri de bare
Imprimante si trasatoare
Echipament de reţea
Surse de alimentare electrică continuă</t>
  </si>
  <si>
    <t>39715210-2</t>
  </si>
  <si>
    <t>Echipament de încălzire centrală</t>
  </si>
  <si>
    <t>14234699_2022_PAAPD1325773</t>
  </si>
  <si>
    <t xml:space="preserve">
45000000-7</t>
  </si>
  <si>
    <t xml:space="preserve">
Lucrări de construcţii</t>
  </si>
  <si>
    <t>Procedura simplificata</t>
  </si>
  <si>
    <t>14234699_2022_PAAPD1325779</t>
  </si>
  <si>
    <t>45453000-7</t>
  </si>
  <si>
    <t>Lucrări de reparaţii generale şi de renovare</t>
  </si>
  <si>
    <t>Radu Nistorescu</t>
  </si>
  <si>
    <t>20.02</t>
  </si>
  <si>
    <t>09310000-5</t>
  </si>
  <si>
    <t>Electricitate</t>
  </si>
  <si>
    <t>Offline</t>
  </si>
  <si>
    <t>20.01.03</t>
  </si>
  <si>
    <t>Servicii de formare profesională pentru funcționarii publici din cadrul Inspectoratului de Stat în Construcții - I.S.C.***</t>
  </si>
  <si>
    <t>14234699_2022_PAAPD1325788</t>
  </si>
  <si>
    <t>80530000-8</t>
  </si>
  <si>
    <t>Servicii de formare profesionala</t>
  </si>
  <si>
    <t>Procedura proprie</t>
  </si>
  <si>
    <t xml:space="preserve">2 luni de la momentul publicării în SEAP și site ISC a anunțului publicitar SEAP
*sub rezerva primirii tuturor informațiilor /documentelor necesare inițierii procedurii </t>
  </si>
  <si>
    <t>20.13</t>
  </si>
  <si>
    <t>Servicii de formare specializată - cursuri SSM***</t>
  </si>
  <si>
    <t>14234699_2022_PAAPD1325800</t>
  </si>
  <si>
    <t>80510000-2</t>
  </si>
  <si>
    <t>Servicii de formare specializata</t>
  </si>
  <si>
    <t xml:space="preserve">2 luni de la momentul publicării anunțului de participare 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</si>
  <si>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</si>
  <si>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</si>
  <si>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</si>
  <si>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DIRECTOR DEA,</t>
  </si>
  <si>
    <t>Șef Birou Logistică, Patrimoniu și Parc Auto,</t>
  </si>
  <si>
    <t>Aditivi chimici</t>
  </si>
  <si>
    <t>Anvelope, jante și accesorii</t>
  </si>
  <si>
    <t>Boilere de apa calda</t>
  </si>
  <si>
    <t>Centrale telefonice</t>
  </si>
  <si>
    <t>Circuite electrice</t>
  </si>
  <si>
    <t>Consumabile medicale</t>
  </si>
  <si>
    <t>Cuptoare</t>
  </si>
  <si>
    <t>Echipamente IT</t>
  </si>
  <si>
    <t>Echipamente medicale</t>
  </si>
  <si>
    <t>Echipamente de protectie COVID</t>
  </si>
  <si>
    <t>Echipamente telecomunicații</t>
  </si>
  <si>
    <t>Electrice și sanitare</t>
  </si>
  <si>
    <t>Europubele</t>
  </si>
  <si>
    <t>Feronerie</t>
  </si>
  <si>
    <t>Formulare tipizate</t>
  </si>
  <si>
    <t>Lucrări de reparații capitale</t>
  </si>
  <si>
    <t>Lucrări de reparații curente</t>
  </si>
  <si>
    <t>Lucrari pt obiectivul de investitii IJC Arges</t>
  </si>
  <si>
    <t>Lucrari pt obiectivul de investitii IJC Timis</t>
  </si>
  <si>
    <t>Mașini, echipamente și accesorii de birou</t>
  </si>
  <si>
    <t>Mentenanță sisteme audio-video</t>
  </si>
  <si>
    <t>Redresoare auto</t>
  </si>
  <si>
    <t>Servicii bancare</t>
  </si>
  <si>
    <t>Servicii cablu TV</t>
  </si>
  <si>
    <t>Servicii de asigurare medicală</t>
  </si>
  <si>
    <t>Servicii de consultanță în domeniul evaluarii</t>
  </si>
  <si>
    <t>Servicii de consultanţă în domeniul securităţii</t>
  </si>
  <si>
    <t>Servicii de curățare coș</t>
  </si>
  <si>
    <t>Servicii de depozitare anvelope</t>
  </si>
  <si>
    <t>Servicii expertiza pt obiectivul de investitii IJC Timiș</t>
  </si>
  <si>
    <t>Servicii de protecție împotriva radiațiilor</t>
  </si>
  <si>
    <t>Servicii de publicitate</t>
  </si>
  <si>
    <t>Servicii rescriere program PLC</t>
  </si>
  <si>
    <t>Servicii de transport</t>
  </si>
  <si>
    <t>Servicii PT AT obiectivul de investitii IJC Arges</t>
  </si>
  <si>
    <t>Servicii PT AT obiectivul de investitii IJC Brasov</t>
  </si>
  <si>
    <t>Sisteme de alarma</t>
  </si>
  <si>
    <t>Sistem video de supraveghere</t>
  </si>
  <si>
    <t>Sisteme de informare</t>
  </si>
  <si>
    <t>Termometre</t>
  </si>
  <si>
    <t>64212500-0</t>
  </si>
  <si>
    <t>Servicii GPRS (General Packet Radio Services – Servicii generale de radiocomunicatii in pachete) (Rev.2)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</si>
  <si>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</si>
  <si>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Banner inscriptionat pentru sediul ISC, cu montaj inclus</t>
  </si>
  <si>
    <t>Servicii de reparații automatizare poartă la sediul IJC Bihor</t>
  </si>
  <si>
    <t>22462000-6</t>
  </si>
  <si>
    <t>Materiale publicitare</t>
  </si>
  <si>
    <t>Acord-cadru 36 luni servicii de tip monitorizare GPS pentru autovehiculele din parcul auto al Inspectoratului de Stat în Construcții-I.S.C.</t>
  </si>
  <si>
    <t>DCCSACA</t>
  </si>
  <si>
    <t>Lucrări de execuție pentru obiectivul de investitii "Efectuare lucrări de schimbare parțială de destinație, modernizare, recompartimentare, încadrare în cerințele ISU, precum și înlocuirea ascensorului de persoane la sediul IJC Brașov"</t>
  </si>
  <si>
    <t>Materiale necesare promovării instituției - mape si pliante personalizate</t>
  </si>
  <si>
    <t>14234699_2022_PAAPD1350342</t>
  </si>
  <si>
    <t xml:space="preserve">Servicii de publicitate </t>
  </si>
  <si>
    <t>65</t>
  </si>
  <si>
    <t>79341000-6</t>
  </si>
  <si>
    <t>SRU</t>
  </si>
  <si>
    <t>67</t>
  </si>
  <si>
    <t>68</t>
  </si>
  <si>
    <t>69</t>
  </si>
  <si>
    <t>70</t>
  </si>
  <si>
    <t>71</t>
  </si>
  <si>
    <t>Acord-cadru 8 luni - Furnizare energie electrică pentru sediile consumatoare ale Inspectoratului de Stat în Construcții-I.S.C.</t>
  </si>
  <si>
    <t>Servicii de semnalizare cai de evacuare si detectare in caz de incendiu</t>
  </si>
  <si>
    <t>34351100-3</t>
  </si>
  <si>
    <t>72</t>
  </si>
  <si>
    <t>Pneuri pentru autovehicule</t>
  </si>
  <si>
    <t xml:space="preserve"> Achiziție anvelope</t>
  </si>
  <si>
    <t xml:space="preserve">
Servere
Dispozitive de stocare şi citire       
Pachete software şi sisteme informatice   
Servicii de întreținere și reparații de software</t>
  </si>
  <si>
    <t xml:space="preserve">Update (mentenanță anuală) licențe semnături de securitate pentru Sistemul de protecție aplicații web FortiWeb 3000E </t>
  </si>
  <si>
    <t>48732000-8</t>
  </si>
  <si>
    <t>Pachete software pentru securitatea datelor</t>
  </si>
  <si>
    <t>73</t>
  </si>
  <si>
    <t>Servicii Dirigenție de șantier pentru obiectivul de investiții,,Lucrari de reparatii capitale la constructii si instalatii, si modernizare la sediul IJC Dolj”</t>
  </si>
  <si>
    <t>71520000-9</t>
  </si>
  <si>
    <t>Servicii de supraveghere a lucrărilor</t>
  </si>
  <si>
    <t>Gabriela Ionica ALDEA</t>
  </si>
  <si>
    <t xml:space="preserve">
39515400-9
 </t>
  </si>
  <si>
    <t xml:space="preserve">
Jaluzele
</t>
  </si>
  <si>
    <t>Servicii ptr. obiectivul de investitii IJC Dolj</t>
  </si>
  <si>
    <t>74</t>
  </si>
  <si>
    <t>71354300-7</t>
  </si>
  <si>
    <t>Servicii de cadastru</t>
  </si>
  <si>
    <t>Lucrări de reparații curente pentru 5 sedii aparținând Inspectoratului de Stat în Constructii -ISC : 
Lot 1 - IJC Călărași
Lot 2 - I.J.C. Prahova
Lot 3 - I.J.C. Brăila 
Lot 4 - I.J.C. Satu-Mare
Lot 5 - I.J.C. Hunedoara (sediul secundar din Petroșani)</t>
  </si>
  <si>
    <t>75</t>
  </si>
  <si>
    <t>Dispozitive criptografice securizate</t>
  </si>
  <si>
    <t>30233000-1</t>
  </si>
  <si>
    <t>Dispozitive de stocare si citire</t>
  </si>
  <si>
    <t>Serviciul Financiar-Salarizare</t>
  </si>
  <si>
    <t>76</t>
  </si>
  <si>
    <t xml:space="preserve">Kituri truse medicale auto </t>
  </si>
  <si>
    <t>33140000-3</t>
  </si>
  <si>
    <t>77</t>
  </si>
  <si>
    <t>90721600-3</t>
  </si>
  <si>
    <t>Servicii de protecţie împotriva radiaţiilor</t>
  </si>
  <si>
    <t>Servicii privind masurarea campurilor electromagnetice</t>
  </si>
  <si>
    <t>78</t>
  </si>
  <si>
    <t>Servicii de evaluare pentru determinarea valorii juste a activelor fixe corporale</t>
  </si>
  <si>
    <t>79419000-4</t>
  </si>
  <si>
    <t>Servicii de consultanţă în domeniul evaluării</t>
  </si>
  <si>
    <t>79</t>
  </si>
  <si>
    <t>Servicii fotocopiere planse format A2,A1,A0 (documente cu format mare)</t>
  </si>
  <si>
    <t>79521000-2</t>
  </si>
  <si>
    <t>Servicii de fotocopiere</t>
  </si>
  <si>
    <t>Sisteme de control al accesului pentru sediile ISC</t>
  </si>
  <si>
    <t>42961100-1</t>
  </si>
  <si>
    <t>Sisteme de control al accesului</t>
  </si>
  <si>
    <t>71.01.03</t>
  </si>
  <si>
    <t>Servicii de fotocopiere (formate dimensiuni atipice)</t>
  </si>
  <si>
    <t>20.06.02</t>
  </si>
  <si>
    <t>81</t>
  </si>
  <si>
    <t xml:space="preserve">Bilete de avion </t>
  </si>
  <si>
    <t>60420000-8</t>
  </si>
  <si>
    <t>66512220-0</t>
  </si>
  <si>
    <t>Servicii de cadastru și carte funciară pentru noul sediu al IJC Vâlcea situat în mun. Râmnicu Vâlcea, str. General Magheru nr.31,jud. Vâlcea, în vederea intabulării construcției”</t>
  </si>
  <si>
    <t>Lucrari pt obiectivul de investitii IJC Valcea</t>
  </si>
  <si>
    <t>Asigurări medicale de călătorie</t>
  </si>
  <si>
    <t>80</t>
  </si>
  <si>
    <t>Servicii de transport aerian ocazional</t>
  </si>
  <si>
    <t>82</t>
  </si>
  <si>
    <t>Accesorii electrice (cu exceptia celor achizitionate de ONAC)</t>
  </si>
  <si>
    <t>31681000-3</t>
  </si>
  <si>
    <t>Accesorii electrice</t>
  </si>
  <si>
    <t xml:space="preserve">Aparate de spălat cu presiune </t>
  </si>
  <si>
    <t>83</t>
  </si>
  <si>
    <t>Sisteme de alarmă</t>
  </si>
  <si>
    <t>35121700-5</t>
  </si>
  <si>
    <t>Negociere fără publicarea prealabilă a unui anunț de participare</t>
  </si>
  <si>
    <t>2 luni de la momentul transmiterii invitaţiei de participare la negocieri</t>
  </si>
  <si>
    <t>84</t>
  </si>
  <si>
    <t>64211000-8</t>
  </si>
  <si>
    <t>20.01.08</t>
  </si>
  <si>
    <t>Videoconferință - mentenanță și echipament</t>
  </si>
  <si>
    <t>Servicii de telefonie publică</t>
  </si>
  <si>
    <t>Hartie fotocopiatoare A4 si A3, livrare gratuita la sediile din teritoriu</t>
  </si>
  <si>
    <t>30197642-8</t>
  </si>
  <si>
    <t>85</t>
  </si>
  <si>
    <t>Hartie</t>
  </si>
  <si>
    <t>86</t>
  </si>
  <si>
    <t>Hârtie pentru fotocopiatoare şi xerografică</t>
  </si>
  <si>
    <t xml:space="preserve">Pachete software pentru videoconferinţe
Echipament pentru videoconferinţe
</t>
  </si>
  <si>
    <t>Update (mentenanță anuală) pentru sistemul de videoconferință Polycom și achiziție echipament de videoconferință Polycom G7500 (sau echivalent)</t>
  </si>
  <si>
    <t>87</t>
  </si>
  <si>
    <t>88</t>
  </si>
  <si>
    <t>48515000-1
32232000-8</t>
  </si>
  <si>
    <t>71.01.30
71.01.02</t>
  </si>
  <si>
    <t>Raluca Ioana TINICHE</t>
  </si>
  <si>
    <t>14234699_2022_PAAPD1367575</t>
  </si>
  <si>
    <t>Servicii de cadastru ptr. Obiectivul de investitii IJC Valcea</t>
  </si>
  <si>
    <t>Acord-cadru 7 luni - Furnizare energie electrică pentru sediile consumatoare ale Inspectoratului de Stat în Construcții-I.S.C.</t>
  </si>
  <si>
    <t>89</t>
  </si>
  <si>
    <t>Servicii de expertiză în construcţii</t>
  </si>
  <si>
    <t>71319000-7</t>
  </si>
  <si>
    <t>Servicii de expertiză</t>
  </si>
  <si>
    <t>Acord-cadru 6 luni - Furnizare gaze naturale pentru sediile consumatoare ale Inspectoratului de Stat în Construcții-I.S.C.</t>
  </si>
  <si>
    <t>09123000-7</t>
  </si>
  <si>
    <t>Gaze naturale</t>
  </si>
  <si>
    <t>14234699_2022_PAAPD1370834</t>
  </si>
  <si>
    <t>14234699_2022_PAAPD1371090</t>
  </si>
  <si>
    <t>90</t>
  </si>
  <si>
    <t>Centrale termice si convectoare de gaz, inclusiv montare și punere în funcțiune a acestora</t>
  </si>
  <si>
    <t xml:space="preserve">Servicii de proiectare si asistenta tehnica pentru obiectivul de investitii „Reabilitare termică și reparații la construcții și instalații la sediul IJC Bihor” </t>
  </si>
  <si>
    <t>Servicii PT AT obiectivul de investitii IJC Bihor</t>
  </si>
  <si>
    <t>91</t>
  </si>
  <si>
    <t>Informatizare</t>
  </si>
  <si>
    <t>Standarde ASRO</t>
  </si>
  <si>
    <t>93</t>
  </si>
  <si>
    <t>94</t>
  </si>
  <si>
    <t>Extindere sistem video sediul IJC Brasov</t>
  </si>
  <si>
    <t>35120000-1</t>
  </si>
  <si>
    <t>Sisteme si dispozitive de supraveghere si de securitate</t>
  </si>
  <si>
    <t>Lucrări de reparații curente la sediul Inspectoratului de Stat în Construcții-ISC - Aparatul central</t>
  </si>
  <si>
    <t>92</t>
  </si>
  <si>
    <t xml:space="preserve">Echipamente IT: Scanere cu recunoaștere coduri de bare, Imprimante pentru coduri de bare, Switch-uri cu 8 porturi Gigabit, UPS 900 VA </t>
  </si>
  <si>
    <t>95</t>
  </si>
  <si>
    <t xml:space="preserve">               Coordonator,</t>
  </si>
  <si>
    <t xml:space="preserve"> Firma luminoasa sediu Vâlcea</t>
  </si>
  <si>
    <t>Redresoare/starterere auto si cabluri pornire auto</t>
  </si>
  <si>
    <t xml:space="preserve">31153000-3 34300000-0              </t>
  </si>
  <si>
    <t>Redresoare
Piese si accesorii pentru vehicule si pentru motoare de vehicule</t>
  </si>
  <si>
    <t>Laura PĂUN</t>
  </si>
  <si>
    <t>Rulete</t>
  </si>
  <si>
    <t>30192200-3</t>
  </si>
  <si>
    <t>64227000-3</t>
  </si>
  <si>
    <t>14234699_2022_PAAPD1359830</t>
  </si>
  <si>
    <t>Achiziționarea de standarde ASRO, licențe de vizualizare și a abonamentului lunar de actualizare a textelor standardelor</t>
  </si>
  <si>
    <t>14234699_2022_PAAPD1367576</t>
  </si>
  <si>
    <t>72319000-4</t>
  </si>
  <si>
    <t>Servicii de furnizare de date</t>
  </si>
  <si>
    <t>57</t>
  </si>
  <si>
    <t>Coordonator Compartiment Achiziții Publice</t>
  </si>
  <si>
    <t xml:space="preserve">              </t>
  </si>
  <si>
    <t>Echipamente si accesorii auto</t>
  </si>
  <si>
    <t>96</t>
  </si>
  <si>
    <t xml:space="preserve">48900000-7 </t>
  </si>
  <si>
    <r>
      <t>48900000-7</t>
    </r>
    <r>
      <rPr>
        <b/>
        <sz val="11"/>
        <rFont val="Trebuchet MS"/>
        <family val="2"/>
      </rPr>
      <t xml:space="preserve"> </t>
    </r>
  </si>
  <si>
    <t>Comunicare</t>
  </si>
  <si>
    <t xml:space="preserve">Abonament anual Arena Construcțiilor </t>
  </si>
  <si>
    <t>14234699_2022_PAAPD1373688</t>
  </si>
  <si>
    <t>97</t>
  </si>
  <si>
    <t>Servicii de telecomunicatii integrate</t>
  </si>
  <si>
    <t>IT</t>
  </si>
  <si>
    <t>Servicii de telecomunicatie</t>
  </si>
  <si>
    <t>98</t>
  </si>
  <si>
    <t>Servicii reparare robot auto</t>
  </si>
  <si>
    <t>99</t>
  </si>
  <si>
    <t>Cutii de carton pentru mutarea documentelor</t>
  </si>
  <si>
    <t>44617000-8</t>
  </si>
  <si>
    <t>Cutii</t>
  </si>
  <si>
    <t>ICMB</t>
  </si>
  <si>
    <t>48000000-8</t>
  </si>
  <si>
    <t>Servicii de prelucrare arhivistica, servicii conexe și servicii de depozitare pentru arhiva ISC - aparatul central si a ICMB</t>
  </si>
  <si>
    <t>-</t>
  </si>
  <si>
    <t>Servicii de arhivare
Servicii de depozitare</t>
  </si>
  <si>
    <t xml:space="preserve">
79995100-6
63121100-4
</t>
  </si>
  <si>
    <t>1 lună de la momentul inițierii achiziției în SEAP</t>
  </si>
  <si>
    <t>Mentenanță licențe pentru platforma de virtualizare Vmware vCenter Standard și suport Vmware Vsphere Enterprise Plus *</t>
  </si>
  <si>
    <t>Mentenanță licențe pentru soluția software de salvare și restaurare mașini virtuale Veeam Enterprise Plus *</t>
  </si>
  <si>
    <t>Servicii de telecomunicatii integrate (internet, VPN, securitatea comunicatiilor, suport pentru administrarea și monitorizarea în timp real a conexiunilor de internet și VPN, a securității comunicațiilor și a echipamentelor utilizate în infrastructura de telecomunicații integrate, pentru toate locațiile ISC pentru o perioada de 5 luni *</t>
  </si>
  <si>
    <t>Mentenanță licențe pentru Sistemul de raportare și înregistrare tranzacțională SAP S/4HANA *</t>
  </si>
  <si>
    <t>Asigurare CASCO șalupă Merry Fisher</t>
  </si>
  <si>
    <t>66514150-2</t>
  </si>
  <si>
    <t>Servicii de asigurare a navelor</t>
  </si>
  <si>
    <t xml:space="preserve">66516100-1
66514110-0  </t>
  </si>
  <si>
    <t>Servicii de asigurare de răspundere civilă auto
Servicii de asigurare a autovehiculelor</t>
  </si>
  <si>
    <t xml:space="preserve">3 luni de la momentul publicării anunțului de participare        </t>
  </si>
  <si>
    <t>Lucrări de execuție pentru obiectivul de investitii "Efectuare lucrări de schimbare parțială de destinație, modernizare, recompartimentare, încadrare în cerințele ISU, precum și înlocuirea ascensorului de persoane la sediul IJC Brașov" - ANULATA</t>
  </si>
  <si>
    <t>Constantin - Daniel Butaru</t>
  </si>
  <si>
    <t xml:space="preserve">  - </t>
  </si>
  <si>
    <t>Intocmit, cons. juridic Cosmin Radu</t>
  </si>
  <si>
    <r>
      <rPr>
        <b/>
        <sz val="20"/>
        <rFont val="Trebuchet MS"/>
        <family val="2"/>
      </rPr>
      <t>Servicii de asigurare auto RCA și CASCO – 2 loturi
Lotul 1: Servicii asigurare RCA
Lotul 2: Servicii asigurare facultativă de tip CASCO</t>
    </r>
    <r>
      <rPr>
        <sz val="20"/>
        <rFont val="Trebuchet MS"/>
        <family val="2"/>
      </rPr>
      <t xml:space="preserve">
</t>
    </r>
  </si>
  <si>
    <t>Birotică și papetărie</t>
  </si>
  <si>
    <t xml:space="preserve">Servicii de asigurare </t>
  </si>
  <si>
    <t xml:space="preserve">Servicii bancare </t>
  </si>
  <si>
    <t>66110000-4</t>
  </si>
  <si>
    <t>Financiar</t>
  </si>
  <si>
    <t>63121100-4</t>
  </si>
  <si>
    <t>20.30.04</t>
  </si>
  <si>
    <t>DECEMBRIE</t>
  </si>
  <si>
    <t>20.30.05</t>
  </si>
  <si>
    <t>42131130-6</t>
  </si>
  <si>
    <t>Regulatoare de temperatură</t>
  </si>
  <si>
    <t>Echipament de încălzire</t>
  </si>
  <si>
    <t>100</t>
  </si>
  <si>
    <t>101</t>
  </si>
  <si>
    <t>102</t>
  </si>
  <si>
    <t xml:space="preserve">Platforme de documentare juridică </t>
  </si>
  <si>
    <t xml:space="preserve">Termostate temperatura </t>
  </si>
  <si>
    <t>103</t>
  </si>
  <si>
    <t>Lucrări la instalația termică la sediul IJC Covasna</t>
  </si>
  <si>
    <t>45300000-0</t>
  </si>
  <si>
    <t>Lucrări de instalații pentru clădiri</t>
  </si>
  <si>
    <t>20.02.</t>
  </si>
  <si>
    <t>Reparații curente</t>
  </si>
  <si>
    <t>104</t>
  </si>
  <si>
    <t>92232000-6</t>
  </si>
  <si>
    <t>Servicii de televiziune prin cablu</t>
  </si>
  <si>
    <t>Servicii cablu-tv pentru sediile structurilor administrativ teritoriale ale ISC</t>
  </si>
  <si>
    <t>105</t>
  </si>
  <si>
    <t>Achizitie 43 de registre de depozit pentru inspectoratele judetene in constructii, ISC al Mun.Bucuresti si ISC - aparat central</t>
  </si>
  <si>
    <t>22800000-8</t>
  </si>
  <si>
    <t>Registre, registre contabile, clasoare, formulare şi alte articole imprimate de papetărie din hârtie sau din carton</t>
  </si>
  <si>
    <t>106</t>
  </si>
  <si>
    <t>Achizitie aeroterme de perete cu ventilator pentru sediul IJC Prahova</t>
  </si>
  <si>
    <t>39715200-9</t>
  </si>
  <si>
    <t>Servicii de depozitare si servicii conexe pentru arhiva ISC - aparatul central si a ICMB</t>
  </si>
  <si>
    <t>107</t>
  </si>
  <si>
    <t xml:space="preserve">Servicii telefonie fixă pentru perioadele 01.08.2022 - 31.12.2022 si 01.01.2023 - 31.12.2023 </t>
  </si>
  <si>
    <t>CAP Nr. 221/29.12.2022</t>
  </si>
  <si>
    <r>
      <t>Având în vedere Nota de fundamentare CAP nr.</t>
    </r>
    <r>
      <rPr>
        <sz val="20"/>
        <color rgb="FFFF0000"/>
        <rFont val="Trebuchet MS"/>
        <family val="2"/>
      </rPr>
      <t xml:space="preserve"> </t>
    </r>
    <r>
      <rPr>
        <sz val="20"/>
        <rFont val="Trebuchet MS"/>
        <family val="2"/>
      </rPr>
      <t>220/29.12.2022, P.A.A.P. nr. 38763/25.10.2022 se actualizează astfel:</t>
    </r>
  </si>
  <si>
    <t xml:space="preserve">Director DEA,
Raluca Ioana TINICHE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</si>
</sst>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lei&quot;;[Red]\-#,##0\ &quot;lei&quot;"/>
    <numFmt numFmtId="8" formatCode="#,##0.00\ &quot;lei&quot;;[Red]\-#,##0.00\ &quot;lei&quot;"/>
    <numFmt numFmtId="43" formatCode="_-* #,##0.00\ _l_e_i_-;\-* #,##0.00\ _l_e_i_-;_-* &quot;-&quot;??\ _l_e_i_-;_-@_-"/>
    <numFmt numFmtId="164" formatCode="#,##0.00\ [$lei-418]"/>
    <numFmt numFmtId="165" formatCode="dd/mm/yy;@"/>
    <numFmt numFmtId="166" formatCode="#,##0.00\ [$EUR]"/>
    <numFmt numFmtId="167" formatCode="_-* #,##0.00\ [$lei-418]_-;\-* #,##0.00\ [$lei-418]_-;_-* &quot;-&quot;??\ [$lei-418]_-;_-@_-"/>
    <numFmt numFmtId="168" formatCode="#,##0.00\ &quot;lei&quot;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18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20"/>
      <color rgb="FFFF0000"/>
      <name val="Trebuchet MS"/>
      <family val="2"/>
    </font>
    <font>
      <sz val="20"/>
      <color theme="0"/>
      <name val="Trebuchet MS"/>
      <family val="2"/>
    </font>
    <font>
      <b/>
      <sz val="20"/>
      <color theme="0"/>
      <name val="Trebuchet MS"/>
      <family val="2"/>
    </font>
    <font>
      <sz val="20"/>
      <color theme="0"/>
      <name val="Arial"/>
      <family val="2"/>
    </font>
    <font>
      <sz val="22"/>
      <color theme="0"/>
      <name val="Trebuchet MS"/>
      <family val="2"/>
    </font>
    <font>
      <b/>
      <sz val="22"/>
      <color theme="0"/>
      <name val="Trebuchet MS"/>
      <family val="2"/>
    </font>
    <font>
      <b/>
      <sz val="14"/>
      <color theme="0"/>
      <name val="Trebuchet MS"/>
      <family val="2"/>
    </font>
    <font>
      <sz val="14"/>
      <color theme="0"/>
      <name val="Trebuchet MS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0" fillId="0" borderId="0" xfId="0" applyFill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0" fontId="0" fillId="0" borderId="0" xfId="0" applyFill="1"/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2" borderId="0" xfId="0" applyFill="1"/>
    <xf numFmtId="0" fontId="18" fillId="0" borderId="0" xfId="0" applyFont="1" applyFill="1" applyAlignment="1">
      <alignment wrapText="1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Alignment="1">
      <alignment wrapText="1"/>
    </xf>
    <xf numFmtId="0" fontId="20" fillId="0" borderId="0" xfId="0" applyFont="1" applyFill="1"/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 shrinkToFit="1"/>
    </xf>
    <xf numFmtId="0" fontId="17" fillId="0" borderId="0" xfId="0" applyFont="1" applyFill="1"/>
    <xf numFmtId="0" fontId="21" fillId="0" borderId="0" xfId="0" applyFont="1" applyFill="1"/>
    <xf numFmtId="0" fontId="6" fillId="0" borderId="0" xfId="0" applyFont="1" applyFill="1"/>
    <xf numFmtId="0" fontId="18" fillId="0" borderId="0" xfId="0" applyFont="1" applyFill="1"/>
    <xf numFmtId="0" fontId="6" fillId="0" borderId="0" xfId="0" applyFont="1"/>
    <xf numFmtId="0" fontId="5" fillId="0" borderId="0" xfId="3" applyFont="1" applyAlignment="1" applyProtection="1">
      <alignment vertical="center" wrapText="1"/>
    </xf>
    <xf numFmtId="0" fontId="5" fillId="0" borderId="0" xfId="3" applyFont="1" applyFill="1" applyAlignment="1" applyProtection="1">
      <alignment vertical="center" wrapText="1"/>
    </xf>
    <xf numFmtId="0" fontId="0" fillId="0" borderId="0" xfId="0" applyAlignment="1"/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0" xfId="0" applyFill="1" applyProtection="1"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0" xfId="3" applyFont="1" applyAlignment="1" applyProtection="1">
      <alignment vertical="center" wrapText="1"/>
    </xf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" fillId="0" borderId="0" xfId="3" applyFont="1" applyAlignment="1" applyProtection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/>
    <xf numFmtId="0" fontId="0" fillId="3" borderId="1" xfId="0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0" fontId="26" fillId="0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0" xfId="0" applyFont="1" applyFill="1"/>
    <xf numFmtId="3" fontId="25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21" fillId="0" borderId="1" xfId="0" applyNumberFormat="1" applyFont="1" applyFill="1" applyBorder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1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67" fontId="2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right" vertical="center" wrapText="1"/>
    </xf>
    <xf numFmtId="168" fontId="21" fillId="0" borderId="1" xfId="0" applyNumberFormat="1" applyFont="1" applyFill="1" applyBorder="1" applyAlignment="1">
      <alignment horizontal="right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Alignment="1">
      <alignment wrapText="1"/>
    </xf>
    <xf numFmtId="0" fontId="25" fillId="0" borderId="0" xfId="0" applyFont="1" applyFill="1" applyAlignment="1">
      <alignment horizontal="center" vertical="center" wrapText="1" shrinkToFi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6" fontId="0" fillId="2" borderId="1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8" fontId="21" fillId="2" borderId="1" xfId="0" applyNumberFormat="1" applyFont="1" applyFill="1" applyBorder="1" applyAlignment="1">
      <alignment horizontal="right" vertical="center" wrapText="1"/>
    </xf>
    <xf numFmtId="6" fontId="21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8" fontId="0" fillId="3" borderId="1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8" fontId="0" fillId="3" borderId="1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horizontal="center" vertical="center" wrapText="1" shrinkToFit="1"/>
    </xf>
    <xf numFmtId="0" fontId="23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wrapText="1"/>
    </xf>
    <xf numFmtId="0" fontId="29" fillId="2" borderId="0" xfId="0" applyFont="1" applyFill="1" applyAlignment="1">
      <alignment wrapText="1"/>
    </xf>
    <xf numFmtId="0" fontId="29" fillId="2" borderId="0" xfId="0" applyFont="1" applyFill="1" applyBorder="1" applyAlignment="1">
      <alignment horizontal="center" wrapText="1"/>
    </xf>
    <xf numFmtId="0" fontId="28" fillId="2" borderId="0" xfId="0" applyFont="1" applyFill="1" applyAlignment="1">
      <alignment wrapText="1"/>
    </xf>
    <xf numFmtId="0" fontId="28" fillId="2" borderId="0" xfId="0" applyFont="1" applyFill="1" applyBorder="1" applyAlignment="1">
      <alignment wrapTex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center" wrapText="1"/>
    </xf>
    <xf numFmtId="0" fontId="30" fillId="2" borderId="0" xfId="0" applyFont="1" applyFill="1"/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wrapText="1"/>
    </xf>
    <xf numFmtId="0" fontId="28" fillId="2" borderId="0" xfId="0" applyFont="1" applyFill="1"/>
    <xf numFmtId="0" fontId="31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wrapText="1"/>
    </xf>
    <xf numFmtId="0" fontId="31" fillId="2" borderId="0" xfId="0" applyFont="1" applyFill="1" applyAlignment="1">
      <alignment wrapText="1"/>
    </xf>
    <xf numFmtId="0" fontId="32" fillId="2" borderId="0" xfId="0" applyFont="1" applyFill="1" applyAlignment="1"/>
    <xf numFmtId="49" fontId="28" fillId="2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14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</cellXfs>
  <cellStyles count="6">
    <cellStyle name="Comma 6" xfId="1"/>
    <cellStyle name="Comma 6 2" xfId="4"/>
    <cellStyle name="Normal" xfId="0" builtinId="0"/>
    <cellStyle name="Normal 2 2" xfId="2"/>
    <cellStyle name="Normal 9" xfId="3"/>
    <cellStyle name="Normal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opLeftCell="A4" zoomScale="50" zoomScaleNormal="50" zoomScaleSheetLayoutView="100" workbookViewId="0">
      <selection activeCell="L20" sqref="L20:L35"/>
    </sheetView>
  </sheetViews>
  <sheetFormatPr defaultColWidth="8.85546875" defaultRowHeight="12.75" x14ac:dyDescent="0.2"/>
  <cols>
    <col min="1" max="1" width="8.42578125" style="38" customWidth="1"/>
    <col min="2" max="2" width="85.85546875" style="38" customWidth="1"/>
    <col min="3" max="3" width="33.5703125" style="38" customWidth="1"/>
    <col min="4" max="4" width="23.28515625" style="38" customWidth="1"/>
    <col min="5" max="5" width="42" style="38" customWidth="1"/>
    <col min="6" max="6" width="31.7109375" style="38" customWidth="1"/>
    <col min="7" max="7" width="35.85546875" style="38" customWidth="1"/>
    <col min="8" max="8" width="23.42578125" style="38" customWidth="1"/>
    <col min="9" max="9" width="27.5703125" style="38" customWidth="1"/>
    <col min="10" max="10" width="27.85546875" style="38" customWidth="1"/>
    <col min="11" max="11" width="28.7109375" style="38" customWidth="1"/>
    <col min="12" max="12" width="33.140625" style="38" customWidth="1"/>
    <col min="13" max="13" width="19.5703125" style="38" customWidth="1"/>
    <col min="14" max="14" width="28.7109375" style="38" customWidth="1"/>
    <col min="15" max="15" width="31.42578125" style="38" customWidth="1"/>
    <col min="16" max="16" width="19.5703125" style="38" customWidth="1"/>
    <col min="17" max="16384" width="8.85546875" style="38"/>
  </cols>
  <sheetData>
    <row r="1" spans="1:16" ht="23.25" x14ac:dyDescent="0.35">
      <c r="A1" s="34"/>
      <c r="B1" s="34"/>
      <c r="C1" s="34"/>
      <c r="D1" s="35"/>
      <c r="E1" s="36"/>
      <c r="F1" s="34"/>
      <c r="G1" s="34"/>
      <c r="H1" s="34"/>
      <c r="I1" s="37"/>
      <c r="J1" s="37"/>
      <c r="K1" s="37"/>
      <c r="L1" s="69"/>
      <c r="M1" s="69"/>
    </row>
    <row r="2" spans="1:16" ht="27.75" x14ac:dyDescent="0.45">
      <c r="A2" s="107"/>
      <c r="B2" s="107"/>
      <c r="C2" s="107"/>
      <c r="D2" s="108"/>
      <c r="E2" s="109"/>
      <c r="F2" s="107"/>
      <c r="G2" s="107"/>
      <c r="H2" s="107"/>
      <c r="I2" s="52"/>
      <c r="J2" s="52"/>
      <c r="K2" s="176" t="s">
        <v>657</v>
      </c>
      <c r="L2" s="176"/>
      <c r="M2" s="176"/>
      <c r="N2" s="110"/>
    </row>
    <row r="3" spans="1:16" ht="27.75" x14ac:dyDescent="0.45">
      <c r="A3" s="107"/>
      <c r="B3" s="107"/>
      <c r="C3" s="107"/>
      <c r="D3" s="108"/>
      <c r="E3" s="109"/>
      <c r="F3" s="107"/>
      <c r="G3" s="107"/>
      <c r="H3" s="107"/>
      <c r="I3" s="107"/>
      <c r="J3" s="107"/>
      <c r="K3" s="107"/>
      <c r="L3" s="107"/>
      <c r="M3" s="107"/>
      <c r="N3" s="107"/>
      <c r="O3" s="39"/>
      <c r="P3" s="39"/>
    </row>
    <row r="4" spans="1:16" ht="27.75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75" t="s">
        <v>321</v>
      </c>
      <c r="L4" s="175"/>
      <c r="M4" s="175"/>
      <c r="N4" s="111"/>
      <c r="O4" s="40"/>
      <c r="P4" s="39"/>
    </row>
    <row r="5" spans="1:16" ht="27.75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75" t="s">
        <v>322</v>
      </c>
      <c r="L5" s="175"/>
      <c r="M5" s="175"/>
      <c r="N5" s="111"/>
      <c r="O5" s="40"/>
      <c r="P5" s="39"/>
    </row>
    <row r="6" spans="1:16" ht="39.75" customHeight="1" x14ac:dyDescent="0.4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75" t="s">
        <v>323</v>
      </c>
      <c r="L6" s="175"/>
      <c r="M6" s="175"/>
      <c r="N6" s="111"/>
      <c r="O6" s="40"/>
      <c r="P6" s="39"/>
    </row>
    <row r="7" spans="1:16" ht="20.25" hidden="1" customHeight="1" x14ac:dyDescent="0.45">
      <c r="A7" s="107"/>
      <c r="B7" s="175"/>
      <c r="C7" s="175"/>
      <c r="D7" s="107"/>
      <c r="E7" s="107"/>
      <c r="F7" s="107"/>
      <c r="G7" s="107"/>
      <c r="H7" s="107"/>
      <c r="I7" s="107"/>
      <c r="J7" s="107"/>
      <c r="K7" s="112"/>
      <c r="L7" s="112"/>
      <c r="M7" s="112"/>
      <c r="N7" s="111"/>
      <c r="O7" s="40"/>
      <c r="P7" s="39"/>
    </row>
    <row r="8" spans="1:16" ht="19.5" hidden="1" customHeight="1" x14ac:dyDescent="0.45">
      <c r="A8" s="107"/>
      <c r="B8" s="175"/>
      <c r="C8" s="175"/>
      <c r="D8" s="107"/>
      <c r="E8" s="107"/>
      <c r="F8" s="107"/>
      <c r="G8" s="107"/>
      <c r="H8" s="107"/>
      <c r="I8" s="107"/>
      <c r="J8" s="107"/>
      <c r="K8" s="112"/>
      <c r="L8" s="112"/>
      <c r="M8" s="112"/>
      <c r="N8" s="111"/>
      <c r="O8" s="40"/>
      <c r="P8" s="39"/>
    </row>
    <row r="9" spans="1:16" ht="27.75" hidden="1" x14ac:dyDescent="0.45">
      <c r="A9" s="107"/>
      <c r="B9" s="175"/>
      <c r="C9" s="175"/>
      <c r="D9" s="107"/>
      <c r="E9" s="107"/>
      <c r="F9" s="107"/>
      <c r="G9" s="107"/>
      <c r="H9" s="107"/>
      <c r="I9" s="107"/>
      <c r="J9" s="107"/>
      <c r="K9" s="112"/>
      <c r="L9" s="112"/>
      <c r="M9" s="112"/>
      <c r="N9" s="111"/>
      <c r="O9" s="40"/>
      <c r="P9" s="39"/>
    </row>
    <row r="10" spans="1:16" ht="27.75" hidden="1" x14ac:dyDescent="0.4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12"/>
      <c r="L10" s="112"/>
      <c r="M10" s="112"/>
      <c r="N10" s="111"/>
      <c r="O10" s="40"/>
      <c r="P10" s="39"/>
    </row>
    <row r="11" spans="1:16" ht="27.75" x14ac:dyDescent="0.45">
      <c r="A11" s="178" t="s">
        <v>324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11"/>
      <c r="O11" s="40"/>
      <c r="P11" s="40"/>
    </row>
    <row r="12" spans="1:16" ht="42.75" customHeight="1" x14ac:dyDescent="0.45">
      <c r="A12" s="178" t="s">
        <v>627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11"/>
      <c r="O12" s="40"/>
      <c r="P12" s="40"/>
    </row>
    <row r="13" spans="1:16" ht="27.75" x14ac:dyDescent="0.45">
      <c r="A13" s="11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39"/>
      <c r="P13" s="39"/>
    </row>
    <row r="14" spans="1:16" ht="30" customHeight="1" x14ac:dyDescent="0.35">
      <c r="A14" s="179" t="s">
        <v>658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10"/>
    </row>
    <row r="15" spans="1:16" ht="22.5" hidden="1" customHeight="1" x14ac:dyDescent="0.4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10"/>
    </row>
    <row r="16" spans="1:16" ht="2.25" customHeight="1" x14ac:dyDescent="0.4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10"/>
    </row>
    <row r="17" spans="1:14" ht="117" customHeight="1" x14ac:dyDescent="0.35">
      <c r="A17" s="180" t="s">
        <v>1</v>
      </c>
      <c r="B17" s="180" t="s">
        <v>325</v>
      </c>
      <c r="C17" s="180" t="s">
        <v>326</v>
      </c>
      <c r="D17" s="180" t="s">
        <v>3</v>
      </c>
      <c r="E17" s="180" t="s">
        <v>4</v>
      </c>
      <c r="F17" s="181" t="s">
        <v>327</v>
      </c>
      <c r="G17" s="181"/>
      <c r="H17" s="180" t="s">
        <v>328</v>
      </c>
      <c r="I17" s="180" t="s">
        <v>329</v>
      </c>
      <c r="J17" s="180" t="s">
        <v>330</v>
      </c>
      <c r="K17" s="114" t="s">
        <v>331</v>
      </c>
      <c r="L17" s="180" t="s">
        <v>332</v>
      </c>
      <c r="M17" s="177" t="s">
        <v>333</v>
      </c>
      <c r="N17" s="115"/>
    </row>
    <row r="18" spans="1:14" ht="158.25" customHeight="1" x14ac:dyDescent="0.35">
      <c r="A18" s="180"/>
      <c r="B18" s="180"/>
      <c r="C18" s="180"/>
      <c r="D18" s="180"/>
      <c r="E18" s="180"/>
      <c r="F18" s="116" t="s">
        <v>334</v>
      </c>
      <c r="G18" s="116" t="s">
        <v>335</v>
      </c>
      <c r="H18" s="180"/>
      <c r="I18" s="180"/>
      <c r="J18" s="180"/>
      <c r="K18" s="114" t="s">
        <v>336</v>
      </c>
      <c r="L18" s="180"/>
      <c r="M18" s="177"/>
      <c r="N18" s="115"/>
    </row>
    <row r="19" spans="1:14" ht="56.25" customHeight="1" x14ac:dyDescent="0.35">
      <c r="A19" s="114">
        <v>0</v>
      </c>
      <c r="B19" s="114">
        <v>1</v>
      </c>
      <c r="C19" s="114">
        <v>2</v>
      </c>
      <c r="D19" s="114">
        <v>3</v>
      </c>
      <c r="E19" s="114">
        <v>4</v>
      </c>
      <c r="F19" s="114">
        <v>5</v>
      </c>
      <c r="G19" s="114">
        <v>6</v>
      </c>
      <c r="H19" s="114">
        <v>7</v>
      </c>
      <c r="I19" s="114">
        <v>8</v>
      </c>
      <c r="J19" s="114">
        <v>9</v>
      </c>
      <c r="K19" s="114">
        <v>10</v>
      </c>
      <c r="L19" s="114">
        <v>11</v>
      </c>
      <c r="M19" s="114">
        <v>12</v>
      </c>
      <c r="N19" s="115"/>
    </row>
    <row r="20" spans="1:14" ht="279.75" customHeight="1" x14ac:dyDescent="0.2">
      <c r="A20" s="117">
        <f>ROW(A1)</f>
        <v>1</v>
      </c>
      <c r="B20" s="118" t="s">
        <v>337</v>
      </c>
      <c r="C20" s="119" t="s">
        <v>338</v>
      </c>
      <c r="D20" s="120" t="s">
        <v>339</v>
      </c>
      <c r="E20" s="121" t="s">
        <v>340</v>
      </c>
      <c r="F20" s="122" t="s">
        <v>341</v>
      </c>
      <c r="G20" s="123" t="s">
        <v>342</v>
      </c>
      <c r="H20" s="124" t="s">
        <v>343</v>
      </c>
      <c r="I20" s="125" t="s">
        <v>23</v>
      </c>
      <c r="J20" s="124" t="s">
        <v>344</v>
      </c>
      <c r="K20" s="126" t="s">
        <v>345</v>
      </c>
      <c r="L20" s="215" t="s">
        <v>346</v>
      </c>
      <c r="M20" s="124" t="s">
        <v>347</v>
      </c>
      <c r="N20" s="124"/>
    </row>
    <row r="21" spans="1:14" ht="240" customHeight="1" x14ac:dyDescent="0.2">
      <c r="A21" s="117">
        <f t="shared" ref="A21:A22" si="0">ROW(A2)</f>
        <v>2</v>
      </c>
      <c r="B21" s="118" t="s">
        <v>348</v>
      </c>
      <c r="C21" s="127" t="s">
        <v>349</v>
      </c>
      <c r="D21" s="120" t="s">
        <v>350</v>
      </c>
      <c r="E21" s="121" t="s">
        <v>457</v>
      </c>
      <c r="F21" s="128">
        <f>797500+1987500+513750</f>
        <v>3298750</v>
      </c>
      <c r="G21" s="129">
        <f t="shared" ref="G21:G24" si="1">F21*1.19</f>
        <v>3925512.5</v>
      </c>
      <c r="H21" s="124" t="s">
        <v>343</v>
      </c>
      <c r="I21" s="124" t="s">
        <v>23</v>
      </c>
      <c r="J21" s="124" t="s">
        <v>344</v>
      </c>
      <c r="K21" s="126" t="s">
        <v>345</v>
      </c>
      <c r="L21" s="216" t="s">
        <v>351</v>
      </c>
      <c r="M21" s="124" t="s">
        <v>352</v>
      </c>
      <c r="N21" s="124"/>
    </row>
    <row r="22" spans="1:14" s="72" customFormat="1" ht="270.75" customHeight="1" x14ac:dyDescent="0.2">
      <c r="A22" s="117">
        <f t="shared" si="0"/>
        <v>3</v>
      </c>
      <c r="B22" s="130" t="s">
        <v>458</v>
      </c>
      <c r="C22" s="131" t="s">
        <v>353</v>
      </c>
      <c r="D22" s="132" t="s">
        <v>459</v>
      </c>
      <c r="E22" s="133" t="s">
        <v>460</v>
      </c>
      <c r="F22" s="134">
        <v>221363.86600000001</v>
      </c>
      <c r="G22" s="135">
        <f t="shared" si="1"/>
        <v>263423.00053999998</v>
      </c>
      <c r="H22" s="125" t="s">
        <v>354</v>
      </c>
      <c r="I22" s="132" t="s">
        <v>23</v>
      </c>
      <c r="J22" s="125" t="s">
        <v>355</v>
      </c>
      <c r="K22" s="136" t="s">
        <v>345</v>
      </c>
      <c r="L22" s="217" t="s">
        <v>351</v>
      </c>
      <c r="M22" s="132" t="s">
        <v>288</v>
      </c>
      <c r="N22" s="132"/>
    </row>
    <row r="23" spans="1:14" s="41" customFormat="1" ht="242.25" customHeight="1" x14ac:dyDescent="0.2">
      <c r="A23" s="117">
        <v>4</v>
      </c>
      <c r="B23" s="118" t="s">
        <v>615</v>
      </c>
      <c r="C23" s="119" t="s">
        <v>360</v>
      </c>
      <c r="D23" s="132" t="s">
        <v>361</v>
      </c>
      <c r="E23" s="133" t="s">
        <v>362</v>
      </c>
      <c r="F23" s="123">
        <v>845033.73</v>
      </c>
      <c r="G23" s="123">
        <f t="shared" si="1"/>
        <v>1005590.1386999999</v>
      </c>
      <c r="H23" s="125" t="s">
        <v>363</v>
      </c>
      <c r="I23" s="125" t="s">
        <v>23</v>
      </c>
      <c r="J23" s="125" t="s">
        <v>614</v>
      </c>
      <c r="K23" s="137" t="s">
        <v>345</v>
      </c>
      <c r="L23" s="215" t="s">
        <v>346</v>
      </c>
      <c r="M23" s="125" t="s">
        <v>292</v>
      </c>
      <c r="N23" s="125"/>
    </row>
    <row r="24" spans="1:14" ht="256.5" customHeight="1" x14ac:dyDescent="0.2">
      <c r="A24" s="117">
        <v>5</v>
      </c>
      <c r="B24" s="118" t="s">
        <v>472</v>
      </c>
      <c r="C24" s="127" t="s">
        <v>364</v>
      </c>
      <c r="D24" s="120" t="s">
        <v>365</v>
      </c>
      <c r="E24" s="121" t="s">
        <v>366</v>
      </c>
      <c r="F24" s="129">
        <v>638250.43000000005</v>
      </c>
      <c r="G24" s="129">
        <f t="shared" si="1"/>
        <v>759518.01170000003</v>
      </c>
      <c r="H24" s="124" t="s">
        <v>363</v>
      </c>
      <c r="I24" s="124" t="s">
        <v>23</v>
      </c>
      <c r="J24" s="125" t="s">
        <v>355</v>
      </c>
      <c r="K24" s="137" t="s">
        <v>345</v>
      </c>
      <c r="L24" s="215" t="s">
        <v>346</v>
      </c>
      <c r="M24" s="125" t="s">
        <v>368</v>
      </c>
      <c r="N24" s="125"/>
    </row>
    <row r="25" spans="1:14" s="41" customFormat="1" ht="251.25" customHeight="1" x14ac:dyDescent="0.2">
      <c r="A25" s="117">
        <v>6</v>
      </c>
      <c r="B25" s="118" t="s">
        <v>451</v>
      </c>
      <c r="C25" s="127" t="s">
        <v>536</v>
      </c>
      <c r="D25" s="120" t="s">
        <v>369</v>
      </c>
      <c r="E25" s="138" t="s">
        <v>370</v>
      </c>
      <c r="F25" s="129">
        <f>2650878.72</f>
        <v>2650878.7200000002</v>
      </c>
      <c r="G25" s="129">
        <f>F25*1.19</f>
        <v>3154545.6768</v>
      </c>
      <c r="H25" s="124" t="s">
        <v>516</v>
      </c>
      <c r="I25" s="124" t="s">
        <v>23</v>
      </c>
      <c r="J25" s="124" t="s">
        <v>517</v>
      </c>
      <c r="K25" s="126" t="s">
        <v>371</v>
      </c>
      <c r="L25" s="216" t="s">
        <v>367</v>
      </c>
      <c r="M25" s="124" t="s">
        <v>372</v>
      </c>
      <c r="N25" s="125"/>
    </row>
    <row r="26" spans="1:14" ht="364.5" customHeight="1" x14ac:dyDescent="0.2">
      <c r="A26" s="117">
        <v>7</v>
      </c>
      <c r="B26" s="118" t="s">
        <v>373</v>
      </c>
      <c r="C26" s="119" t="s">
        <v>374</v>
      </c>
      <c r="D26" s="132" t="s">
        <v>375</v>
      </c>
      <c r="E26" s="133" t="s">
        <v>376</v>
      </c>
      <c r="F26" s="129">
        <v>300000</v>
      </c>
      <c r="G26" s="129">
        <v>300000</v>
      </c>
      <c r="H26" s="125" t="s">
        <v>377</v>
      </c>
      <c r="I26" s="125" t="s">
        <v>23</v>
      </c>
      <c r="J26" s="125" t="s">
        <v>378</v>
      </c>
      <c r="K26" s="137" t="s">
        <v>371</v>
      </c>
      <c r="L26" s="215" t="s">
        <v>346</v>
      </c>
      <c r="M26" s="125" t="s">
        <v>379</v>
      </c>
      <c r="N26" s="125"/>
    </row>
    <row r="27" spans="1:14" ht="249" customHeight="1" x14ac:dyDescent="0.2">
      <c r="A27" s="117">
        <v>8</v>
      </c>
      <c r="B27" s="118" t="s">
        <v>380</v>
      </c>
      <c r="C27" s="119" t="s">
        <v>381</v>
      </c>
      <c r="D27" s="132" t="s">
        <v>382</v>
      </c>
      <c r="E27" s="133" t="s">
        <v>383</v>
      </c>
      <c r="F27" s="129">
        <v>29670</v>
      </c>
      <c r="G27" s="129">
        <v>29670</v>
      </c>
      <c r="H27" s="125" t="s">
        <v>377</v>
      </c>
      <c r="I27" s="125" t="s">
        <v>23</v>
      </c>
      <c r="J27" s="125" t="s">
        <v>384</v>
      </c>
      <c r="K27" s="137" t="s">
        <v>371</v>
      </c>
      <c r="L27" s="215" t="s">
        <v>367</v>
      </c>
      <c r="M27" s="125" t="s">
        <v>274</v>
      </c>
      <c r="N27" s="125"/>
    </row>
    <row r="28" spans="1:14" s="41" customFormat="1" ht="300" customHeight="1" x14ac:dyDescent="0.2">
      <c r="A28" s="117">
        <v>9</v>
      </c>
      <c r="B28" s="139" t="s">
        <v>437</v>
      </c>
      <c r="C28" s="119" t="s">
        <v>441</v>
      </c>
      <c r="D28" s="132" t="s">
        <v>430</v>
      </c>
      <c r="E28" s="133" t="s">
        <v>431</v>
      </c>
      <c r="F28" s="140">
        <f>58500</f>
        <v>58500</v>
      </c>
      <c r="G28" s="140">
        <f t="shared" ref="G28:G33" si="2">F28*1.19</f>
        <v>69615</v>
      </c>
      <c r="H28" s="125" t="s">
        <v>354</v>
      </c>
      <c r="I28" s="125" t="s">
        <v>23</v>
      </c>
      <c r="J28" s="125" t="s">
        <v>355</v>
      </c>
      <c r="K28" s="137" t="s">
        <v>345</v>
      </c>
      <c r="L28" s="215" t="s">
        <v>367</v>
      </c>
      <c r="M28" s="125" t="s">
        <v>35</v>
      </c>
      <c r="N28" s="125"/>
    </row>
    <row r="29" spans="1:14" s="41" customFormat="1" ht="279" customHeight="1" x14ac:dyDescent="0.2">
      <c r="A29" s="117">
        <v>10</v>
      </c>
      <c r="B29" s="118" t="s">
        <v>560</v>
      </c>
      <c r="C29" s="127" t="s">
        <v>573</v>
      </c>
      <c r="D29" s="120" t="s">
        <v>365</v>
      </c>
      <c r="E29" s="121" t="s">
        <v>366</v>
      </c>
      <c r="F29" s="129">
        <v>127050</v>
      </c>
      <c r="G29" s="141">
        <f t="shared" si="2"/>
        <v>151189.5</v>
      </c>
      <c r="H29" s="124" t="s">
        <v>354</v>
      </c>
      <c r="I29" s="124" t="s">
        <v>23</v>
      </c>
      <c r="J29" s="124" t="s">
        <v>344</v>
      </c>
      <c r="K29" s="126" t="s">
        <v>345</v>
      </c>
      <c r="L29" s="216" t="s">
        <v>346</v>
      </c>
      <c r="M29" s="124" t="s">
        <v>368</v>
      </c>
      <c r="N29" s="142"/>
    </row>
    <row r="30" spans="1:14" s="41" customFormat="1" ht="277.5" customHeight="1" x14ac:dyDescent="0.2">
      <c r="A30" s="117">
        <v>11</v>
      </c>
      <c r="B30" s="118" t="s">
        <v>574</v>
      </c>
      <c r="C30" s="127" t="s">
        <v>575</v>
      </c>
      <c r="D30" s="120" t="s">
        <v>576</v>
      </c>
      <c r="E30" s="121" t="s">
        <v>577</v>
      </c>
      <c r="F30" s="129">
        <v>155420.04999999999</v>
      </c>
      <c r="G30" s="141">
        <f t="shared" si="2"/>
        <v>184949.85949999999</v>
      </c>
      <c r="H30" s="124" t="s">
        <v>516</v>
      </c>
      <c r="I30" s="124" t="s">
        <v>23</v>
      </c>
      <c r="J30" s="124" t="s">
        <v>517</v>
      </c>
      <c r="K30" s="126" t="s">
        <v>371</v>
      </c>
      <c r="L30" s="216" t="s">
        <v>351</v>
      </c>
      <c r="M30" s="124" t="s">
        <v>35</v>
      </c>
      <c r="N30" s="142"/>
    </row>
    <row r="31" spans="1:14" ht="277.5" customHeight="1" x14ac:dyDescent="0.2">
      <c r="A31" s="117">
        <v>12</v>
      </c>
      <c r="B31" s="118" t="s">
        <v>538</v>
      </c>
      <c r="C31" s="127" t="s">
        <v>546</v>
      </c>
      <c r="D31" s="120" t="s">
        <v>369</v>
      </c>
      <c r="E31" s="121" t="s">
        <v>370</v>
      </c>
      <c r="F31" s="129">
        <v>3406528.59</v>
      </c>
      <c r="G31" s="141">
        <f t="shared" si="2"/>
        <v>4053769.0220999997</v>
      </c>
      <c r="H31" s="124" t="s">
        <v>516</v>
      </c>
      <c r="I31" s="124" t="s">
        <v>23</v>
      </c>
      <c r="J31" s="124" t="s">
        <v>517</v>
      </c>
      <c r="K31" s="126" t="s">
        <v>371</v>
      </c>
      <c r="L31" s="216" t="s">
        <v>367</v>
      </c>
      <c r="M31" s="124" t="s">
        <v>372</v>
      </c>
      <c r="N31" s="143"/>
    </row>
    <row r="32" spans="1:14" ht="280.5" customHeight="1" x14ac:dyDescent="0.2">
      <c r="A32" s="117">
        <v>13</v>
      </c>
      <c r="B32" s="118" t="s">
        <v>543</v>
      </c>
      <c r="C32" s="127" t="s">
        <v>547</v>
      </c>
      <c r="D32" s="120" t="s">
        <v>544</v>
      </c>
      <c r="E32" s="121" t="s">
        <v>545</v>
      </c>
      <c r="F32" s="129">
        <v>6651675.7300000004</v>
      </c>
      <c r="G32" s="141">
        <f t="shared" si="2"/>
        <v>7915494.1187000005</v>
      </c>
      <c r="H32" s="124" t="s">
        <v>516</v>
      </c>
      <c r="I32" s="124" t="s">
        <v>23</v>
      </c>
      <c r="J32" s="124" t="s">
        <v>517</v>
      </c>
      <c r="K32" s="126" t="s">
        <v>371</v>
      </c>
      <c r="L32" s="216" t="s">
        <v>351</v>
      </c>
      <c r="M32" s="124" t="s">
        <v>372</v>
      </c>
      <c r="N32" s="143"/>
    </row>
    <row r="33" spans="1:16" ht="276" customHeight="1" x14ac:dyDescent="0.2">
      <c r="A33" s="117">
        <v>14</v>
      </c>
      <c r="B33" s="139" t="s">
        <v>439</v>
      </c>
      <c r="C33" s="119" t="s">
        <v>587</v>
      </c>
      <c r="D33" s="132" t="s">
        <v>361</v>
      </c>
      <c r="E33" s="133" t="s">
        <v>362</v>
      </c>
      <c r="F33" s="123">
        <v>845033.73</v>
      </c>
      <c r="G33" s="156">
        <f t="shared" si="2"/>
        <v>1005590.1386999999</v>
      </c>
      <c r="H33" s="125" t="s">
        <v>363</v>
      </c>
      <c r="I33" s="125" t="s">
        <v>23</v>
      </c>
      <c r="J33" s="125" t="s">
        <v>355</v>
      </c>
      <c r="K33" s="137" t="s">
        <v>345</v>
      </c>
      <c r="L33" s="215" t="s">
        <v>367</v>
      </c>
      <c r="M33" s="125" t="s">
        <v>292</v>
      </c>
      <c r="N33" s="143"/>
    </row>
    <row r="34" spans="1:16" ht="268.5" customHeight="1" x14ac:dyDescent="0.2">
      <c r="A34" s="117">
        <v>15</v>
      </c>
      <c r="B34" s="139" t="s">
        <v>600</v>
      </c>
      <c r="C34" s="119" t="s">
        <v>601</v>
      </c>
      <c r="D34" s="132" t="s">
        <v>603</v>
      </c>
      <c r="E34" s="133" t="s">
        <v>602</v>
      </c>
      <c r="F34" s="123">
        <v>102790</v>
      </c>
      <c r="G34" s="156">
        <f>F34*1.19</f>
        <v>122320.09999999999</v>
      </c>
      <c r="H34" s="125" t="s">
        <v>377</v>
      </c>
      <c r="I34" s="125" t="s">
        <v>23</v>
      </c>
      <c r="J34" s="125" t="s">
        <v>604</v>
      </c>
      <c r="K34" s="137" t="s">
        <v>371</v>
      </c>
      <c r="L34" s="215" t="s">
        <v>351</v>
      </c>
      <c r="M34" s="125" t="s">
        <v>35</v>
      </c>
      <c r="N34" s="143"/>
    </row>
    <row r="35" spans="1:16" ht="283.5" customHeight="1" x14ac:dyDescent="0.45">
      <c r="A35" s="150">
        <v>16</v>
      </c>
      <c r="B35" s="157" t="s">
        <v>619</v>
      </c>
      <c r="C35" s="158" t="s">
        <v>617</v>
      </c>
      <c r="D35" s="157" t="s">
        <v>612</v>
      </c>
      <c r="E35" s="157" t="s">
        <v>613</v>
      </c>
      <c r="F35" s="159">
        <v>465108</v>
      </c>
      <c r="G35" s="160">
        <v>465108</v>
      </c>
      <c r="H35" s="157" t="s">
        <v>363</v>
      </c>
      <c r="I35" s="125" t="s">
        <v>23</v>
      </c>
      <c r="J35" s="125" t="s">
        <v>355</v>
      </c>
      <c r="K35" s="161" t="s">
        <v>345</v>
      </c>
      <c r="L35" s="218" t="s">
        <v>616</v>
      </c>
      <c r="M35" s="162">
        <v>10978</v>
      </c>
      <c r="N35" s="112"/>
      <c r="O35" s="42"/>
      <c r="P35" s="42"/>
    </row>
    <row r="36" spans="1:16" ht="31.5" customHeight="1" x14ac:dyDescent="0.35">
      <c r="A36" s="144"/>
      <c r="B36" s="182" t="s">
        <v>385</v>
      </c>
      <c r="C36" s="182"/>
      <c r="D36" s="182"/>
      <c r="E36" s="182"/>
      <c r="F36" s="182"/>
      <c r="G36" s="145"/>
      <c r="H36" s="145"/>
      <c r="I36" s="145"/>
      <c r="J36" s="145"/>
      <c r="K36" s="145"/>
      <c r="L36" s="145"/>
      <c r="M36" s="145"/>
      <c r="N36" s="145"/>
      <c r="O36" s="43"/>
      <c r="P36" s="42"/>
    </row>
    <row r="37" spans="1:16" ht="69.75" customHeight="1" x14ac:dyDescent="0.35">
      <c r="A37" s="144"/>
      <c r="B37" s="106" t="s">
        <v>386</v>
      </c>
      <c r="C37" s="106"/>
      <c r="D37" s="106"/>
      <c r="E37" s="106"/>
      <c r="F37" s="106"/>
      <c r="G37" s="145"/>
      <c r="H37" s="145"/>
      <c r="I37" s="145"/>
      <c r="J37" s="145"/>
      <c r="K37" s="145"/>
      <c r="L37" s="145"/>
      <c r="M37" s="145"/>
      <c r="N37" s="145"/>
      <c r="O37" s="43"/>
      <c r="P37" s="42"/>
    </row>
    <row r="38" spans="1:16" s="47" customFormat="1" ht="39" customHeight="1" x14ac:dyDescent="0.45">
      <c r="A38" s="144"/>
      <c r="B38" s="106" t="s">
        <v>387</v>
      </c>
      <c r="C38" s="106"/>
      <c r="D38" s="106"/>
      <c r="E38" s="106"/>
      <c r="F38" s="106"/>
      <c r="G38" s="145"/>
      <c r="H38" s="145"/>
      <c r="I38" s="145"/>
      <c r="J38" s="145"/>
      <c r="K38" s="145"/>
      <c r="L38" s="145"/>
      <c r="M38" s="145"/>
      <c r="N38" s="145"/>
      <c r="O38" s="45"/>
      <c r="P38" s="46"/>
    </row>
    <row r="39" spans="1:16" s="47" customFormat="1" ht="34.5" customHeight="1" x14ac:dyDescent="0.45">
      <c r="A39" s="191"/>
      <c r="B39" s="192"/>
      <c r="C39" s="192"/>
      <c r="D39" s="193" t="s">
        <v>388</v>
      </c>
      <c r="E39" s="193"/>
      <c r="F39" s="193"/>
      <c r="G39" s="193"/>
      <c r="H39" s="194"/>
      <c r="I39" s="194"/>
      <c r="J39" s="194"/>
      <c r="K39" s="195"/>
      <c r="L39" s="195"/>
      <c r="M39" s="195"/>
      <c r="N39" s="146"/>
      <c r="O39" s="46"/>
      <c r="P39" s="46"/>
    </row>
    <row r="40" spans="1:16" s="47" customFormat="1" ht="33" customHeight="1" x14ac:dyDescent="0.45">
      <c r="A40" s="191"/>
      <c r="B40" s="196"/>
      <c r="C40" s="196"/>
      <c r="D40" s="193" t="s">
        <v>535</v>
      </c>
      <c r="E40" s="193"/>
      <c r="F40" s="193"/>
      <c r="G40" s="193"/>
      <c r="H40" s="197"/>
      <c r="I40" s="197"/>
      <c r="J40" s="196"/>
      <c r="K40" s="195"/>
      <c r="L40" s="198"/>
      <c r="M40" s="199"/>
      <c r="N40" s="148"/>
      <c r="O40" s="46"/>
      <c r="P40" s="46"/>
    </row>
    <row r="41" spans="1:16" s="47" customFormat="1" ht="6" hidden="1" customHeight="1" x14ac:dyDescent="0.45">
      <c r="A41" s="191"/>
      <c r="B41" s="196"/>
      <c r="C41" s="196"/>
      <c r="D41" s="200"/>
      <c r="E41" s="201"/>
      <c r="F41" s="202"/>
      <c r="G41" s="202"/>
      <c r="H41" s="197"/>
      <c r="I41" s="197"/>
      <c r="J41" s="196"/>
      <c r="K41" s="195"/>
      <c r="L41" s="203"/>
      <c r="M41" s="204"/>
      <c r="N41" s="149"/>
      <c r="O41" s="46"/>
      <c r="P41" s="46"/>
    </row>
    <row r="42" spans="1:16" s="47" customFormat="1" ht="57" customHeight="1" x14ac:dyDescent="0.45">
      <c r="A42" s="193" t="s">
        <v>316</v>
      </c>
      <c r="B42" s="193"/>
      <c r="C42" s="193" t="s">
        <v>317</v>
      </c>
      <c r="D42" s="193"/>
      <c r="E42" s="201"/>
      <c r="F42" s="193" t="s">
        <v>389</v>
      </c>
      <c r="G42" s="193"/>
      <c r="H42" s="193"/>
      <c r="I42" s="204"/>
      <c r="J42" s="196"/>
      <c r="K42" s="205" t="s">
        <v>579</v>
      </c>
      <c r="L42" s="205"/>
      <c r="M42" s="205"/>
      <c r="N42" s="147"/>
      <c r="O42" s="49"/>
      <c r="P42" s="46"/>
    </row>
    <row r="43" spans="1:16" s="47" customFormat="1" ht="28.5" x14ac:dyDescent="0.45">
      <c r="A43" s="206" t="s">
        <v>319</v>
      </c>
      <c r="B43" s="206"/>
      <c r="C43" s="206" t="s">
        <v>465</v>
      </c>
      <c r="D43" s="206"/>
      <c r="E43" s="207"/>
      <c r="F43" s="193" t="s">
        <v>320</v>
      </c>
      <c r="G43" s="193"/>
      <c r="H43" s="193"/>
      <c r="I43" s="196"/>
      <c r="J43" s="196"/>
      <c r="K43" s="198"/>
      <c r="L43" s="204" t="s">
        <v>569</v>
      </c>
      <c r="M43" s="198"/>
      <c r="N43" s="147"/>
      <c r="O43" s="50"/>
      <c r="P43" s="46"/>
    </row>
    <row r="44" spans="1:16" s="47" customFormat="1" ht="52.5" customHeight="1" x14ac:dyDescent="0.45">
      <c r="A44" s="199"/>
      <c r="B44" s="199"/>
      <c r="C44" s="199"/>
      <c r="D44" s="199"/>
      <c r="E44" s="207"/>
      <c r="F44" s="202"/>
      <c r="G44" s="202"/>
      <c r="H44" s="202"/>
      <c r="I44" s="196"/>
      <c r="J44" s="196"/>
      <c r="K44" s="203"/>
      <c r="L44" s="203"/>
      <c r="M44" s="203"/>
      <c r="N44" s="147"/>
      <c r="O44" s="92"/>
      <c r="P44" s="46"/>
    </row>
    <row r="45" spans="1:16" s="47" customFormat="1" ht="28.5" x14ac:dyDescent="0.45">
      <c r="A45" s="199"/>
      <c r="B45" s="199"/>
      <c r="C45" s="199"/>
      <c r="D45" s="199"/>
      <c r="E45" s="207"/>
      <c r="F45" s="202"/>
      <c r="G45" s="202"/>
      <c r="H45" s="202"/>
      <c r="I45" s="196"/>
      <c r="J45" s="208" t="s">
        <v>618</v>
      </c>
      <c r="K45" s="208"/>
      <c r="L45" s="198"/>
      <c r="M45" s="203"/>
      <c r="N45" s="110"/>
      <c r="O45" s="92"/>
      <c r="P45" s="46"/>
    </row>
    <row r="46" spans="1:16" s="47" customFormat="1" ht="27" customHeight="1" x14ac:dyDescent="0.45">
      <c r="A46" s="209"/>
      <c r="B46" s="210"/>
      <c r="C46" s="210"/>
      <c r="D46" s="211"/>
      <c r="E46" s="212"/>
      <c r="F46" s="213"/>
      <c r="G46" s="213"/>
      <c r="H46" s="213"/>
      <c r="I46" s="213"/>
      <c r="J46" s="213"/>
      <c r="K46" s="214"/>
      <c r="L46" s="214"/>
      <c r="M46" s="214"/>
      <c r="N46" s="100"/>
      <c r="O46" s="50"/>
      <c r="P46" s="46"/>
    </row>
    <row r="47" spans="1:16" s="47" customFormat="1" ht="28.5" customHeight="1" x14ac:dyDescent="0.45">
      <c r="A47" s="44"/>
      <c r="B47" s="93"/>
      <c r="C47" s="93"/>
      <c r="D47" s="48"/>
      <c r="E47" s="68"/>
      <c r="F47" s="46"/>
      <c r="G47" s="46"/>
      <c r="H47" s="46"/>
      <c r="I47" s="46"/>
      <c r="J47" s="46"/>
      <c r="K47" s="67" t="s">
        <v>564</v>
      </c>
      <c r="L47" s="67"/>
      <c r="M47" s="67"/>
      <c r="N47" s="99"/>
      <c r="O47" s="92"/>
      <c r="P47" s="46"/>
    </row>
    <row r="48" spans="1:16" s="47" customFormat="1" ht="28.5" x14ac:dyDescent="0.45">
      <c r="A48" s="44"/>
      <c r="B48" s="49"/>
      <c r="C48" s="49"/>
      <c r="D48" s="48"/>
      <c r="E48" s="68"/>
      <c r="F48" s="46"/>
      <c r="G48" s="46"/>
      <c r="H48" s="46"/>
      <c r="I48" s="46"/>
      <c r="J48" s="46"/>
      <c r="K48" s="98" t="s">
        <v>580</v>
      </c>
      <c r="L48" s="98"/>
      <c r="M48" s="98"/>
      <c r="N48" s="98"/>
      <c r="O48" s="50"/>
      <c r="P48" s="46"/>
    </row>
    <row r="49" spans="1:16" s="47" customFormat="1" ht="22.15" customHeight="1" x14ac:dyDescent="0.45">
      <c r="A49" s="44"/>
      <c r="B49" s="49"/>
      <c r="C49" s="49"/>
      <c r="D49" s="65"/>
      <c r="E49" s="66"/>
      <c r="F49" s="46"/>
      <c r="G49" s="46"/>
      <c r="H49" s="46"/>
      <c r="I49" s="46"/>
      <c r="J49" s="46"/>
      <c r="K49" s="51"/>
      <c r="M49" s="51"/>
      <c r="N49" s="183"/>
      <c r="O49" s="183"/>
      <c r="P49" s="46"/>
    </row>
    <row r="50" spans="1:16" s="47" customFormat="1" ht="28.5" x14ac:dyDescent="0.45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6" s="47" customFormat="1" ht="28.5" x14ac:dyDescent="0.4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184"/>
      <c r="L51" s="184"/>
      <c r="M51" s="184"/>
    </row>
    <row r="52" spans="1:16" ht="27.75" x14ac:dyDescent="0.4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53"/>
      <c r="P52" s="53"/>
    </row>
    <row r="53" spans="1:16" ht="21" x14ac:dyDescent="0.3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3"/>
      <c r="O53" s="53"/>
      <c r="P53" s="53"/>
    </row>
    <row r="54" spans="1:16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53"/>
      <c r="O54" s="53"/>
      <c r="P54" s="53"/>
    </row>
    <row r="55" spans="1:16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6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1:16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1:16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1:16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16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16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1:16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1:16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16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6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16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16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16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1:16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1:16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16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1:16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16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</sheetData>
  <sheetProtection selectLockedCells="1" selectUnlockedCells="1"/>
  <autoFilter ref="A17:N40">
    <filterColumn colId="5" showButton="0"/>
  </autoFilter>
  <mergeCells count="33">
    <mergeCell ref="N49:O49"/>
    <mergeCell ref="K51:M51"/>
    <mergeCell ref="A43:B43"/>
    <mergeCell ref="C43:D43"/>
    <mergeCell ref="F43:H43"/>
    <mergeCell ref="K42:M42"/>
    <mergeCell ref="B36:F36"/>
    <mergeCell ref="D39:G39"/>
    <mergeCell ref="D40:G40"/>
    <mergeCell ref="A42:B42"/>
    <mergeCell ref="C42:D42"/>
    <mergeCell ref="F42:H42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E17:E18"/>
    <mergeCell ref="F17:G17"/>
    <mergeCell ref="H17:H18"/>
    <mergeCell ref="I17:I18"/>
    <mergeCell ref="J17:J18"/>
    <mergeCell ref="L17:L18"/>
    <mergeCell ref="B8:C8"/>
    <mergeCell ref="K2:M2"/>
    <mergeCell ref="K4:M4"/>
    <mergeCell ref="K5:M5"/>
    <mergeCell ref="K6:M6"/>
    <mergeCell ref="B7:C7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tabSelected="1" view="pageBreakPreview" topLeftCell="A107" zoomScale="69" zoomScaleNormal="69" zoomScaleSheetLayoutView="69" workbookViewId="0">
      <selection activeCell="K118" sqref="K118:L118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2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3" width="34.140625" style="1" customWidth="1"/>
    <col min="14" max="14" width="42.140625" style="1" customWidth="1"/>
    <col min="15" max="15" width="18.85546875" style="1" customWidth="1"/>
    <col min="16" max="16384" width="8.85546875" style="1"/>
  </cols>
  <sheetData>
    <row r="1" spans="1:15" ht="18" x14ac:dyDescent="0.2">
      <c r="K1" s="185" t="s">
        <v>0</v>
      </c>
      <c r="L1" s="185"/>
    </row>
    <row r="4" spans="1:15" s="4" customFormat="1" ht="64.900000000000006" customHeight="1" x14ac:dyDescent="0.2">
      <c r="A4" s="186" t="s">
        <v>1</v>
      </c>
      <c r="B4" s="187" t="s">
        <v>2</v>
      </c>
      <c r="C4" s="187" t="s">
        <v>3</v>
      </c>
      <c r="D4" s="187" t="s">
        <v>4</v>
      </c>
      <c r="E4" s="188" t="s">
        <v>5</v>
      </c>
      <c r="F4" s="189"/>
      <c r="G4" s="186" t="s">
        <v>6</v>
      </c>
      <c r="H4" s="2" t="s">
        <v>7</v>
      </c>
      <c r="I4" s="3" t="s">
        <v>8</v>
      </c>
      <c r="J4" s="3" t="s">
        <v>9</v>
      </c>
      <c r="K4" s="187" t="s">
        <v>10</v>
      </c>
      <c r="L4" s="187" t="s">
        <v>11</v>
      </c>
      <c r="M4" s="187" t="s">
        <v>12</v>
      </c>
      <c r="N4" s="187" t="s">
        <v>13</v>
      </c>
      <c r="O4" s="187" t="s">
        <v>14</v>
      </c>
    </row>
    <row r="5" spans="1:15" s="4" customFormat="1" ht="16.5" x14ac:dyDescent="0.2">
      <c r="A5" s="186"/>
      <c r="B5" s="187"/>
      <c r="C5" s="187"/>
      <c r="D5" s="187"/>
      <c r="E5" s="5" t="s">
        <v>15</v>
      </c>
      <c r="F5" s="5" t="s">
        <v>16</v>
      </c>
      <c r="G5" s="186"/>
      <c r="H5" s="2"/>
      <c r="I5" s="3"/>
      <c r="J5" s="3"/>
      <c r="K5" s="187"/>
      <c r="L5" s="187"/>
      <c r="M5" s="187"/>
      <c r="N5" s="187"/>
      <c r="O5" s="187"/>
    </row>
    <row r="6" spans="1:15" s="4" customFormat="1" ht="16.5" x14ac:dyDescent="0.2">
      <c r="A6" s="6" t="s">
        <v>17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18</v>
      </c>
      <c r="H6" s="2"/>
      <c r="I6" s="3"/>
      <c r="J6" s="3"/>
      <c r="K6" s="3">
        <v>8</v>
      </c>
      <c r="L6" s="3">
        <v>9</v>
      </c>
      <c r="M6" s="7">
        <v>10</v>
      </c>
      <c r="N6" s="7">
        <v>11</v>
      </c>
      <c r="O6" s="7">
        <v>12</v>
      </c>
    </row>
    <row r="7" spans="1:15" s="4" customFormat="1" ht="75" customHeight="1" x14ac:dyDescent="0.2">
      <c r="A7" s="8" t="s">
        <v>17</v>
      </c>
      <c r="B7" s="9" t="s">
        <v>19</v>
      </c>
      <c r="C7" s="10" t="s">
        <v>20</v>
      </c>
      <c r="D7" s="11" t="s">
        <v>21</v>
      </c>
      <c r="E7" s="12">
        <v>8.16</v>
      </c>
      <c r="F7" s="12">
        <f t="shared" ref="F7:F64" si="0">E7*1.19</f>
        <v>9.7103999999999999</v>
      </c>
      <c r="G7" s="13" t="s">
        <v>22</v>
      </c>
      <c r="H7" s="14"/>
      <c r="I7" s="15"/>
      <c r="J7" s="16"/>
      <c r="K7" s="17" t="s">
        <v>23</v>
      </c>
      <c r="L7" s="17" t="s">
        <v>24</v>
      </c>
      <c r="M7" s="18" t="s">
        <v>25</v>
      </c>
      <c r="N7" s="10" t="s">
        <v>26</v>
      </c>
      <c r="O7" s="19">
        <f t="shared" ref="O7:O38" si="1" xml:space="preserve"> SUMIF(N:N,N7,E:E)</f>
        <v>8.16</v>
      </c>
    </row>
    <row r="8" spans="1:15" ht="72.75" customHeight="1" x14ac:dyDescent="0.2">
      <c r="A8" s="8" t="s">
        <v>27</v>
      </c>
      <c r="B8" s="20" t="s">
        <v>28</v>
      </c>
      <c r="C8" s="10" t="s">
        <v>29</v>
      </c>
      <c r="D8" s="20" t="s">
        <v>30</v>
      </c>
      <c r="E8" s="12">
        <f>10487.395+1260.5</f>
        <v>11747.895</v>
      </c>
      <c r="F8" s="12">
        <f t="shared" si="0"/>
        <v>13979.99505</v>
      </c>
      <c r="G8" s="13" t="s">
        <v>31</v>
      </c>
      <c r="H8" s="21"/>
      <c r="I8" s="21"/>
      <c r="J8" s="21"/>
      <c r="K8" s="17" t="s">
        <v>23</v>
      </c>
      <c r="L8" s="17" t="s">
        <v>24</v>
      </c>
      <c r="M8" s="22" t="s">
        <v>32</v>
      </c>
      <c r="N8" s="10" t="s">
        <v>620</v>
      </c>
      <c r="O8" s="19">
        <f t="shared" si="1"/>
        <v>26417.764999999999</v>
      </c>
    </row>
    <row r="9" spans="1:15" s="4" customFormat="1" ht="70.5" customHeight="1" x14ac:dyDescent="0.2">
      <c r="A9" s="8" t="s">
        <v>33</v>
      </c>
      <c r="B9" s="9" t="s">
        <v>38</v>
      </c>
      <c r="C9" s="23" t="s">
        <v>39</v>
      </c>
      <c r="D9" s="20" t="s">
        <v>40</v>
      </c>
      <c r="E9" s="12">
        <v>16806.72</v>
      </c>
      <c r="F9" s="12">
        <f>E9*1.19</f>
        <v>19999.996800000001</v>
      </c>
      <c r="G9" s="13" t="s">
        <v>35</v>
      </c>
      <c r="H9" s="17"/>
      <c r="I9" s="17"/>
      <c r="K9" s="17" t="s">
        <v>23</v>
      </c>
      <c r="L9" s="17" t="s">
        <v>24</v>
      </c>
      <c r="M9" s="22" t="s">
        <v>36</v>
      </c>
      <c r="N9" s="10" t="s">
        <v>38</v>
      </c>
      <c r="O9" s="19">
        <f t="shared" si="1"/>
        <v>16806.72</v>
      </c>
    </row>
    <row r="10" spans="1:15" ht="73.5" customHeight="1" x14ac:dyDescent="0.2">
      <c r="A10" s="8" t="s">
        <v>37</v>
      </c>
      <c r="B10" s="20" t="s">
        <v>42</v>
      </c>
      <c r="C10" s="23" t="s">
        <v>43</v>
      </c>
      <c r="D10" s="20" t="s">
        <v>44</v>
      </c>
      <c r="E10" s="12">
        <v>8403.36</v>
      </c>
      <c r="F10" s="12">
        <f>E10*1.19</f>
        <v>9999.9984000000004</v>
      </c>
      <c r="G10" s="13" t="s">
        <v>35</v>
      </c>
      <c r="H10" s="21"/>
      <c r="I10" s="21"/>
      <c r="J10" s="21"/>
      <c r="K10" s="17" t="s">
        <v>23</v>
      </c>
      <c r="L10" s="17" t="s">
        <v>24</v>
      </c>
      <c r="M10" s="22" t="s">
        <v>36</v>
      </c>
      <c r="N10" s="10" t="s">
        <v>44</v>
      </c>
      <c r="O10" s="19">
        <f t="shared" si="1"/>
        <v>8403.36</v>
      </c>
    </row>
    <row r="11" spans="1:15" s="4" customFormat="1" ht="72.75" customHeight="1" x14ac:dyDescent="0.2">
      <c r="A11" s="8" t="s">
        <v>41</v>
      </c>
      <c r="B11" s="20" t="s">
        <v>46</v>
      </c>
      <c r="C11" s="10" t="s">
        <v>47</v>
      </c>
      <c r="D11" s="20" t="s">
        <v>48</v>
      </c>
      <c r="E11" s="24">
        <v>8403.36</v>
      </c>
      <c r="F11" s="12">
        <f>E11*1.19</f>
        <v>9999.9984000000004</v>
      </c>
      <c r="G11" s="13" t="s">
        <v>35</v>
      </c>
      <c r="H11" s="17"/>
      <c r="I11" s="17"/>
      <c r="K11" s="17" t="s">
        <v>23</v>
      </c>
      <c r="L11" s="17" t="s">
        <v>24</v>
      </c>
      <c r="M11" s="10" t="s">
        <v>32</v>
      </c>
      <c r="N11" s="10" t="s">
        <v>46</v>
      </c>
      <c r="O11" s="19">
        <f t="shared" si="1"/>
        <v>8403.36</v>
      </c>
    </row>
    <row r="12" spans="1:15" s="4" customFormat="1" ht="76.5" customHeight="1" x14ac:dyDescent="0.2">
      <c r="A12" s="8" t="s">
        <v>45</v>
      </c>
      <c r="B12" s="20" t="s">
        <v>49</v>
      </c>
      <c r="C12" s="10" t="s">
        <v>50</v>
      </c>
      <c r="D12" s="20" t="s">
        <v>51</v>
      </c>
      <c r="E12" s="12">
        <f>2941.1765+2941.1765</f>
        <v>5882.3530000000001</v>
      </c>
      <c r="F12" s="12">
        <f t="shared" si="0"/>
        <v>7000.0000700000001</v>
      </c>
      <c r="G12" s="13" t="s">
        <v>35</v>
      </c>
      <c r="H12" s="17"/>
      <c r="I12" s="17"/>
      <c r="K12" s="17" t="s">
        <v>23</v>
      </c>
      <c r="L12" s="17" t="s">
        <v>24</v>
      </c>
      <c r="M12" s="10" t="s">
        <v>32</v>
      </c>
      <c r="N12" s="10" t="s">
        <v>52</v>
      </c>
      <c r="O12" s="19">
        <f t="shared" si="1"/>
        <v>5882.3530000000001</v>
      </c>
    </row>
    <row r="13" spans="1:15" s="4" customFormat="1" ht="89.25" customHeight="1" x14ac:dyDescent="0.2">
      <c r="A13" s="8" t="s">
        <v>18</v>
      </c>
      <c r="B13" s="20" t="s">
        <v>54</v>
      </c>
      <c r="C13" s="10" t="s">
        <v>55</v>
      </c>
      <c r="D13" s="20" t="s">
        <v>56</v>
      </c>
      <c r="E13" s="12">
        <f>24600+1000+450</f>
        <v>26050</v>
      </c>
      <c r="F13" s="12">
        <f t="shared" si="0"/>
        <v>30999.5</v>
      </c>
      <c r="G13" s="13" t="s">
        <v>35</v>
      </c>
      <c r="H13" s="17"/>
      <c r="I13" s="17"/>
      <c r="K13" s="17" t="s">
        <v>23</v>
      </c>
      <c r="L13" s="17" t="s">
        <v>24</v>
      </c>
      <c r="M13" s="10" t="s">
        <v>32</v>
      </c>
      <c r="N13" s="10" t="s">
        <v>57</v>
      </c>
      <c r="O13" s="19">
        <f t="shared" si="1"/>
        <v>26050</v>
      </c>
    </row>
    <row r="14" spans="1:15" s="4" customFormat="1" ht="75.75" customHeight="1" x14ac:dyDescent="0.2">
      <c r="A14" s="8" t="s">
        <v>53</v>
      </c>
      <c r="B14" s="20" t="s">
        <v>59</v>
      </c>
      <c r="C14" s="10" t="s">
        <v>60</v>
      </c>
      <c r="D14" s="20" t="s">
        <v>61</v>
      </c>
      <c r="E14" s="12">
        <v>42.016800000000003</v>
      </c>
      <c r="F14" s="12">
        <f t="shared" si="0"/>
        <v>49.999991999999999</v>
      </c>
      <c r="G14" s="13" t="s">
        <v>35</v>
      </c>
      <c r="H14" s="17"/>
      <c r="I14" s="17"/>
      <c r="K14" s="17" t="s">
        <v>23</v>
      </c>
      <c r="L14" s="17" t="s">
        <v>24</v>
      </c>
      <c r="M14" s="10" t="s">
        <v>553</v>
      </c>
      <c r="N14" s="10" t="s">
        <v>62</v>
      </c>
      <c r="O14" s="19">
        <f t="shared" si="1"/>
        <v>42.016800000000003</v>
      </c>
    </row>
    <row r="15" spans="1:15" s="60" customFormat="1" ht="79.5" customHeight="1" x14ac:dyDescent="0.2">
      <c r="A15" s="8" t="s">
        <v>58</v>
      </c>
      <c r="B15" s="20" t="s">
        <v>64</v>
      </c>
      <c r="C15" s="10" t="s">
        <v>65</v>
      </c>
      <c r="D15" s="20" t="s">
        <v>66</v>
      </c>
      <c r="E15" s="12">
        <v>8403.36</v>
      </c>
      <c r="F15" s="12">
        <f>E15*1.19</f>
        <v>9999.9984000000004</v>
      </c>
      <c r="G15" s="13" t="s">
        <v>35</v>
      </c>
      <c r="H15" s="71"/>
      <c r="I15" s="71"/>
      <c r="J15" s="71"/>
      <c r="K15" s="17" t="s">
        <v>23</v>
      </c>
      <c r="L15" s="17" t="s">
        <v>24</v>
      </c>
      <c r="M15" s="10" t="s">
        <v>553</v>
      </c>
      <c r="N15" s="10" t="s">
        <v>67</v>
      </c>
      <c r="O15" s="19">
        <f t="shared" si="1"/>
        <v>8403.36</v>
      </c>
    </row>
    <row r="16" spans="1:15" s="4" customFormat="1" ht="76.5" customHeight="1" x14ac:dyDescent="0.2">
      <c r="A16" s="8" t="s">
        <v>63</v>
      </c>
      <c r="B16" s="96" t="s">
        <v>635</v>
      </c>
      <c r="C16" s="105" t="s">
        <v>69</v>
      </c>
      <c r="D16" s="96" t="s">
        <v>70</v>
      </c>
      <c r="E16" s="97">
        <v>65546.22</v>
      </c>
      <c r="F16" s="97">
        <f>E16*1.19</f>
        <v>78000.001799999998</v>
      </c>
      <c r="G16" s="94" t="s">
        <v>35</v>
      </c>
      <c r="H16" s="17"/>
      <c r="I16" s="17"/>
      <c r="J16" s="25"/>
      <c r="K16" s="17" t="s">
        <v>23</v>
      </c>
      <c r="L16" s="17" t="s">
        <v>24</v>
      </c>
      <c r="M16" s="10" t="s">
        <v>71</v>
      </c>
      <c r="N16" s="10" t="s">
        <v>70</v>
      </c>
      <c r="O16" s="19">
        <f t="shared" si="1"/>
        <v>65546.22</v>
      </c>
    </row>
    <row r="17" spans="1:15" s="4" customFormat="1" ht="77.25" customHeight="1" x14ac:dyDescent="0.2">
      <c r="A17" s="8" t="s">
        <v>68</v>
      </c>
      <c r="B17" s="20" t="s">
        <v>74</v>
      </c>
      <c r="C17" s="10" t="s">
        <v>75</v>
      </c>
      <c r="D17" s="20" t="s">
        <v>76</v>
      </c>
      <c r="E17" s="12">
        <v>123750</v>
      </c>
      <c r="F17" s="12">
        <f>E17*1.19</f>
        <v>147262.5</v>
      </c>
      <c r="G17" s="13" t="s">
        <v>35</v>
      </c>
      <c r="H17" s="17"/>
      <c r="I17" s="17"/>
      <c r="J17" s="25"/>
      <c r="K17" s="17" t="s">
        <v>23</v>
      </c>
      <c r="L17" s="17" t="s">
        <v>24</v>
      </c>
      <c r="M17" s="10" t="s">
        <v>553</v>
      </c>
      <c r="N17" s="10" t="s">
        <v>77</v>
      </c>
      <c r="O17" s="19">
        <f t="shared" si="1"/>
        <v>123750</v>
      </c>
    </row>
    <row r="18" spans="1:15" s="4" customFormat="1" ht="90.75" customHeight="1" x14ac:dyDescent="0.2">
      <c r="A18" s="8" t="s">
        <v>72</v>
      </c>
      <c r="B18" s="20" t="s">
        <v>79</v>
      </c>
      <c r="C18" s="10" t="s">
        <v>80</v>
      </c>
      <c r="D18" s="20" t="s">
        <v>81</v>
      </c>
      <c r="E18" s="12">
        <f>12605.04+16806.72</f>
        <v>29411.760000000002</v>
      </c>
      <c r="F18" s="12">
        <f t="shared" si="0"/>
        <v>34999.994400000003</v>
      </c>
      <c r="G18" s="13" t="s">
        <v>82</v>
      </c>
      <c r="H18" s="17"/>
      <c r="I18" s="17"/>
      <c r="K18" s="17" t="s">
        <v>23</v>
      </c>
      <c r="L18" s="17" t="s">
        <v>24</v>
      </c>
      <c r="M18" s="10" t="s">
        <v>36</v>
      </c>
      <c r="N18" s="10" t="s">
        <v>81</v>
      </c>
      <c r="O18" s="19">
        <f t="shared" si="1"/>
        <v>99535.290000000008</v>
      </c>
    </row>
    <row r="19" spans="1:15" s="4" customFormat="1" ht="75.75" customHeight="1" x14ac:dyDescent="0.2">
      <c r="A19" s="8" t="s">
        <v>73</v>
      </c>
      <c r="B19" s="20" t="s">
        <v>84</v>
      </c>
      <c r="C19" s="10" t="s">
        <v>85</v>
      </c>
      <c r="D19" s="20" t="s">
        <v>86</v>
      </c>
      <c r="E19" s="12">
        <f>51764.706+613.446+5042.017+840.337</f>
        <v>58260.506000000001</v>
      </c>
      <c r="F19" s="12">
        <f t="shared" si="0"/>
        <v>69330.002139999997</v>
      </c>
      <c r="G19" s="13" t="s">
        <v>87</v>
      </c>
      <c r="H19" s="17"/>
      <c r="I19" s="17"/>
      <c r="K19" s="17" t="s">
        <v>23</v>
      </c>
      <c r="L19" s="17" t="s">
        <v>24</v>
      </c>
      <c r="M19" s="10" t="s">
        <v>36</v>
      </c>
      <c r="N19" s="10" t="s">
        <v>88</v>
      </c>
      <c r="O19" s="19">
        <f t="shared" si="1"/>
        <v>58260.506000000001</v>
      </c>
    </row>
    <row r="20" spans="1:15" s="4" customFormat="1" ht="106.5" customHeight="1" x14ac:dyDescent="0.2">
      <c r="A20" s="8" t="s">
        <v>78</v>
      </c>
      <c r="B20" s="20" t="s">
        <v>90</v>
      </c>
      <c r="C20" s="10" t="s">
        <v>91</v>
      </c>
      <c r="D20" s="20" t="s">
        <v>92</v>
      </c>
      <c r="E20" s="12">
        <f>6302.52+6302.52+4201.68+5042.02+6302.52+6722.69+6722.69+840.337</f>
        <v>42436.977000000006</v>
      </c>
      <c r="F20" s="12">
        <f t="shared" si="0"/>
        <v>50500.002630000003</v>
      </c>
      <c r="G20" s="13" t="s">
        <v>87</v>
      </c>
      <c r="H20" s="17"/>
      <c r="I20" s="17"/>
      <c r="K20" s="17" t="s">
        <v>23</v>
      </c>
      <c r="L20" s="17" t="s">
        <v>24</v>
      </c>
      <c r="M20" s="18" t="s">
        <v>36</v>
      </c>
      <c r="N20" s="10" t="s">
        <v>93</v>
      </c>
      <c r="O20" s="19">
        <f t="shared" si="1"/>
        <v>42436.977000000006</v>
      </c>
    </row>
    <row r="21" spans="1:15" s="4" customFormat="1" ht="78" customHeight="1" x14ac:dyDescent="0.2">
      <c r="A21" s="8" t="s">
        <v>83</v>
      </c>
      <c r="B21" s="20" t="s">
        <v>95</v>
      </c>
      <c r="C21" s="10" t="s">
        <v>96</v>
      </c>
      <c r="D21" s="20" t="s">
        <v>97</v>
      </c>
      <c r="E21" s="12">
        <v>8403.3613999999998</v>
      </c>
      <c r="F21" s="12">
        <f t="shared" si="0"/>
        <v>10000.000065999999</v>
      </c>
      <c r="G21" s="13" t="s">
        <v>87</v>
      </c>
      <c r="H21" s="17"/>
      <c r="I21" s="17"/>
      <c r="K21" s="17" t="s">
        <v>23</v>
      </c>
      <c r="L21" s="17" t="s">
        <v>24</v>
      </c>
      <c r="M21" s="10" t="s">
        <v>36</v>
      </c>
      <c r="N21" s="10" t="s">
        <v>98</v>
      </c>
      <c r="O21" s="19">
        <f t="shared" si="1"/>
        <v>8403.3613999999998</v>
      </c>
    </row>
    <row r="22" spans="1:15" s="4" customFormat="1" ht="76.5" customHeight="1" x14ac:dyDescent="0.2">
      <c r="A22" s="8" t="s">
        <v>89</v>
      </c>
      <c r="B22" s="20" t="s">
        <v>100</v>
      </c>
      <c r="C22" s="26" t="s">
        <v>101</v>
      </c>
      <c r="D22" s="27" t="s">
        <v>102</v>
      </c>
      <c r="E22" s="12">
        <v>3361.3445999999999</v>
      </c>
      <c r="F22" s="12">
        <f t="shared" si="0"/>
        <v>4000.0000739999996</v>
      </c>
      <c r="G22" s="13" t="s">
        <v>87</v>
      </c>
      <c r="H22" s="17"/>
      <c r="I22" s="17"/>
      <c r="K22" s="17" t="s">
        <v>23</v>
      </c>
      <c r="L22" s="17" t="s">
        <v>24</v>
      </c>
      <c r="M22" s="10" t="s">
        <v>36</v>
      </c>
      <c r="N22" s="10" t="s">
        <v>103</v>
      </c>
      <c r="O22" s="19">
        <f t="shared" si="1"/>
        <v>3361.3445999999999</v>
      </c>
    </row>
    <row r="23" spans="1:15" s="4" customFormat="1" ht="112.5" customHeight="1" x14ac:dyDescent="0.2">
      <c r="A23" s="8" t="s">
        <v>94</v>
      </c>
      <c r="B23" s="20" t="s">
        <v>105</v>
      </c>
      <c r="C23" s="10" t="s">
        <v>106</v>
      </c>
      <c r="D23" s="20" t="s">
        <v>107</v>
      </c>
      <c r="E23" s="12">
        <f>16806.72+33613.45+25210.08+4201.68+2521.01+1344.54+4201.68</f>
        <v>87899.159999999974</v>
      </c>
      <c r="F23" s="12">
        <f t="shared" si="0"/>
        <v>104600.00039999996</v>
      </c>
      <c r="G23" s="13" t="s">
        <v>87</v>
      </c>
      <c r="H23" s="17"/>
      <c r="I23" s="17"/>
      <c r="J23" s="28"/>
      <c r="K23" s="17" t="s">
        <v>23</v>
      </c>
      <c r="L23" s="17" t="s">
        <v>24</v>
      </c>
      <c r="M23" s="10" t="s">
        <v>32</v>
      </c>
      <c r="N23" s="10" t="s">
        <v>108</v>
      </c>
      <c r="O23" s="19">
        <f t="shared" si="1"/>
        <v>87899.159999999974</v>
      </c>
    </row>
    <row r="24" spans="1:15" ht="73.5" customHeight="1" x14ac:dyDescent="0.2">
      <c r="A24" s="103" t="s">
        <v>99</v>
      </c>
      <c r="B24" s="96" t="s">
        <v>110</v>
      </c>
      <c r="C24" s="167" t="s">
        <v>111</v>
      </c>
      <c r="D24" s="96" t="s">
        <v>112</v>
      </c>
      <c r="E24" s="97">
        <f>11764.71+275.93+1945.44</f>
        <v>13986.08</v>
      </c>
      <c r="F24" s="97">
        <f t="shared" si="0"/>
        <v>16643.4352</v>
      </c>
      <c r="G24" s="94" t="s">
        <v>87</v>
      </c>
      <c r="H24" s="21"/>
      <c r="I24" s="21"/>
      <c r="J24" s="21"/>
      <c r="K24" s="17" t="s">
        <v>23</v>
      </c>
      <c r="L24" s="17" t="s">
        <v>24</v>
      </c>
      <c r="M24" s="30" t="s">
        <v>113</v>
      </c>
      <c r="N24" s="10" t="s">
        <v>114</v>
      </c>
      <c r="O24" s="19">
        <f t="shared" si="1"/>
        <v>13986.08</v>
      </c>
    </row>
    <row r="25" spans="1:15" ht="74.25" customHeight="1" x14ac:dyDescent="0.2">
      <c r="A25" s="8" t="s">
        <v>104</v>
      </c>
      <c r="B25" s="27" t="s">
        <v>116</v>
      </c>
      <c r="C25" s="29" t="s">
        <v>50</v>
      </c>
      <c r="D25" s="20" t="s">
        <v>51</v>
      </c>
      <c r="E25" s="12">
        <v>8403.36</v>
      </c>
      <c r="F25" s="12">
        <f t="shared" si="0"/>
        <v>9999.9984000000004</v>
      </c>
      <c r="G25" s="13" t="s">
        <v>87</v>
      </c>
      <c r="H25" s="21"/>
      <c r="I25" s="21"/>
      <c r="J25" s="21"/>
      <c r="K25" s="17" t="s">
        <v>23</v>
      </c>
      <c r="L25" s="17" t="s">
        <v>24</v>
      </c>
      <c r="M25" s="22" t="s">
        <v>32</v>
      </c>
      <c r="N25" s="10" t="s">
        <v>117</v>
      </c>
      <c r="O25" s="19">
        <f t="shared" si="1"/>
        <v>9153.36</v>
      </c>
    </row>
    <row r="26" spans="1:15" ht="75.75" customHeight="1" x14ac:dyDescent="0.2">
      <c r="A26" s="8" t="s">
        <v>109</v>
      </c>
      <c r="B26" s="20" t="s">
        <v>119</v>
      </c>
      <c r="C26" s="21" t="s">
        <v>120</v>
      </c>
      <c r="D26" s="20" t="s">
        <v>121</v>
      </c>
      <c r="E26" s="12">
        <f>49579.83+6722.69+5042.017+10924.37+6722.69+6722.69+6722.69+6722.69</f>
        <v>99159.667000000016</v>
      </c>
      <c r="F26" s="12">
        <f t="shared" si="0"/>
        <v>118000.00373000001</v>
      </c>
      <c r="G26" s="13" t="s">
        <v>87</v>
      </c>
      <c r="H26" s="21"/>
      <c r="I26" s="21"/>
      <c r="J26" s="21"/>
      <c r="K26" s="17" t="s">
        <v>23</v>
      </c>
      <c r="L26" s="17" t="s">
        <v>24</v>
      </c>
      <c r="M26" s="30" t="s">
        <v>36</v>
      </c>
      <c r="N26" s="10" t="s">
        <v>121</v>
      </c>
      <c r="O26" s="19">
        <f t="shared" si="1"/>
        <v>99159.667000000016</v>
      </c>
    </row>
    <row r="27" spans="1:15" ht="85.5" customHeight="1" x14ac:dyDescent="0.2">
      <c r="A27" s="8" t="s">
        <v>115</v>
      </c>
      <c r="B27" s="20" t="s">
        <v>123</v>
      </c>
      <c r="C27" s="29" t="s">
        <v>124</v>
      </c>
      <c r="D27" s="20" t="s">
        <v>125</v>
      </c>
      <c r="E27" s="12">
        <f>133731.93+840.34</f>
        <v>134572.26999999999</v>
      </c>
      <c r="F27" s="12">
        <f t="shared" si="0"/>
        <v>160141.00129999997</v>
      </c>
      <c r="G27" s="13" t="s">
        <v>87</v>
      </c>
      <c r="H27" s="21"/>
      <c r="I27" s="21"/>
      <c r="J27" s="21"/>
      <c r="K27" s="17" t="s">
        <v>23</v>
      </c>
      <c r="L27" s="17" t="s">
        <v>24</v>
      </c>
      <c r="M27" s="30" t="s">
        <v>126</v>
      </c>
      <c r="N27" s="10" t="s">
        <v>125</v>
      </c>
      <c r="O27" s="19">
        <f t="shared" si="1"/>
        <v>134572.26999999999</v>
      </c>
    </row>
    <row r="28" spans="1:15" s="4" customFormat="1" ht="78.75" customHeight="1" x14ac:dyDescent="0.2">
      <c r="A28" s="8" t="s">
        <v>118</v>
      </c>
      <c r="B28" s="20" t="s">
        <v>128</v>
      </c>
      <c r="C28" s="10" t="s">
        <v>129</v>
      </c>
      <c r="D28" s="20" t="s">
        <v>130</v>
      </c>
      <c r="E28" s="12">
        <v>29411.7647</v>
      </c>
      <c r="F28" s="12">
        <f t="shared" si="0"/>
        <v>34999.999992999998</v>
      </c>
      <c r="G28" s="13" t="s">
        <v>87</v>
      </c>
      <c r="H28" s="17"/>
      <c r="I28" s="17"/>
      <c r="K28" s="17" t="s">
        <v>23</v>
      </c>
      <c r="L28" s="17" t="s">
        <v>24</v>
      </c>
      <c r="M28" s="10" t="s">
        <v>131</v>
      </c>
      <c r="N28" s="10" t="s">
        <v>132</v>
      </c>
      <c r="O28" s="19">
        <f t="shared" si="1"/>
        <v>29411.7647</v>
      </c>
    </row>
    <row r="29" spans="1:15" s="4" customFormat="1" ht="69.75" customHeight="1" x14ac:dyDescent="0.2">
      <c r="A29" s="8" t="s">
        <v>122</v>
      </c>
      <c r="B29" s="20" t="s">
        <v>134</v>
      </c>
      <c r="C29" s="10" t="s">
        <v>135</v>
      </c>
      <c r="D29" s="20" t="s">
        <v>136</v>
      </c>
      <c r="E29" s="12">
        <v>5882.35</v>
      </c>
      <c r="F29" s="12">
        <f t="shared" si="0"/>
        <v>6999.9965000000002</v>
      </c>
      <c r="G29" s="13" t="s">
        <v>87</v>
      </c>
      <c r="H29" s="17"/>
      <c r="I29" s="17"/>
      <c r="K29" s="17" t="s">
        <v>23</v>
      </c>
      <c r="L29" s="17" t="s">
        <v>24</v>
      </c>
      <c r="M29" s="10" t="s">
        <v>131</v>
      </c>
      <c r="N29" s="10" t="s">
        <v>134</v>
      </c>
      <c r="O29" s="19">
        <f t="shared" si="1"/>
        <v>5882.35</v>
      </c>
    </row>
    <row r="30" spans="1:15" s="4" customFormat="1" ht="99.75" customHeight="1" x14ac:dyDescent="0.2">
      <c r="A30" s="8" t="s">
        <v>127</v>
      </c>
      <c r="B30" s="20" t="s">
        <v>138</v>
      </c>
      <c r="C30" s="10" t="s">
        <v>139</v>
      </c>
      <c r="D30" s="20" t="s">
        <v>140</v>
      </c>
      <c r="E30" s="12">
        <v>15126.05</v>
      </c>
      <c r="F30" s="12">
        <f t="shared" si="0"/>
        <v>17999.999499999998</v>
      </c>
      <c r="G30" s="13" t="s">
        <v>87</v>
      </c>
      <c r="H30" s="17"/>
      <c r="I30" s="17"/>
      <c r="K30" s="17" t="s">
        <v>23</v>
      </c>
      <c r="L30" s="17" t="s">
        <v>24</v>
      </c>
      <c r="M30" s="10" t="s">
        <v>131</v>
      </c>
      <c r="N30" s="10" t="s">
        <v>140</v>
      </c>
      <c r="O30" s="19">
        <f t="shared" si="1"/>
        <v>15126.05</v>
      </c>
    </row>
    <row r="31" spans="1:15" s="4" customFormat="1" ht="81" customHeight="1" x14ac:dyDescent="0.2">
      <c r="A31" s="8" t="s">
        <v>133</v>
      </c>
      <c r="B31" s="20" t="s">
        <v>142</v>
      </c>
      <c r="C31" s="10" t="s">
        <v>143</v>
      </c>
      <c r="D31" s="20" t="s">
        <v>144</v>
      </c>
      <c r="E31" s="12">
        <v>125000</v>
      </c>
      <c r="F31" s="12">
        <f t="shared" si="0"/>
        <v>148750</v>
      </c>
      <c r="G31" s="13" t="s">
        <v>87</v>
      </c>
      <c r="H31" s="17"/>
      <c r="I31" s="17"/>
      <c r="K31" s="17" t="s">
        <v>23</v>
      </c>
      <c r="L31" s="17" t="s">
        <v>24</v>
      </c>
      <c r="M31" s="10" t="s">
        <v>131</v>
      </c>
      <c r="N31" s="10" t="s">
        <v>145</v>
      </c>
      <c r="O31" s="19">
        <f t="shared" si="1"/>
        <v>125000</v>
      </c>
    </row>
    <row r="32" spans="1:15" s="75" customFormat="1" ht="99" x14ac:dyDescent="0.2">
      <c r="A32" s="8" t="s">
        <v>137</v>
      </c>
      <c r="B32" s="27" t="s">
        <v>432</v>
      </c>
      <c r="C32" s="26" t="s">
        <v>80</v>
      </c>
      <c r="D32" s="27" t="s">
        <v>81</v>
      </c>
      <c r="E32" s="33">
        <f>58823.53-2186</f>
        <v>56637.53</v>
      </c>
      <c r="F32" s="33">
        <f t="shared" si="0"/>
        <v>67398.660699999993</v>
      </c>
      <c r="G32" s="73" t="s">
        <v>87</v>
      </c>
      <c r="H32" s="74"/>
      <c r="I32" s="74"/>
      <c r="K32" s="74" t="s">
        <v>23</v>
      </c>
      <c r="L32" s="74" t="s">
        <v>24</v>
      </c>
      <c r="M32" s="26" t="s">
        <v>36</v>
      </c>
      <c r="N32" s="10" t="s">
        <v>81</v>
      </c>
      <c r="O32" s="76">
        <f t="shared" si="1"/>
        <v>99535.290000000008</v>
      </c>
    </row>
    <row r="33" spans="1:15" s="4" customFormat="1" ht="75.75" customHeight="1" x14ac:dyDescent="0.2">
      <c r="A33" s="8" t="s">
        <v>141</v>
      </c>
      <c r="B33" s="20" t="s">
        <v>148</v>
      </c>
      <c r="C33" s="10" t="s">
        <v>149</v>
      </c>
      <c r="D33" s="20" t="s">
        <v>150</v>
      </c>
      <c r="E33" s="12">
        <v>19327.73</v>
      </c>
      <c r="F33" s="12">
        <f t="shared" si="0"/>
        <v>22999.9987</v>
      </c>
      <c r="G33" s="13" t="s">
        <v>151</v>
      </c>
      <c r="H33" s="17"/>
      <c r="I33" s="17"/>
      <c r="K33" s="17" t="s">
        <v>23</v>
      </c>
      <c r="L33" s="17" t="s">
        <v>24</v>
      </c>
      <c r="M33" s="10" t="s">
        <v>152</v>
      </c>
      <c r="N33" s="10" t="s">
        <v>153</v>
      </c>
      <c r="O33" s="19">
        <f t="shared" si="1"/>
        <v>19327.73</v>
      </c>
    </row>
    <row r="34" spans="1:15" s="4" customFormat="1" ht="72" customHeight="1" x14ac:dyDescent="0.2">
      <c r="A34" s="8" t="s">
        <v>146</v>
      </c>
      <c r="B34" s="96" t="s">
        <v>155</v>
      </c>
      <c r="C34" s="105" t="s">
        <v>156</v>
      </c>
      <c r="D34" s="96" t="s">
        <v>155</v>
      </c>
      <c r="E34" s="97">
        <f>134.454+134.454+134.454+1075.63+8034</f>
        <v>9512.9920000000002</v>
      </c>
      <c r="F34" s="97">
        <f>E34*1.19</f>
        <v>11320.46048</v>
      </c>
      <c r="G34" s="94" t="s">
        <v>157</v>
      </c>
      <c r="H34" s="17"/>
      <c r="I34" s="17"/>
      <c r="K34" s="17" t="s">
        <v>23</v>
      </c>
      <c r="L34" s="17" t="s">
        <v>24</v>
      </c>
      <c r="M34" s="10" t="s">
        <v>32</v>
      </c>
      <c r="N34" s="10" t="s">
        <v>155</v>
      </c>
      <c r="O34" s="19">
        <f t="shared" si="1"/>
        <v>9512.9920000000002</v>
      </c>
    </row>
    <row r="35" spans="1:15" s="4" customFormat="1" ht="76.5" customHeight="1" x14ac:dyDescent="0.2">
      <c r="A35" s="8" t="s">
        <v>147</v>
      </c>
      <c r="B35" s="20" t="s">
        <v>159</v>
      </c>
      <c r="C35" s="10" t="s">
        <v>160</v>
      </c>
      <c r="D35" s="20" t="s">
        <v>161</v>
      </c>
      <c r="E35" s="12">
        <v>5042.0200000000004</v>
      </c>
      <c r="F35" s="12">
        <f>E35*1.19</f>
        <v>6000.0038000000004</v>
      </c>
      <c r="G35" s="13" t="s">
        <v>157</v>
      </c>
      <c r="H35" s="17"/>
      <c r="I35" s="17"/>
      <c r="K35" s="17" t="s">
        <v>23</v>
      </c>
      <c r="L35" s="17" t="s">
        <v>24</v>
      </c>
      <c r="M35" s="10" t="s">
        <v>32</v>
      </c>
      <c r="N35" s="10" t="s">
        <v>620</v>
      </c>
      <c r="O35" s="19">
        <f t="shared" si="1"/>
        <v>26417.764999999999</v>
      </c>
    </row>
    <row r="36" spans="1:15" s="4" customFormat="1" ht="75.75" customHeight="1" x14ac:dyDescent="0.2">
      <c r="A36" s="8" t="s">
        <v>154</v>
      </c>
      <c r="B36" s="20" t="s">
        <v>164</v>
      </c>
      <c r="C36" s="10" t="s">
        <v>165</v>
      </c>
      <c r="D36" s="20" t="s">
        <v>166</v>
      </c>
      <c r="E36" s="12">
        <f>420.1681+420.1681</f>
        <v>840.33619999999996</v>
      </c>
      <c r="F36" s="12">
        <f t="shared" ref="F36:F38" si="2">E36*1.19</f>
        <v>1000.0000779999999</v>
      </c>
      <c r="G36" s="13" t="s">
        <v>157</v>
      </c>
      <c r="H36" s="17"/>
      <c r="I36" s="17"/>
      <c r="K36" s="17" t="s">
        <v>23</v>
      </c>
      <c r="L36" s="17" t="s">
        <v>24</v>
      </c>
      <c r="M36" s="10" t="s">
        <v>113</v>
      </c>
      <c r="N36" s="10" t="s">
        <v>167</v>
      </c>
      <c r="O36" s="19">
        <f t="shared" si="1"/>
        <v>4478.8261999999995</v>
      </c>
    </row>
    <row r="37" spans="1:15" s="4" customFormat="1" ht="90.75" customHeight="1" x14ac:dyDescent="0.2">
      <c r="A37" s="8" t="s">
        <v>158</v>
      </c>
      <c r="B37" s="20" t="s">
        <v>169</v>
      </c>
      <c r="C37" s="10" t="s">
        <v>170</v>
      </c>
      <c r="D37" s="20" t="s">
        <v>171</v>
      </c>
      <c r="E37" s="12">
        <v>310.92</v>
      </c>
      <c r="F37" s="12">
        <f t="shared" si="2"/>
        <v>369.9948</v>
      </c>
      <c r="G37" s="13" t="s">
        <v>157</v>
      </c>
      <c r="H37" s="17"/>
      <c r="I37" s="17"/>
      <c r="K37" s="17" t="s">
        <v>23</v>
      </c>
      <c r="L37" s="17" t="s">
        <v>24</v>
      </c>
      <c r="M37" s="10" t="s">
        <v>113</v>
      </c>
      <c r="N37" s="10" t="s">
        <v>581</v>
      </c>
      <c r="O37" s="19">
        <f t="shared" si="1"/>
        <v>1278.1500000000001</v>
      </c>
    </row>
    <row r="38" spans="1:15" s="4" customFormat="1" ht="87.75" customHeight="1" x14ac:dyDescent="0.2">
      <c r="A38" s="8" t="s">
        <v>163</v>
      </c>
      <c r="B38" s="20" t="s">
        <v>173</v>
      </c>
      <c r="C38" s="10" t="s">
        <v>174</v>
      </c>
      <c r="D38" s="20" t="s">
        <v>175</v>
      </c>
      <c r="E38" s="12">
        <v>1428.57</v>
      </c>
      <c r="F38" s="12">
        <f t="shared" si="2"/>
        <v>1699.9982999999997</v>
      </c>
      <c r="G38" s="13" t="s">
        <v>157</v>
      </c>
      <c r="H38" s="17"/>
      <c r="I38" s="17"/>
      <c r="K38" s="17" t="s">
        <v>23</v>
      </c>
      <c r="L38" s="17" t="s">
        <v>24</v>
      </c>
      <c r="M38" s="10" t="s">
        <v>113</v>
      </c>
      <c r="N38" s="10" t="s">
        <v>167</v>
      </c>
      <c r="O38" s="19">
        <f t="shared" si="1"/>
        <v>4478.8261999999995</v>
      </c>
    </row>
    <row r="39" spans="1:15" ht="78" customHeight="1" x14ac:dyDescent="0.2">
      <c r="A39" s="8" t="s">
        <v>168</v>
      </c>
      <c r="B39" s="20" t="s">
        <v>177</v>
      </c>
      <c r="C39" s="10" t="s">
        <v>178</v>
      </c>
      <c r="D39" s="20" t="s">
        <v>179</v>
      </c>
      <c r="E39" s="12">
        <v>378.15</v>
      </c>
      <c r="F39" s="12">
        <f>E39*1.19</f>
        <v>449.99849999999998</v>
      </c>
      <c r="G39" s="13" t="s">
        <v>157</v>
      </c>
      <c r="H39" s="21"/>
      <c r="I39" s="21"/>
      <c r="J39" s="21"/>
      <c r="K39" s="17" t="s">
        <v>23</v>
      </c>
      <c r="L39" s="17" t="s">
        <v>24</v>
      </c>
      <c r="M39" s="22" t="s">
        <v>113</v>
      </c>
      <c r="N39" s="10" t="s">
        <v>180</v>
      </c>
      <c r="O39" s="19">
        <f t="shared" ref="O39:O70" si="3" xml:space="preserve"> SUMIF(N:N,N39,E:E)</f>
        <v>3942.6</v>
      </c>
    </row>
    <row r="40" spans="1:15" ht="78" customHeight="1" x14ac:dyDescent="0.2">
      <c r="A40" s="8" t="s">
        <v>172</v>
      </c>
      <c r="B40" s="20" t="s">
        <v>182</v>
      </c>
      <c r="C40" s="10" t="s">
        <v>183</v>
      </c>
      <c r="D40" s="20" t="s">
        <v>184</v>
      </c>
      <c r="E40" s="12">
        <f>420.17+210.084+210.084</f>
        <v>840.33799999999997</v>
      </c>
      <c r="F40" s="12">
        <f>E40*1.19</f>
        <v>1000.00222</v>
      </c>
      <c r="G40" s="13" t="s">
        <v>157</v>
      </c>
      <c r="H40" s="21"/>
      <c r="I40" s="21"/>
      <c r="J40" s="31"/>
      <c r="K40" s="17" t="s">
        <v>23</v>
      </c>
      <c r="L40" s="17" t="s">
        <v>24</v>
      </c>
      <c r="M40" s="22" t="s">
        <v>113</v>
      </c>
      <c r="N40" s="10" t="s">
        <v>184</v>
      </c>
      <c r="O40" s="19">
        <f t="shared" si="3"/>
        <v>840.33799999999997</v>
      </c>
    </row>
    <row r="41" spans="1:15" s="4" customFormat="1" ht="75.75" customHeight="1" x14ac:dyDescent="0.2">
      <c r="A41" s="8" t="s">
        <v>176</v>
      </c>
      <c r="B41" s="20" t="s">
        <v>186</v>
      </c>
      <c r="C41" s="10" t="s">
        <v>187</v>
      </c>
      <c r="D41" s="20" t="s">
        <v>188</v>
      </c>
      <c r="E41" s="12">
        <v>2941.18</v>
      </c>
      <c r="F41" s="12">
        <f t="shared" si="0"/>
        <v>3500.0041999999999</v>
      </c>
      <c r="G41" s="13" t="s">
        <v>157</v>
      </c>
      <c r="H41" s="17"/>
      <c r="I41" s="17"/>
      <c r="K41" s="17" t="s">
        <v>23</v>
      </c>
      <c r="L41" s="17" t="s">
        <v>24</v>
      </c>
      <c r="M41" s="10" t="s">
        <v>32</v>
      </c>
      <c r="N41" s="10" t="s">
        <v>620</v>
      </c>
      <c r="O41" s="19">
        <f t="shared" si="3"/>
        <v>26417.764999999999</v>
      </c>
    </row>
    <row r="42" spans="1:15" s="4" customFormat="1" ht="74.25" customHeight="1" x14ac:dyDescent="0.2">
      <c r="A42" s="8" t="s">
        <v>181</v>
      </c>
      <c r="B42" s="20" t="s">
        <v>190</v>
      </c>
      <c r="C42" s="10" t="s">
        <v>191</v>
      </c>
      <c r="D42" s="20" t="s">
        <v>192</v>
      </c>
      <c r="E42" s="12">
        <v>252.1</v>
      </c>
      <c r="F42" s="12">
        <f t="shared" si="0"/>
        <v>299.99899999999997</v>
      </c>
      <c r="G42" s="13" t="s">
        <v>157</v>
      </c>
      <c r="H42" s="17"/>
      <c r="I42" s="17"/>
      <c r="K42" s="17" t="s">
        <v>23</v>
      </c>
      <c r="L42" s="17" t="s">
        <v>24</v>
      </c>
      <c r="M42" s="10" t="s">
        <v>113</v>
      </c>
      <c r="N42" s="10" t="s">
        <v>581</v>
      </c>
      <c r="O42" s="19">
        <f t="shared" si="3"/>
        <v>1278.1500000000001</v>
      </c>
    </row>
    <row r="43" spans="1:15" s="4" customFormat="1" ht="76.5" customHeight="1" x14ac:dyDescent="0.2">
      <c r="A43" s="8" t="s">
        <v>185</v>
      </c>
      <c r="B43" s="20" t="s">
        <v>512</v>
      </c>
      <c r="C43" s="10" t="s">
        <v>195</v>
      </c>
      <c r="D43" s="20" t="s">
        <v>196</v>
      </c>
      <c r="E43" s="12">
        <f>504.2+1873.09</f>
        <v>2377.29</v>
      </c>
      <c r="F43" s="12">
        <f t="shared" si="0"/>
        <v>2828.9750999999997</v>
      </c>
      <c r="G43" s="13" t="s">
        <v>157</v>
      </c>
      <c r="H43" s="17"/>
      <c r="I43" s="17"/>
      <c r="K43" s="17" t="s">
        <v>23</v>
      </c>
      <c r="L43" s="17" t="s">
        <v>24</v>
      </c>
      <c r="M43" s="10" t="s">
        <v>113</v>
      </c>
      <c r="N43" s="10" t="s">
        <v>197</v>
      </c>
      <c r="O43" s="19">
        <f t="shared" si="3"/>
        <v>2377.29</v>
      </c>
    </row>
    <row r="44" spans="1:15" s="4" customFormat="1" ht="70.5" customHeight="1" x14ac:dyDescent="0.2">
      <c r="A44" s="8" t="s">
        <v>189</v>
      </c>
      <c r="B44" s="20" t="s">
        <v>200</v>
      </c>
      <c r="C44" s="10" t="s">
        <v>199</v>
      </c>
      <c r="D44" s="20" t="s">
        <v>200</v>
      </c>
      <c r="E44" s="12">
        <f>546.22+63.7</f>
        <v>609.92000000000007</v>
      </c>
      <c r="F44" s="12">
        <f t="shared" si="0"/>
        <v>725.8048</v>
      </c>
      <c r="G44" s="13" t="s">
        <v>157</v>
      </c>
      <c r="H44" s="17"/>
      <c r="I44" s="17"/>
      <c r="K44" s="17" t="s">
        <v>23</v>
      </c>
      <c r="L44" s="17" t="s">
        <v>24</v>
      </c>
      <c r="M44" s="10" t="s">
        <v>113</v>
      </c>
      <c r="N44" s="10" t="s">
        <v>167</v>
      </c>
      <c r="O44" s="19">
        <f t="shared" si="3"/>
        <v>4478.8261999999995</v>
      </c>
    </row>
    <row r="45" spans="1:15" s="4" customFormat="1" ht="72.75" customHeight="1" x14ac:dyDescent="0.2">
      <c r="A45" s="8" t="s">
        <v>194</v>
      </c>
      <c r="B45" s="20" t="s">
        <v>202</v>
      </c>
      <c r="C45" s="10" t="s">
        <v>203</v>
      </c>
      <c r="D45" s="20" t="s">
        <v>204</v>
      </c>
      <c r="E45" s="12">
        <v>210.08</v>
      </c>
      <c r="F45" s="12">
        <f t="shared" si="0"/>
        <v>249.99520000000001</v>
      </c>
      <c r="G45" s="13" t="s">
        <v>157</v>
      </c>
      <c r="H45" s="17"/>
      <c r="I45" s="17"/>
      <c r="K45" s="17" t="s">
        <v>23</v>
      </c>
      <c r="L45" s="17" t="s">
        <v>24</v>
      </c>
      <c r="M45" s="10" t="s">
        <v>113</v>
      </c>
      <c r="N45" s="10" t="s">
        <v>162</v>
      </c>
      <c r="O45" s="19">
        <f t="shared" si="3"/>
        <v>210.08</v>
      </c>
    </row>
    <row r="46" spans="1:15" s="4" customFormat="1" ht="89.25" customHeight="1" x14ac:dyDescent="0.2">
      <c r="A46" s="8" t="s">
        <v>198</v>
      </c>
      <c r="B46" s="20" t="s">
        <v>206</v>
      </c>
      <c r="C46" s="10" t="s">
        <v>207</v>
      </c>
      <c r="D46" s="20" t="s">
        <v>208</v>
      </c>
      <c r="E46" s="12">
        <f>1680.673+1680.673</f>
        <v>3361.346</v>
      </c>
      <c r="F46" s="12">
        <f t="shared" si="0"/>
        <v>4000.0017399999997</v>
      </c>
      <c r="G46" s="13" t="s">
        <v>157</v>
      </c>
      <c r="H46" s="17"/>
      <c r="I46" s="17"/>
      <c r="K46" s="17" t="s">
        <v>23</v>
      </c>
      <c r="L46" s="17" t="s">
        <v>24</v>
      </c>
      <c r="M46" s="10" t="s">
        <v>113</v>
      </c>
      <c r="N46" s="10" t="s">
        <v>209</v>
      </c>
      <c r="O46" s="19">
        <f t="shared" si="3"/>
        <v>3361.346</v>
      </c>
    </row>
    <row r="47" spans="1:15" s="4" customFormat="1" ht="78.75" customHeight="1" x14ac:dyDescent="0.2">
      <c r="A47" s="8" t="s">
        <v>201</v>
      </c>
      <c r="B47" s="20" t="s">
        <v>211</v>
      </c>
      <c r="C47" s="10" t="s">
        <v>466</v>
      </c>
      <c r="D47" s="20" t="s">
        <v>467</v>
      </c>
      <c r="E47" s="12">
        <f>25210.08+12605.04+840.34</f>
        <v>38655.46</v>
      </c>
      <c r="F47" s="12">
        <f t="shared" si="0"/>
        <v>45999.9974</v>
      </c>
      <c r="G47" s="13" t="s">
        <v>157</v>
      </c>
      <c r="H47" s="17"/>
      <c r="I47" s="17"/>
      <c r="K47" s="17" t="s">
        <v>23</v>
      </c>
      <c r="L47" s="17" t="s">
        <v>24</v>
      </c>
      <c r="M47" s="10" t="s">
        <v>32</v>
      </c>
      <c r="N47" s="10" t="s">
        <v>212</v>
      </c>
      <c r="O47" s="19">
        <f t="shared" si="3"/>
        <v>38655.46</v>
      </c>
    </row>
    <row r="48" spans="1:15" ht="78.75" customHeight="1" x14ac:dyDescent="0.2">
      <c r="A48" s="103" t="s">
        <v>205</v>
      </c>
      <c r="B48" s="172" t="s">
        <v>214</v>
      </c>
      <c r="C48" s="168" t="s">
        <v>215</v>
      </c>
      <c r="D48" s="96" t="s">
        <v>214</v>
      </c>
      <c r="E48" s="97">
        <f>504.2+2914.65+134.45+1183+2600</f>
        <v>7336.2999999999993</v>
      </c>
      <c r="F48" s="97">
        <f t="shared" si="0"/>
        <v>8730.1969999999983</v>
      </c>
      <c r="G48" s="94" t="s">
        <v>157</v>
      </c>
      <c r="H48" s="21"/>
      <c r="I48" s="21"/>
      <c r="J48" s="21"/>
      <c r="K48" s="17" t="s">
        <v>23</v>
      </c>
      <c r="L48" s="17" t="s">
        <v>24</v>
      </c>
      <c r="M48" s="22" t="s">
        <v>216</v>
      </c>
      <c r="N48" s="10" t="s">
        <v>217</v>
      </c>
      <c r="O48" s="19">
        <f t="shared" si="3"/>
        <v>7336.2999999999993</v>
      </c>
    </row>
    <row r="49" spans="1:15" s="4" customFormat="1" ht="72" customHeight="1" x14ac:dyDescent="0.2">
      <c r="A49" s="8" t="s">
        <v>210</v>
      </c>
      <c r="B49" s="27" t="s">
        <v>219</v>
      </c>
      <c r="C49" s="26" t="s">
        <v>220</v>
      </c>
      <c r="D49" s="27" t="s">
        <v>221</v>
      </c>
      <c r="E49" s="33">
        <f>11764.706+6176.47+3361.34+840.34+2521.01</f>
        <v>24663.866000000002</v>
      </c>
      <c r="F49" s="12">
        <f t="shared" si="0"/>
        <v>29350.000540000001</v>
      </c>
      <c r="G49" s="13" t="s">
        <v>157</v>
      </c>
      <c r="H49" s="17"/>
      <c r="I49" s="17"/>
      <c r="K49" s="17" t="s">
        <v>23</v>
      </c>
      <c r="L49" s="17" t="s">
        <v>24</v>
      </c>
      <c r="M49" s="10" t="s">
        <v>32</v>
      </c>
      <c r="N49" s="10" t="s">
        <v>221</v>
      </c>
      <c r="O49" s="19">
        <f t="shared" si="3"/>
        <v>24663.866000000002</v>
      </c>
    </row>
    <row r="50" spans="1:15" s="4" customFormat="1" ht="71.25" customHeight="1" x14ac:dyDescent="0.2">
      <c r="A50" s="8" t="s">
        <v>213</v>
      </c>
      <c r="B50" s="20" t="s">
        <v>223</v>
      </c>
      <c r="C50" s="10" t="s">
        <v>224</v>
      </c>
      <c r="D50" s="20" t="s">
        <v>225</v>
      </c>
      <c r="E50" s="12">
        <v>15126.05</v>
      </c>
      <c r="F50" s="12">
        <f t="shared" si="0"/>
        <v>17999.999499999998</v>
      </c>
      <c r="G50" s="13" t="s">
        <v>157</v>
      </c>
      <c r="H50" s="17"/>
      <c r="I50" s="17"/>
      <c r="K50" s="17" t="s">
        <v>23</v>
      </c>
      <c r="L50" s="17" t="s">
        <v>24</v>
      </c>
      <c r="M50" s="10" t="s">
        <v>32</v>
      </c>
      <c r="N50" s="10" t="s">
        <v>225</v>
      </c>
      <c r="O50" s="19">
        <f t="shared" si="3"/>
        <v>15126.05</v>
      </c>
    </row>
    <row r="51" spans="1:15" s="4" customFormat="1" ht="69.75" customHeight="1" x14ac:dyDescent="0.2">
      <c r="A51" s="8" t="s">
        <v>218</v>
      </c>
      <c r="B51" s="20" t="s">
        <v>227</v>
      </c>
      <c r="C51" s="10" t="s">
        <v>228</v>
      </c>
      <c r="D51" s="20" t="s">
        <v>229</v>
      </c>
      <c r="E51" s="12">
        <f>14647.06+27201.68+4184.87+47899.16</f>
        <v>93932.77</v>
      </c>
      <c r="F51" s="12">
        <f t="shared" si="0"/>
        <v>111779.9963</v>
      </c>
      <c r="G51" s="13" t="s">
        <v>230</v>
      </c>
      <c r="H51" s="17"/>
      <c r="I51" s="17"/>
      <c r="K51" s="17" t="s">
        <v>23</v>
      </c>
      <c r="L51" s="17" t="s">
        <v>24</v>
      </c>
      <c r="M51" s="10" t="s">
        <v>36</v>
      </c>
      <c r="N51" s="10" t="s">
        <v>229</v>
      </c>
      <c r="O51" s="19">
        <f t="shared" si="3"/>
        <v>93932.77</v>
      </c>
    </row>
    <row r="52" spans="1:15" s="4" customFormat="1" ht="73.5" customHeight="1" x14ac:dyDescent="0.2">
      <c r="A52" s="8" t="s">
        <v>222</v>
      </c>
      <c r="B52" s="20" t="s">
        <v>232</v>
      </c>
      <c r="C52" s="10" t="s">
        <v>233</v>
      </c>
      <c r="D52" s="20" t="s">
        <v>234</v>
      </c>
      <c r="E52" s="12">
        <f>168.07+504.2</f>
        <v>672.27</v>
      </c>
      <c r="F52" s="12">
        <f t="shared" si="0"/>
        <v>800.0012999999999</v>
      </c>
      <c r="G52" s="13" t="s">
        <v>157</v>
      </c>
      <c r="H52" s="17"/>
      <c r="I52" s="17"/>
      <c r="K52" s="17" t="s">
        <v>23</v>
      </c>
      <c r="L52" s="17" t="s">
        <v>24</v>
      </c>
      <c r="M52" s="10" t="s">
        <v>113</v>
      </c>
      <c r="N52" s="10" t="s">
        <v>235</v>
      </c>
      <c r="O52" s="19">
        <f t="shared" si="3"/>
        <v>672.27</v>
      </c>
    </row>
    <row r="53" spans="1:15" s="4" customFormat="1" ht="78" customHeight="1" x14ac:dyDescent="0.2">
      <c r="A53" s="8" t="s">
        <v>226</v>
      </c>
      <c r="B53" s="20" t="s">
        <v>237</v>
      </c>
      <c r="C53" s="10" t="s">
        <v>238</v>
      </c>
      <c r="D53" s="20" t="s">
        <v>239</v>
      </c>
      <c r="E53" s="12">
        <v>46133.027600000001</v>
      </c>
      <c r="F53" s="12">
        <f>E53*1.09</f>
        <v>50285.000084000007</v>
      </c>
      <c r="G53" s="13" t="s">
        <v>240</v>
      </c>
      <c r="H53" s="17"/>
      <c r="I53" s="17"/>
      <c r="K53" s="17" t="s">
        <v>23</v>
      </c>
      <c r="L53" s="17" t="s">
        <v>24</v>
      </c>
      <c r="M53" s="10" t="s">
        <v>241</v>
      </c>
      <c r="N53" s="10" t="s">
        <v>239</v>
      </c>
      <c r="O53" s="19">
        <f t="shared" si="3"/>
        <v>46133.027600000001</v>
      </c>
    </row>
    <row r="54" spans="1:15" s="4" customFormat="1" ht="90" customHeight="1" x14ac:dyDescent="0.2">
      <c r="A54" s="8" t="s">
        <v>231</v>
      </c>
      <c r="B54" s="20" t="s">
        <v>243</v>
      </c>
      <c r="C54" s="10" t="s">
        <v>244</v>
      </c>
      <c r="D54" s="20" t="s">
        <v>245</v>
      </c>
      <c r="E54" s="12">
        <v>7193.2773999999999</v>
      </c>
      <c r="F54" s="12">
        <f>E54*1.19</f>
        <v>8560.0001059999995</v>
      </c>
      <c r="G54" s="13" t="s">
        <v>240</v>
      </c>
      <c r="H54" s="17"/>
      <c r="I54" s="17"/>
      <c r="K54" s="17" t="s">
        <v>23</v>
      </c>
      <c r="L54" s="17" t="s">
        <v>24</v>
      </c>
      <c r="M54" s="10" t="s">
        <v>241</v>
      </c>
      <c r="N54" s="10" t="s">
        <v>246</v>
      </c>
      <c r="O54" s="19">
        <f t="shared" si="3"/>
        <v>7193.2773999999999</v>
      </c>
    </row>
    <row r="55" spans="1:15" s="4" customFormat="1" ht="73.5" customHeight="1" x14ac:dyDescent="0.2">
      <c r="A55" s="8" t="s">
        <v>236</v>
      </c>
      <c r="B55" s="20" t="s">
        <v>248</v>
      </c>
      <c r="C55" s="23" t="s">
        <v>249</v>
      </c>
      <c r="D55" s="11" t="s">
        <v>250</v>
      </c>
      <c r="E55" s="12">
        <v>50420.17</v>
      </c>
      <c r="F55" s="12">
        <f t="shared" si="0"/>
        <v>60000.002299999993</v>
      </c>
      <c r="G55" s="13" t="s">
        <v>251</v>
      </c>
      <c r="H55" s="17"/>
      <c r="I55" s="17"/>
      <c r="K55" s="17" t="s">
        <v>23</v>
      </c>
      <c r="L55" s="17" t="s">
        <v>24</v>
      </c>
      <c r="M55" s="10" t="s">
        <v>126</v>
      </c>
      <c r="N55" s="10" t="s">
        <v>250</v>
      </c>
      <c r="O55" s="19">
        <f t="shared" si="3"/>
        <v>50420.17</v>
      </c>
    </row>
    <row r="56" spans="1:15" s="4" customFormat="1" ht="81.75" customHeight="1" x14ac:dyDescent="0.2">
      <c r="A56" s="8" t="s">
        <v>242</v>
      </c>
      <c r="B56" s="20" t="s">
        <v>253</v>
      </c>
      <c r="C56" s="23" t="s">
        <v>254</v>
      </c>
      <c r="D56" s="11" t="s">
        <v>255</v>
      </c>
      <c r="E56" s="12">
        <v>7750</v>
      </c>
      <c r="F56" s="12">
        <f t="shared" si="0"/>
        <v>9222.5</v>
      </c>
      <c r="G56" s="13" t="s">
        <v>251</v>
      </c>
      <c r="H56" s="17"/>
      <c r="I56" s="17"/>
      <c r="K56" s="17" t="s">
        <v>23</v>
      </c>
      <c r="L56" s="17" t="s">
        <v>24</v>
      </c>
      <c r="M56" s="10"/>
      <c r="N56" s="10" t="s">
        <v>255</v>
      </c>
      <c r="O56" s="19">
        <f t="shared" si="3"/>
        <v>7750</v>
      </c>
    </row>
    <row r="57" spans="1:15" s="4" customFormat="1" ht="93.75" customHeight="1" x14ac:dyDescent="0.2">
      <c r="A57" s="8" t="s">
        <v>247</v>
      </c>
      <c r="B57" s="20" t="s">
        <v>257</v>
      </c>
      <c r="C57" s="23" t="s">
        <v>258</v>
      </c>
      <c r="D57" s="11" t="s">
        <v>259</v>
      </c>
      <c r="E57" s="12">
        <v>84033.61</v>
      </c>
      <c r="F57" s="12">
        <f t="shared" si="0"/>
        <v>99999.995899999994</v>
      </c>
      <c r="G57" s="13" t="s">
        <v>251</v>
      </c>
      <c r="H57" s="17"/>
      <c r="I57" s="17"/>
      <c r="K57" s="17" t="s">
        <v>23</v>
      </c>
      <c r="L57" s="17" t="s">
        <v>24</v>
      </c>
      <c r="M57" s="10" t="s">
        <v>260</v>
      </c>
      <c r="N57" s="10" t="s">
        <v>261</v>
      </c>
      <c r="O57" s="19">
        <f t="shared" si="3"/>
        <v>84033.61</v>
      </c>
    </row>
    <row r="58" spans="1:15" s="4" customFormat="1" ht="74.25" customHeight="1" x14ac:dyDescent="0.2">
      <c r="A58" s="8" t="s">
        <v>252</v>
      </c>
      <c r="B58" s="20" t="s">
        <v>263</v>
      </c>
      <c r="C58" s="10" t="s">
        <v>264</v>
      </c>
      <c r="D58" s="20" t="s">
        <v>265</v>
      </c>
      <c r="E58" s="12">
        <f>2521.01+2512.605</f>
        <v>5033.6149999999998</v>
      </c>
      <c r="F58" s="12">
        <f t="shared" si="0"/>
        <v>5990.0018499999996</v>
      </c>
      <c r="G58" s="13" t="s">
        <v>266</v>
      </c>
      <c r="H58" s="17"/>
      <c r="I58" s="17"/>
      <c r="K58" s="17" t="s">
        <v>23</v>
      </c>
      <c r="L58" s="17" t="s">
        <v>24</v>
      </c>
      <c r="M58" s="10" t="s">
        <v>71</v>
      </c>
      <c r="N58" s="10" t="s">
        <v>267</v>
      </c>
      <c r="O58" s="19">
        <f t="shared" si="3"/>
        <v>12119.0605</v>
      </c>
    </row>
    <row r="59" spans="1:15" s="4" customFormat="1" ht="72" customHeight="1" x14ac:dyDescent="0.2">
      <c r="A59" s="8" t="s">
        <v>256</v>
      </c>
      <c r="B59" s="96" t="s">
        <v>269</v>
      </c>
      <c r="C59" s="105" t="s">
        <v>264</v>
      </c>
      <c r="D59" s="96" t="s">
        <v>265</v>
      </c>
      <c r="E59" s="97">
        <f>756.3026+2857.1429+2282</f>
        <v>5895.4454999999998</v>
      </c>
      <c r="F59" s="97">
        <f t="shared" si="0"/>
        <v>7015.5801449999999</v>
      </c>
      <c r="G59" s="94" t="s">
        <v>266</v>
      </c>
      <c r="H59" s="17"/>
      <c r="I59" s="17"/>
      <c r="K59" s="17" t="s">
        <v>23</v>
      </c>
      <c r="L59" s="17" t="s">
        <v>24</v>
      </c>
      <c r="M59" s="10" t="s">
        <v>71</v>
      </c>
      <c r="N59" s="10" t="s">
        <v>267</v>
      </c>
      <c r="O59" s="19">
        <f t="shared" si="3"/>
        <v>12119.0605</v>
      </c>
    </row>
    <row r="60" spans="1:15" s="4" customFormat="1" ht="96.75" customHeight="1" x14ac:dyDescent="0.2">
      <c r="A60" s="8" t="s">
        <v>262</v>
      </c>
      <c r="B60" s="20" t="s">
        <v>271</v>
      </c>
      <c r="C60" s="10" t="s">
        <v>272</v>
      </c>
      <c r="D60" s="20" t="s">
        <v>273</v>
      </c>
      <c r="E60" s="12">
        <v>1134.45</v>
      </c>
      <c r="F60" s="12">
        <f t="shared" si="0"/>
        <v>1349.9955</v>
      </c>
      <c r="G60" s="13" t="s">
        <v>274</v>
      </c>
      <c r="H60" s="17"/>
      <c r="I60" s="17"/>
      <c r="K60" s="17" t="s">
        <v>23</v>
      </c>
      <c r="L60" s="17" t="s">
        <v>24</v>
      </c>
      <c r="M60" s="10" t="s">
        <v>32</v>
      </c>
      <c r="N60" s="10" t="s">
        <v>180</v>
      </c>
      <c r="O60" s="19">
        <f t="shared" si="3"/>
        <v>3942.6</v>
      </c>
    </row>
    <row r="61" spans="1:15" ht="84" customHeight="1" x14ac:dyDescent="0.2">
      <c r="A61" s="8" t="s">
        <v>268</v>
      </c>
      <c r="B61" s="20" t="s">
        <v>278</v>
      </c>
      <c r="C61" s="22" t="s">
        <v>279</v>
      </c>
      <c r="D61" s="20" t="s">
        <v>278</v>
      </c>
      <c r="E61" s="12">
        <v>4201.68</v>
      </c>
      <c r="F61" s="12">
        <f>E61*1.19</f>
        <v>4999.9992000000002</v>
      </c>
      <c r="G61" s="13" t="s">
        <v>275</v>
      </c>
      <c r="H61" s="21"/>
      <c r="I61" s="21"/>
      <c r="J61" s="21"/>
      <c r="K61" s="17" t="s">
        <v>23</v>
      </c>
      <c r="L61" s="17" t="s">
        <v>24</v>
      </c>
      <c r="M61" s="22" t="s">
        <v>113</v>
      </c>
      <c r="N61" s="10" t="s">
        <v>278</v>
      </c>
      <c r="O61" s="19">
        <f t="shared" si="3"/>
        <v>4201.68</v>
      </c>
    </row>
    <row r="62" spans="1:15" ht="78.75" customHeight="1" x14ac:dyDescent="0.2">
      <c r="A62" s="8" t="s">
        <v>270</v>
      </c>
      <c r="B62" s="20" t="s">
        <v>281</v>
      </c>
      <c r="C62" s="22" t="s">
        <v>282</v>
      </c>
      <c r="D62" s="20" t="s">
        <v>281</v>
      </c>
      <c r="E62" s="12">
        <f>2058.82+1680.67+6722.69+4411.76+2016.81+5042.02+2016.81+882.35+4411.76+2941.18+3235.29+1344.54+840.34+840.34+5210.084+2857.143+113445.38</f>
        <v>159957.98700000002</v>
      </c>
      <c r="F62" s="12">
        <f>E62*1.19</f>
        <v>190350.00453000001</v>
      </c>
      <c r="G62" s="13" t="s">
        <v>283</v>
      </c>
      <c r="H62" s="21"/>
      <c r="I62" s="21"/>
      <c r="J62" s="21"/>
      <c r="K62" s="17" t="s">
        <v>23</v>
      </c>
      <c r="L62" s="17" t="s">
        <v>24</v>
      </c>
      <c r="M62" s="22" t="s">
        <v>32</v>
      </c>
      <c r="N62" s="10" t="s">
        <v>281</v>
      </c>
      <c r="O62" s="19">
        <f t="shared" si="3"/>
        <v>159957.98700000002</v>
      </c>
    </row>
    <row r="63" spans="1:15" s="4" customFormat="1" ht="72" customHeight="1" x14ac:dyDescent="0.2">
      <c r="A63" s="8" t="s">
        <v>578</v>
      </c>
      <c r="B63" s="20" t="s">
        <v>285</v>
      </c>
      <c r="C63" s="10" t="s">
        <v>286</v>
      </c>
      <c r="D63" s="20" t="s">
        <v>287</v>
      </c>
      <c r="E63" s="12">
        <v>4201.6806999999999</v>
      </c>
      <c r="F63" s="12">
        <f t="shared" si="0"/>
        <v>5000.0000329999993</v>
      </c>
      <c r="G63" s="13" t="s">
        <v>288</v>
      </c>
      <c r="H63" s="17"/>
      <c r="I63" s="17"/>
      <c r="K63" s="17" t="s">
        <v>23</v>
      </c>
      <c r="L63" s="17" t="s">
        <v>24</v>
      </c>
      <c r="M63" s="10" t="s">
        <v>553</v>
      </c>
      <c r="N63" s="10" t="s">
        <v>289</v>
      </c>
      <c r="O63" s="19">
        <f t="shared" si="3"/>
        <v>256132.48069999999</v>
      </c>
    </row>
    <row r="64" spans="1:15" s="4" customFormat="1" ht="87.75" customHeight="1" x14ac:dyDescent="0.2">
      <c r="A64" s="8" t="s">
        <v>277</v>
      </c>
      <c r="B64" s="20" t="s">
        <v>493</v>
      </c>
      <c r="C64" s="18" t="s">
        <v>494</v>
      </c>
      <c r="D64" s="90" t="s">
        <v>495</v>
      </c>
      <c r="E64" s="102">
        <v>189075.63</v>
      </c>
      <c r="F64" s="12">
        <f t="shared" si="0"/>
        <v>224999.99969999999</v>
      </c>
      <c r="G64" s="89" t="s">
        <v>496</v>
      </c>
      <c r="H64" s="32"/>
      <c r="I64" s="32"/>
      <c r="K64" s="17" t="s">
        <v>23</v>
      </c>
      <c r="L64" s="17" t="s">
        <v>24</v>
      </c>
      <c r="M64" s="18" t="s">
        <v>32</v>
      </c>
      <c r="N64" s="10" t="s">
        <v>293</v>
      </c>
      <c r="O64" s="19">
        <f t="shared" si="3"/>
        <v>189075.63</v>
      </c>
    </row>
    <row r="65" spans="1:15" ht="95.25" customHeight="1" x14ac:dyDescent="0.2">
      <c r="A65" s="8" t="s">
        <v>280</v>
      </c>
      <c r="B65" s="20" t="s">
        <v>295</v>
      </c>
      <c r="C65" s="22" t="s">
        <v>296</v>
      </c>
      <c r="D65" s="20" t="s">
        <v>297</v>
      </c>
      <c r="E65" s="33">
        <v>20168.07</v>
      </c>
      <c r="F65" s="33">
        <f>E65*1.19</f>
        <v>24000.0033</v>
      </c>
      <c r="G65" s="13" t="s">
        <v>496</v>
      </c>
      <c r="H65" s="21"/>
      <c r="I65" s="21"/>
      <c r="J65" s="21"/>
      <c r="K65" s="17" t="s">
        <v>23</v>
      </c>
      <c r="L65" s="17" t="s">
        <v>24</v>
      </c>
      <c r="M65" s="22" t="s">
        <v>36</v>
      </c>
      <c r="N65" s="10" t="s">
        <v>298</v>
      </c>
      <c r="O65" s="19">
        <f t="shared" si="3"/>
        <v>20168.07</v>
      </c>
    </row>
    <row r="66" spans="1:15" ht="120.75" customHeight="1" x14ac:dyDescent="0.2">
      <c r="A66" s="8" t="s">
        <v>284</v>
      </c>
      <c r="B66" s="20" t="s">
        <v>300</v>
      </c>
      <c r="C66" s="22" t="s">
        <v>296</v>
      </c>
      <c r="D66" s="20" t="s">
        <v>297</v>
      </c>
      <c r="E66" s="12">
        <f>42016.8068</f>
        <v>42016.806799999998</v>
      </c>
      <c r="F66" s="12">
        <f t="shared" ref="F66:F68" si="4">E66*1.19</f>
        <v>50000.000091999995</v>
      </c>
      <c r="G66" s="13" t="s">
        <v>496</v>
      </c>
      <c r="H66" s="21"/>
      <c r="I66" s="21"/>
      <c r="J66" s="21"/>
      <c r="K66" s="17" t="s">
        <v>23</v>
      </c>
      <c r="L66" s="17" t="s">
        <v>24</v>
      </c>
      <c r="M66" s="22" t="s">
        <v>36</v>
      </c>
      <c r="N66" s="10" t="s">
        <v>301</v>
      </c>
      <c r="O66" s="19">
        <f t="shared" si="3"/>
        <v>42016.806799999998</v>
      </c>
    </row>
    <row r="67" spans="1:15" ht="111" customHeight="1" x14ac:dyDescent="0.2">
      <c r="A67" s="8" t="s">
        <v>290</v>
      </c>
      <c r="B67" s="20" t="s">
        <v>303</v>
      </c>
      <c r="C67" s="22" t="s">
        <v>304</v>
      </c>
      <c r="D67" s="20" t="s">
        <v>305</v>
      </c>
      <c r="E67" s="12">
        <v>21008.400000000001</v>
      </c>
      <c r="F67" s="12">
        <f t="shared" si="4"/>
        <v>24999.995999999999</v>
      </c>
      <c r="G67" s="13" t="s">
        <v>496</v>
      </c>
      <c r="H67" s="21"/>
      <c r="I67" s="21"/>
      <c r="J67" s="21"/>
      <c r="K67" s="17" t="s">
        <v>23</v>
      </c>
      <c r="L67" s="17" t="s">
        <v>24</v>
      </c>
      <c r="M67" s="22" t="s">
        <v>36</v>
      </c>
      <c r="N67" s="10" t="s">
        <v>306</v>
      </c>
      <c r="O67" s="19">
        <f t="shared" si="3"/>
        <v>21008.400000000001</v>
      </c>
    </row>
    <row r="68" spans="1:15" ht="81.75" customHeight="1" x14ac:dyDescent="0.2">
      <c r="A68" s="8" t="s">
        <v>294</v>
      </c>
      <c r="B68" s="20" t="s">
        <v>442</v>
      </c>
      <c r="C68" s="70" t="s">
        <v>444</v>
      </c>
      <c r="D68" s="20" t="s">
        <v>442</v>
      </c>
      <c r="E68" s="12">
        <f>125+280</f>
        <v>405</v>
      </c>
      <c r="F68" s="12">
        <f t="shared" si="4"/>
        <v>481.95</v>
      </c>
      <c r="G68" s="13" t="s">
        <v>251</v>
      </c>
      <c r="H68" s="21"/>
      <c r="I68" s="21"/>
      <c r="J68" s="21"/>
      <c r="K68" s="17" t="s">
        <v>23</v>
      </c>
      <c r="L68" s="17" t="s">
        <v>24</v>
      </c>
      <c r="M68" s="70" t="s">
        <v>445</v>
      </c>
      <c r="N68" s="10" t="s">
        <v>421</v>
      </c>
      <c r="O68" s="19">
        <f t="shared" si="3"/>
        <v>405</v>
      </c>
    </row>
    <row r="69" spans="1:15" s="81" customFormat="1" ht="85.5" customHeight="1" x14ac:dyDescent="0.2">
      <c r="A69" s="8" t="s">
        <v>299</v>
      </c>
      <c r="B69" s="170" t="s">
        <v>452</v>
      </c>
      <c r="C69" s="26" t="s">
        <v>80</v>
      </c>
      <c r="D69" s="170" t="s">
        <v>81</v>
      </c>
      <c r="E69" s="33">
        <f>11300+2186</f>
        <v>13486</v>
      </c>
      <c r="F69" s="33">
        <f>E69*1.19</f>
        <v>16048.34</v>
      </c>
      <c r="G69" s="78">
        <v>10978</v>
      </c>
      <c r="H69" s="77"/>
      <c r="I69" s="77"/>
      <c r="J69" s="79"/>
      <c r="K69" s="74" t="s">
        <v>23</v>
      </c>
      <c r="L69" s="74" t="s">
        <v>24</v>
      </c>
      <c r="M69" s="80" t="s">
        <v>113</v>
      </c>
      <c r="N69" s="10" t="s">
        <v>81</v>
      </c>
      <c r="O69" s="76">
        <f t="shared" si="3"/>
        <v>99535.290000000008</v>
      </c>
    </row>
    <row r="70" spans="1:15" ht="79.5" customHeight="1" x14ac:dyDescent="0.2">
      <c r="A70" s="8" t="s">
        <v>302</v>
      </c>
      <c r="B70" s="28" t="s">
        <v>307</v>
      </c>
      <c r="C70" s="70" t="s">
        <v>308</v>
      </c>
      <c r="D70" s="20" t="s">
        <v>309</v>
      </c>
      <c r="E70" s="12">
        <f>30+28</f>
        <v>58</v>
      </c>
      <c r="F70" s="12">
        <f>E70*1</f>
        <v>58</v>
      </c>
      <c r="G70" s="13" t="s">
        <v>35</v>
      </c>
      <c r="H70" s="71"/>
      <c r="I70" s="71"/>
      <c r="J70" s="71"/>
      <c r="K70" s="71" t="s">
        <v>23</v>
      </c>
      <c r="L70" s="17" t="s">
        <v>24</v>
      </c>
      <c r="M70" s="70" t="s">
        <v>310</v>
      </c>
      <c r="N70" s="10" t="s">
        <v>309</v>
      </c>
      <c r="O70" s="70">
        <f t="shared" si="3"/>
        <v>58</v>
      </c>
    </row>
    <row r="71" spans="1:15" s="75" customFormat="1" ht="84.75" customHeight="1" x14ac:dyDescent="0.2">
      <c r="A71" s="8" t="s">
        <v>443</v>
      </c>
      <c r="B71" s="27" t="s">
        <v>312</v>
      </c>
      <c r="C71" s="80" t="s">
        <v>313</v>
      </c>
      <c r="D71" s="27" t="s">
        <v>314</v>
      </c>
      <c r="E71" s="33">
        <v>783.31</v>
      </c>
      <c r="F71" s="33">
        <f t="shared" ref="F71:F73" si="5">E71*1.19</f>
        <v>932.13889999999992</v>
      </c>
      <c r="G71" s="73" t="s">
        <v>157</v>
      </c>
      <c r="H71" s="74"/>
      <c r="I71" s="74"/>
      <c r="K71" s="74" t="s">
        <v>23</v>
      </c>
      <c r="L71" s="74" t="s">
        <v>24</v>
      </c>
      <c r="M71" s="26" t="s">
        <v>113</v>
      </c>
      <c r="N71" s="10" t="s">
        <v>315</v>
      </c>
      <c r="O71" s="76">
        <f t="shared" ref="O71:O102" si="6" xml:space="preserve"> SUMIF(N:N,N71,E:E)</f>
        <v>783.31</v>
      </c>
    </row>
    <row r="72" spans="1:15" s="82" customFormat="1" ht="102" customHeight="1" x14ac:dyDescent="0.2">
      <c r="A72" s="8" t="s">
        <v>311</v>
      </c>
      <c r="B72" s="170" t="s">
        <v>440</v>
      </c>
      <c r="C72" s="80" t="s">
        <v>435</v>
      </c>
      <c r="D72" s="27" t="s">
        <v>436</v>
      </c>
      <c r="E72" s="33">
        <v>1920</v>
      </c>
      <c r="F72" s="33">
        <f t="shared" si="5"/>
        <v>2284.7999999999997</v>
      </c>
      <c r="G72" s="78">
        <v>39833</v>
      </c>
      <c r="H72" s="77"/>
      <c r="I72" s="77"/>
      <c r="J72" s="79"/>
      <c r="K72" s="74" t="s">
        <v>23</v>
      </c>
      <c r="L72" s="74" t="s">
        <v>24</v>
      </c>
      <c r="M72" s="80" t="s">
        <v>438</v>
      </c>
      <c r="N72" s="10" t="s">
        <v>436</v>
      </c>
      <c r="O72" s="76">
        <f t="shared" si="6"/>
        <v>3216</v>
      </c>
    </row>
    <row r="73" spans="1:15" s="82" customFormat="1" ht="92.25" customHeight="1" x14ac:dyDescent="0.2">
      <c r="A73" s="8" t="s">
        <v>446</v>
      </c>
      <c r="B73" s="170" t="s">
        <v>433</v>
      </c>
      <c r="C73" s="80" t="s">
        <v>435</v>
      </c>
      <c r="D73" s="27" t="s">
        <v>436</v>
      </c>
      <c r="E73" s="33">
        <v>1296</v>
      </c>
      <c r="F73" s="33">
        <f t="shared" si="5"/>
        <v>1542.24</v>
      </c>
      <c r="G73" s="73" t="s">
        <v>157</v>
      </c>
      <c r="H73" s="77"/>
      <c r="I73" s="77"/>
      <c r="J73" s="79"/>
      <c r="K73" s="74" t="s">
        <v>23</v>
      </c>
      <c r="L73" s="74" t="s">
        <v>24</v>
      </c>
      <c r="M73" s="80" t="s">
        <v>32</v>
      </c>
      <c r="N73" s="10" t="s">
        <v>436</v>
      </c>
      <c r="O73" s="76">
        <f t="shared" si="6"/>
        <v>3216</v>
      </c>
    </row>
    <row r="74" spans="1:15" s="82" customFormat="1" ht="130.5" customHeight="1" x14ac:dyDescent="0.2">
      <c r="A74" s="8" t="s">
        <v>447</v>
      </c>
      <c r="B74" s="170" t="s">
        <v>434</v>
      </c>
      <c r="C74" s="80" t="s">
        <v>50</v>
      </c>
      <c r="D74" s="27" t="s">
        <v>51</v>
      </c>
      <c r="E74" s="33">
        <v>280</v>
      </c>
      <c r="F74" s="33">
        <f>E74*1.19</f>
        <v>333.2</v>
      </c>
      <c r="G74" s="73" t="s">
        <v>87</v>
      </c>
      <c r="H74" s="77"/>
      <c r="I74" s="77"/>
      <c r="J74" s="79"/>
      <c r="K74" s="74" t="s">
        <v>23</v>
      </c>
      <c r="L74" s="74" t="s">
        <v>24</v>
      </c>
      <c r="M74" s="80" t="s">
        <v>113</v>
      </c>
      <c r="N74" s="10" t="s">
        <v>117</v>
      </c>
      <c r="O74" s="76">
        <f t="shared" si="6"/>
        <v>9153.36</v>
      </c>
    </row>
    <row r="75" spans="1:15" s="81" customFormat="1" ht="109.5" customHeight="1" x14ac:dyDescent="0.2">
      <c r="A75" s="8" t="s">
        <v>448</v>
      </c>
      <c r="B75" s="171" t="s">
        <v>456</v>
      </c>
      <c r="C75" s="84" t="s">
        <v>453</v>
      </c>
      <c r="D75" s="85" t="s">
        <v>455</v>
      </c>
      <c r="E75" s="155">
        <f>990+1973.21</f>
        <v>2963.21</v>
      </c>
      <c r="F75" s="155">
        <f>E75*1.19</f>
        <v>3526.2199000000001</v>
      </c>
      <c r="G75" s="86" t="s">
        <v>157</v>
      </c>
      <c r="H75" s="83"/>
      <c r="I75" s="83"/>
      <c r="J75" s="79"/>
      <c r="K75" s="87" t="s">
        <v>23</v>
      </c>
      <c r="L75" s="87" t="s">
        <v>24</v>
      </c>
      <c r="M75" s="84" t="s">
        <v>131</v>
      </c>
      <c r="N75" s="10" t="s">
        <v>391</v>
      </c>
      <c r="O75" s="76">
        <f t="shared" si="6"/>
        <v>2963.21</v>
      </c>
    </row>
    <row r="76" spans="1:15" s="81" customFormat="1" ht="102" customHeight="1" x14ac:dyDescent="0.2">
      <c r="A76" s="8" t="s">
        <v>449</v>
      </c>
      <c r="B76" s="28" t="s">
        <v>462</v>
      </c>
      <c r="C76" s="70" t="s">
        <v>463</v>
      </c>
      <c r="D76" s="20" t="s">
        <v>464</v>
      </c>
      <c r="E76" s="12">
        <v>14500</v>
      </c>
      <c r="F76" s="12">
        <f>E76*1.19</f>
        <v>17255</v>
      </c>
      <c r="G76" s="13" t="s">
        <v>292</v>
      </c>
      <c r="H76" s="71"/>
      <c r="I76" s="71"/>
      <c r="J76" s="71"/>
      <c r="K76" s="17" t="s">
        <v>23</v>
      </c>
      <c r="L76" s="17" t="s">
        <v>24</v>
      </c>
      <c r="M76" s="70" t="s">
        <v>113</v>
      </c>
      <c r="N76" s="10" t="s">
        <v>468</v>
      </c>
      <c r="O76" s="76">
        <f t="shared" si="6"/>
        <v>14500</v>
      </c>
    </row>
    <row r="77" spans="1:15" ht="115.5" customHeight="1" x14ac:dyDescent="0.2">
      <c r="A77" s="8" t="s">
        <v>450</v>
      </c>
      <c r="B77" s="28" t="s">
        <v>503</v>
      </c>
      <c r="C77" s="70" t="s">
        <v>470</v>
      </c>
      <c r="D77" s="20" t="s">
        <v>471</v>
      </c>
      <c r="E77" s="12">
        <v>2500</v>
      </c>
      <c r="F77" s="12">
        <f>E77*1</f>
        <v>2500</v>
      </c>
      <c r="G77" s="13" t="s">
        <v>251</v>
      </c>
      <c r="H77" s="71"/>
      <c r="I77" s="71"/>
      <c r="J77" s="71"/>
      <c r="K77" s="17" t="s">
        <v>23</v>
      </c>
      <c r="L77" s="17" t="s">
        <v>24</v>
      </c>
      <c r="M77" s="70" t="s">
        <v>113</v>
      </c>
      <c r="N77" s="10" t="s">
        <v>537</v>
      </c>
      <c r="O77" s="76">
        <f t="shared" si="6"/>
        <v>2500</v>
      </c>
    </row>
    <row r="78" spans="1:15" ht="81" customHeight="1" x14ac:dyDescent="0.2">
      <c r="A78" s="8" t="s">
        <v>454</v>
      </c>
      <c r="B78" s="28" t="s">
        <v>474</v>
      </c>
      <c r="C78" s="70" t="s">
        <v>475</v>
      </c>
      <c r="D78" s="20" t="s">
        <v>476</v>
      </c>
      <c r="E78" s="12">
        <v>950</v>
      </c>
      <c r="F78" s="12">
        <f t="shared" ref="F78:F83" si="7">E78*1.19</f>
        <v>1130.5</v>
      </c>
      <c r="G78" s="13" t="s">
        <v>87</v>
      </c>
      <c r="H78" s="71"/>
      <c r="I78" s="71"/>
      <c r="J78" s="71"/>
      <c r="K78" s="17" t="s">
        <v>23</v>
      </c>
      <c r="L78" s="17" t="s">
        <v>24</v>
      </c>
      <c r="M78" s="70" t="s">
        <v>477</v>
      </c>
      <c r="N78" s="10" t="s">
        <v>476</v>
      </c>
      <c r="O78" s="76">
        <f t="shared" si="6"/>
        <v>950</v>
      </c>
    </row>
    <row r="79" spans="1:15" ht="78.75" customHeight="1" x14ac:dyDescent="0.2">
      <c r="A79" s="8" t="s">
        <v>461</v>
      </c>
      <c r="B79" s="28" t="s">
        <v>479</v>
      </c>
      <c r="C79" s="70" t="s">
        <v>480</v>
      </c>
      <c r="D79" s="20" t="s">
        <v>395</v>
      </c>
      <c r="E79" s="12">
        <v>2107.6</v>
      </c>
      <c r="F79" s="12">
        <f t="shared" si="7"/>
        <v>2508.0439999999999</v>
      </c>
      <c r="G79" s="13" t="s">
        <v>87</v>
      </c>
      <c r="H79" s="71"/>
      <c r="I79" s="71"/>
      <c r="J79" s="71"/>
      <c r="K79" s="17" t="s">
        <v>23</v>
      </c>
      <c r="L79" s="17" t="s">
        <v>24</v>
      </c>
      <c r="M79" s="70" t="s">
        <v>32</v>
      </c>
      <c r="N79" s="10" t="s">
        <v>395</v>
      </c>
      <c r="O79" s="76">
        <f t="shared" si="6"/>
        <v>2107.6</v>
      </c>
    </row>
    <row r="80" spans="1:15" ht="87.75" customHeight="1" x14ac:dyDescent="0.2">
      <c r="A80" s="8" t="s">
        <v>469</v>
      </c>
      <c r="B80" s="28" t="s">
        <v>484</v>
      </c>
      <c r="C80" s="70" t="s">
        <v>482</v>
      </c>
      <c r="D80" s="20" t="s">
        <v>483</v>
      </c>
      <c r="E80" s="12">
        <v>700</v>
      </c>
      <c r="F80" s="12">
        <f t="shared" si="7"/>
        <v>833</v>
      </c>
      <c r="G80" s="13" t="s">
        <v>251</v>
      </c>
      <c r="H80" s="71"/>
      <c r="I80" s="71"/>
      <c r="J80" s="71"/>
      <c r="K80" s="17" t="s">
        <v>23</v>
      </c>
      <c r="L80" s="17" t="s">
        <v>24</v>
      </c>
      <c r="M80" s="70" t="s">
        <v>260</v>
      </c>
      <c r="N80" s="10" t="s">
        <v>420</v>
      </c>
      <c r="O80" s="76">
        <f t="shared" si="6"/>
        <v>700</v>
      </c>
    </row>
    <row r="81" spans="1:15" ht="86.25" customHeight="1" x14ac:dyDescent="0.2">
      <c r="A81" s="8" t="s">
        <v>473</v>
      </c>
      <c r="B81" s="28" t="s">
        <v>486</v>
      </c>
      <c r="C81" s="70" t="s">
        <v>487</v>
      </c>
      <c r="D81" s="20" t="s">
        <v>488</v>
      </c>
      <c r="E81" s="12">
        <v>4100</v>
      </c>
      <c r="F81" s="12">
        <f t="shared" si="7"/>
        <v>4879</v>
      </c>
      <c r="G81" s="13" t="s">
        <v>35</v>
      </c>
      <c r="H81" s="71"/>
      <c r="I81" s="71"/>
      <c r="J81" s="71"/>
      <c r="K81" s="17" t="s">
        <v>23</v>
      </c>
      <c r="L81" s="17" t="s">
        <v>24</v>
      </c>
      <c r="M81" s="70" t="s">
        <v>36</v>
      </c>
      <c r="N81" s="10" t="s">
        <v>415</v>
      </c>
      <c r="O81" s="76">
        <f t="shared" si="6"/>
        <v>4100</v>
      </c>
    </row>
    <row r="82" spans="1:15" ht="89.25" customHeight="1" x14ac:dyDescent="0.2">
      <c r="A82" s="8" t="s">
        <v>478</v>
      </c>
      <c r="B82" s="28" t="s">
        <v>490</v>
      </c>
      <c r="C82" s="70" t="s">
        <v>491</v>
      </c>
      <c r="D82" s="20" t="s">
        <v>492</v>
      </c>
      <c r="E82" s="12">
        <v>12032</v>
      </c>
      <c r="F82" s="12">
        <f t="shared" si="7"/>
        <v>14318.08</v>
      </c>
      <c r="G82" s="13" t="s">
        <v>35</v>
      </c>
      <c r="H82" s="71"/>
      <c r="I82" s="71"/>
      <c r="J82" s="71"/>
      <c r="K82" s="17" t="s">
        <v>23</v>
      </c>
      <c r="L82" s="17" t="s">
        <v>24</v>
      </c>
      <c r="M82" s="70" t="s">
        <v>113</v>
      </c>
      <c r="N82" s="10" t="s">
        <v>497</v>
      </c>
      <c r="O82" s="76">
        <f t="shared" si="6"/>
        <v>12032</v>
      </c>
    </row>
    <row r="83" spans="1:15" ht="84.75" customHeight="1" x14ac:dyDescent="0.2">
      <c r="A83" s="8" t="s">
        <v>481</v>
      </c>
      <c r="B83" s="28" t="s">
        <v>500</v>
      </c>
      <c r="C83" s="80" t="s">
        <v>501</v>
      </c>
      <c r="D83" s="27" t="s">
        <v>507</v>
      </c>
      <c r="E83" s="12">
        <f>3360+4414.23</f>
        <v>7774.23</v>
      </c>
      <c r="F83" s="12">
        <f t="shared" si="7"/>
        <v>9251.3336999999992</v>
      </c>
      <c r="G83" s="73" t="s">
        <v>498</v>
      </c>
      <c r="H83" s="77"/>
      <c r="I83" s="77"/>
      <c r="J83" s="77"/>
      <c r="K83" s="74" t="s">
        <v>23</v>
      </c>
      <c r="L83" s="74" t="s">
        <v>24</v>
      </c>
      <c r="M83" s="80" t="s">
        <v>32</v>
      </c>
      <c r="N83" s="10" t="s">
        <v>423</v>
      </c>
      <c r="O83" s="76">
        <f t="shared" si="6"/>
        <v>7774.23</v>
      </c>
    </row>
    <row r="84" spans="1:15" ht="80.25" customHeight="1" x14ac:dyDescent="0.2">
      <c r="A84" s="8" t="s">
        <v>485</v>
      </c>
      <c r="B84" s="170" t="s">
        <v>505</v>
      </c>
      <c r="C84" s="26" t="s">
        <v>502</v>
      </c>
      <c r="D84" s="27" t="s">
        <v>414</v>
      </c>
      <c r="E84" s="33">
        <f>200+200 + 5000</f>
        <v>5400</v>
      </c>
      <c r="F84" s="33">
        <f>E84*1</f>
        <v>5400</v>
      </c>
      <c r="G84" s="73" t="s">
        <v>498</v>
      </c>
      <c r="H84" s="77"/>
      <c r="I84" s="77"/>
      <c r="J84" s="77"/>
      <c r="K84" s="74" t="s">
        <v>23</v>
      </c>
      <c r="L84" s="74" t="s">
        <v>24</v>
      </c>
      <c r="M84" s="80" t="s">
        <v>32</v>
      </c>
      <c r="N84" s="10" t="s">
        <v>621</v>
      </c>
      <c r="O84" s="76">
        <f t="shared" si="6"/>
        <v>10200</v>
      </c>
    </row>
    <row r="85" spans="1:15" ht="75" customHeight="1" x14ac:dyDescent="0.2">
      <c r="A85" s="8" t="s">
        <v>489</v>
      </c>
      <c r="B85" s="71" t="s">
        <v>509</v>
      </c>
      <c r="C85" s="70" t="s">
        <v>510</v>
      </c>
      <c r="D85" s="20" t="s">
        <v>511</v>
      </c>
      <c r="E85" s="12">
        <v>210.92</v>
      </c>
      <c r="F85" s="12">
        <f t="shared" ref="F85" si="8">E85*1.19</f>
        <v>250.99479999999997</v>
      </c>
      <c r="G85" s="13" t="s">
        <v>498</v>
      </c>
      <c r="H85" s="71"/>
      <c r="I85" s="71"/>
      <c r="J85" s="71"/>
      <c r="K85" s="17" t="s">
        <v>23</v>
      </c>
      <c r="L85" s="17" t="s">
        <v>24</v>
      </c>
      <c r="M85" s="70" t="s">
        <v>32</v>
      </c>
      <c r="N85" s="10" t="s">
        <v>511</v>
      </c>
      <c r="O85" s="19">
        <f t="shared" si="6"/>
        <v>210.92</v>
      </c>
    </row>
    <row r="86" spans="1:15" ht="83.25" customHeight="1" x14ac:dyDescent="0.2">
      <c r="A86" s="8" t="s">
        <v>506</v>
      </c>
      <c r="B86" s="71" t="s">
        <v>514</v>
      </c>
      <c r="C86" s="70" t="s">
        <v>515</v>
      </c>
      <c r="D86" s="20" t="s">
        <v>426</v>
      </c>
      <c r="E86" s="12">
        <v>356</v>
      </c>
      <c r="F86" s="12">
        <f t="shared" ref="F86" si="9">E86*1.19</f>
        <v>423.64</v>
      </c>
      <c r="G86" s="13" t="s">
        <v>157</v>
      </c>
      <c r="H86" s="71"/>
      <c r="I86" s="71"/>
      <c r="J86" s="71"/>
      <c r="K86" s="17" t="s">
        <v>23</v>
      </c>
      <c r="L86" s="17" t="s">
        <v>24</v>
      </c>
      <c r="M86" s="70" t="s">
        <v>113</v>
      </c>
      <c r="N86" s="10" t="s">
        <v>426</v>
      </c>
      <c r="O86" s="19">
        <f t="shared" si="6"/>
        <v>356</v>
      </c>
    </row>
    <row r="87" spans="1:15" ht="100.5" customHeight="1" x14ac:dyDescent="0.2">
      <c r="A87" s="8" t="s">
        <v>499</v>
      </c>
      <c r="B87" s="167" t="s">
        <v>656</v>
      </c>
      <c r="C87" s="169" t="s">
        <v>519</v>
      </c>
      <c r="D87" s="96" t="s">
        <v>522</v>
      </c>
      <c r="E87" s="97">
        <f>9400+22200</f>
        <v>31600</v>
      </c>
      <c r="F87" s="97">
        <f t="shared" ref="F87:F96" si="10">E87*1.19</f>
        <v>37604</v>
      </c>
      <c r="G87" s="94" t="s">
        <v>520</v>
      </c>
      <c r="H87" s="71"/>
      <c r="I87" s="71"/>
      <c r="J87" s="71"/>
      <c r="K87" s="17" t="s">
        <v>23</v>
      </c>
      <c r="L87" s="17" t="s">
        <v>24</v>
      </c>
      <c r="M87" s="70" t="s">
        <v>32</v>
      </c>
      <c r="N87" s="10" t="s">
        <v>522</v>
      </c>
      <c r="O87" s="19">
        <f t="shared" si="6"/>
        <v>31600</v>
      </c>
    </row>
    <row r="88" spans="1:15" ht="100.5" customHeight="1" x14ac:dyDescent="0.2">
      <c r="A88" s="8" t="s">
        <v>508</v>
      </c>
      <c r="B88" s="71" t="s">
        <v>523</v>
      </c>
      <c r="C88" s="70" t="s">
        <v>524</v>
      </c>
      <c r="D88" s="20" t="s">
        <v>528</v>
      </c>
      <c r="E88" s="12">
        <v>124900</v>
      </c>
      <c r="F88" s="12">
        <f t="shared" si="10"/>
        <v>148631</v>
      </c>
      <c r="G88" s="13" t="s">
        <v>31</v>
      </c>
      <c r="H88" s="71"/>
      <c r="I88" s="71"/>
      <c r="J88" s="71"/>
      <c r="K88" s="17" t="s">
        <v>23</v>
      </c>
      <c r="L88" s="17" t="s">
        <v>24</v>
      </c>
      <c r="M88" s="70" t="s">
        <v>32</v>
      </c>
      <c r="N88" s="10" t="s">
        <v>526</v>
      </c>
      <c r="O88" s="19">
        <f t="shared" si="6"/>
        <v>124900</v>
      </c>
    </row>
    <row r="89" spans="1:15" ht="110.25" customHeight="1" x14ac:dyDescent="0.2">
      <c r="A89" s="8" t="s">
        <v>513</v>
      </c>
      <c r="B89" s="71" t="s">
        <v>530</v>
      </c>
      <c r="C89" s="70" t="s">
        <v>533</v>
      </c>
      <c r="D89" s="20" t="s">
        <v>529</v>
      </c>
      <c r="E89" s="12">
        <v>134602</v>
      </c>
      <c r="F89" s="12">
        <f t="shared" si="10"/>
        <v>160176.38</v>
      </c>
      <c r="G89" s="13" t="s">
        <v>534</v>
      </c>
      <c r="H89" s="71"/>
      <c r="I89" s="71"/>
      <c r="J89" s="71"/>
      <c r="K89" s="17" t="s">
        <v>23</v>
      </c>
      <c r="L89" s="17" t="s">
        <v>24</v>
      </c>
      <c r="M89" s="10" t="s">
        <v>553</v>
      </c>
      <c r="N89" s="10" t="s">
        <v>521</v>
      </c>
      <c r="O89" s="19">
        <f t="shared" si="6"/>
        <v>134602</v>
      </c>
    </row>
    <row r="90" spans="1:15" ht="88.5" customHeight="1" x14ac:dyDescent="0.2">
      <c r="A90" s="8" t="s">
        <v>518</v>
      </c>
      <c r="B90" s="77" t="s">
        <v>605</v>
      </c>
      <c r="C90" s="80" t="s">
        <v>583</v>
      </c>
      <c r="D90" s="27" t="s">
        <v>287</v>
      </c>
      <c r="E90" s="33">
        <v>21477.1</v>
      </c>
      <c r="F90" s="33">
        <f t="shared" si="10"/>
        <v>25557.748999999996</v>
      </c>
      <c r="G90" s="13" t="s">
        <v>288</v>
      </c>
      <c r="H90" s="71"/>
      <c r="I90" s="71"/>
      <c r="J90" s="71"/>
      <c r="K90" s="17" t="s">
        <v>23</v>
      </c>
      <c r="L90" s="17" t="s">
        <v>24</v>
      </c>
      <c r="M90" s="10" t="s">
        <v>553</v>
      </c>
      <c r="N90" s="10" t="s">
        <v>289</v>
      </c>
      <c r="O90" s="19">
        <f t="shared" si="6"/>
        <v>256132.48069999999</v>
      </c>
    </row>
    <row r="91" spans="1:15" ht="76.5" customHeight="1" x14ac:dyDescent="0.2">
      <c r="A91" s="8" t="s">
        <v>525</v>
      </c>
      <c r="B91" s="77" t="s">
        <v>606</v>
      </c>
      <c r="C91" s="80" t="s">
        <v>584</v>
      </c>
      <c r="D91" s="27" t="s">
        <v>287</v>
      </c>
      <c r="E91" s="33">
        <v>13857.4</v>
      </c>
      <c r="F91" s="33">
        <f t="shared" si="10"/>
        <v>16490.306</v>
      </c>
      <c r="G91" s="13" t="s">
        <v>288</v>
      </c>
      <c r="H91" s="71"/>
      <c r="I91" s="71"/>
      <c r="J91" s="71"/>
      <c r="K91" s="17" t="s">
        <v>23</v>
      </c>
      <c r="L91" s="17" t="s">
        <v>24</v>
      </c>
      <c r="M91" s="10" t="s">
        <v>553</v>
      </c>
      <c r="N91" s="10" t="s">
        <v>289</v>
      </c>
      <c r="O91" s="19">
        <f t="shared" si="6"/>
        <v>256132.48069999999</v>
      </c>
    </row>
    <row r="92" spans="1:15" ht="63" customHeight="1" x14ac:dyDescent="0.2">
      <c r="A92" s="8" t="s">
        <v>527</v>
      </c>
      <c r="B92" s="71" t="s">
        <v>540</v>
      </c>
      <c r="C92" s="70" t="s">
        <v>541</v>
      </c>
      <c r="D92" s="20" t="s">
        <v>542</v>
      </c>
      <c r="E92" s="12">
        <v>6900</v>
      </c>
      <c r="F92" s="12">
        <f t="shared" si="10"/>
        <v>8211</v>
      </c>
      <c r="G92" s="13" t="s">
        <v>87</v>
      </c>
      <c r="H92" s="71"/>
      <c r="I92" s="71"/>
      <c r="J92" s="71"/>
      <c r="K92" s="17" t="s">
        <v>23</v>
      </c>
      <c r="L92" s="17" t="s">
        <v>24</v>
      </c>
      <c r="M92" s="70" t="s">
        <v>113</v>
      </c>
      <c r="N92" s="10" t="s">
        <v>540</v>
      </c>
      <c r="O92" s="19">
        <f t="shared" si="6"/>
        <v>6900</v>
      </c>
    </row>
    <row r="93" spans="1:15" ht="84.75" customHeight="1" x14ac:dyDescent="0.2">
      <c r="A93" s="8" t="s">
        <v>531</v>
      </c>
      <c r="B93" s="71" t="s">
        <v>562</v>
      </c>
      <c r="C93" s="70" t="s">
        <v>356</v>
      </c>
      <c r="D93" s="20" t="s">
        <v>357</v>
      </c>
      <c r="E93" s="12">
        <f>55462.185+25882.35+2773.11+73613.45</f>
        <v>157731.095</v>
      </c>
      <c r="F93" s="12">
        <f>E93*1.19</f>
        <v>187700.00305</v>
      </c>
      <c r="G93" s="13" t="s">
        <v>230</v>
      </c>
      <c r="H93" s="71"/>
      <c r="I93" s="71"/>
      <c r="J93" s="71"/>
      <c r="K93" s="17" t="s">
        <v>23</v>
      </c>
      <c r="L93" s="17" t="s">
        <v>24</v>
      </c>
      <c r="M93" s="70" t="s">
        <v>553</v>
      </c>
      <c r="N93" s="10" t="s">
        <v>397</v>
      </c>
      <c r="O93" s="19">
        <f t="shared" si="6"/>
        <v>157731.095</v>
      </c>
    </row>
    <row r="94" spans="1:15" ht="63" customHeight="1" x14ac:dyDescent="0.2">
      <c r="A94" s="8" t="s">
        <v>532</v>
      </c>
      <c r="B94" s="77" t="s">
        <v>549</v>
      </c>
      <c r="C94" s="80" t="s">
        <v>358</v>
      </c>
      <c r="D94" s="27" t="s">
        <v>359</v>
      </c>
      <c r="E94" s="33">
        <f>42857.143+92436.975+46218.49+8403.362+18931.93+4201.68</f>
        <v>213049.58</v>
      </c>
      <c r="F94" s="33">
        <f t="shared" si="10"/>
        <v>253529.00019999998</v>
      </c>
      <c r="G94" s="73" t="s">
        <v>275</v>
      </c>
      <c r="H94" s="71"/>
      <c r="I94" s="71"/>
      <c r="J94" s="71"/>
      <c r="K94" s="17" t="s">
        <v>23</v>
      </c>
      <c r="L94" s="17" t="s">
        <v>24</v>
      </c>
      <c r="M94" s="70" t="s">
        <v>113</v>
      </c>
      <c r="N94" s="10" t="s">
        <v>631</v>
      </c>
      <c r="O94" s="19">
        <f t="shared" si="6"/>
        <v>215034.06999999998</v>
      </c>
    </row>
    <row r="95" spans="1:15" ht="67.5" customHeight="1" x14ac:dyDescent="0.2">
      <c r="A95" s="8" t="s">
        <v>539</v>
      </c>
      <c r="B95" s="71" t="s">
        <v>550</v>
      </c>
      <c r="C95" s="22" t="s">
        <v>296</v>
      </c>
      <c r="D95" s="20" t="s">
        <v>297</v>
      </c>
      <c r="E95" s="12">
        <v>18680.669999999998</v>
      </c>
      <c r="F95" s="12">
        <f t="shared" si="10"/>
        <v>22229.997299999995</v>
      </c>
      <c r="G95" s="13" t="s">
        <v>292</v>
      </c>
      <c r="H95" s="71"/>
      <c r="I95" s="71"/>
      <c r="J95" s="71"/>
      <c r="K95" s="17" t="s">
        <v>23</v>
      </c>
      <c r="L95" s="17" t="s">
        <v>24</v>
      </c>
      <c r="M95" s="70" t="s">
        <v>36</v>
      </c>
      <c r="N95" s="10" t="s">
        <v>551</v>
      </c>
      <c r="O95" s="19">
        <f t="shared" si="6"/>
        <v>18680.669999999998</v>
      </c>
    </row>
    <row r="96" spans="1:15" ht="69.75" customHeight="1" x14ac:dyDescent="0.2">
      <c r="A96" s="8" t="s">
        <v>548</v>
      </c>
      <c r="B96" s="167" t="s">
        <v>557</v>
      </c>
      <c r="C96" s="168" t="s">
        <v>558</v>
      </c>
      <c r="D96" s="96" t="s">
        <v>559</v>
      </c>
      <c r="E96" s="97">
        <f>3361.344+6890.3</f>
        <v>10251.644</v>
      </c>
      <c r="F96" s="97">
        <f t="shared" si="10"/>
        <v>12199.45636</v>
      </c>
      <c r="G96" s="94" t="s">
        <v>496</v>
      </c>
      <c r="H96" s="71"/>
      <c r="I96" s="71"/>
      <c r="J96" s="71"/>
      <c r="K96" s="17" t="s">
        <v>23</v>
      </c>
      <c r="L96" s="17" t="s">
        <v>24</v>
      </c>
      <c r="M96" s="70" t="s">
        <v>32</v>
      </c>
      <c r="N96" s="10" t="s">
        <v>427</v>
      </c>
      <c r="O96" s="19">
        <f t="shared" si="6"/>
        <v>10251.644</v>
      </c>
    </row>
    <row r="97" spans="1:15" ht="67.5" customHeight="1" x14ac:dyDescent="0.2">
      <c r="A97" s="8" t="s">
        <v>552</v>
      </c>
      <c r="B97" s="20" t="s">
        <v>565</v>
      </c>
      <c r="C97" s="10" t="s">
        <v>178</v>
      </c>
      <c r="D97" s="20" t="s">
        <v>179</v>
      </c>
      <c r="E97" s="12">
        <v>2430</v>
      </c>
      <c r="F97" s="12">
        <f>E97*1</f>
        <v>2430</v>
      </c>
      <c r="G97" s="13" t="s">
        <v>157</v>
      </c>
      <c r="H97" s="71"/>
      <c r="I97" s="71"/>
      <c r="J97" s="71"/>
      <c r="K97" s="17" t="s">
        <v>23</v>
      </c>
      <c r="L97" s="17" t="s">
        <v>24</v>
      </c>
      <c r="M97" s="70" t="s">
        <v>113</v>
      </c>
      <c r="N97" s="10" t="s">
        <v>180</v>
      </c>
      <c r="O97" s="19">
        <f t="shared" si="6"/>
        <v>3942.6</v>
      </c>
    </row>
    <row r="98" spans="1:15" ht="73.5" customHeight="1" x14ac:dyDescent="0.2">
      <c r="A98" s="8" t="s">
        <v>561</v>
      </c>
      <c r="B98" s="71" t="s">
        <v>566</v>
      </c>
      <c r="C98" s="70" t="s">
        <v>567</v>
      </c>
      <c r="D98" s="20" t="s">
        <v>568</v>
      </c>
      <c r="E98" s="12">
        <v>715.13</v>
      </c>
      <c r="F98" s="12">
        <f>E98*1.19</f>
        <v>851.00469999999996</v>
      </c>
      <c r="G98" s="13" t="s">
        <v>157</v>
      </c>
      <c r="H98" s="71"/>
      <c r="I98" s="71"/>
      <c r="J98" s="71"/>
      <c r="K98" s="17" t="s">
        <v>23</v>
      </c>
      <c r="L98" s="17" t="s">
        <v>24</v>
      </c>
      <c r="M98" s="70" t="s">
        <v>131</v>
      </c>
      <c r="N98" s="10" t="s">
        <v>581</v>
      </c>
      <c r="O98" s="19">
        <f t="shared" si="6"/>
        <v>1278.1500000000001</v>
      </c>
    </row>
    <row r="99" spans="1:15" ht="72.75" customHeight="1" x14ac:dyDescent="0.2">
      <c r="A99" s="8" t="s">
        <v>555</v>
      </c>
      <c r="B99" s="71" t="s">
        <v>570</v>
      </c>
      <c r="C99" s="70" t="s">
        <v>571</v>
      </c>
      <c r="D99" s="20" t="s">
        <v>570</v>
      </c>
      <c r="E99" s="12">
        <v>1600</v>
      </c>
      <c r="F99" s="12">
        <f t="shared" ref="F99" si="11">E99*1.19</f>
        <v>1904</v>
      </c>
      <c r="G99" s="13" t="s">
        <v>157</v>
      </c>
      <c r="H99" s="71"/>
      <c r="I99" s="71"/>
      <c r="J99" s="71"/>
      <c r="K99" s="17" t="s">
        <v>23</v>
      </c>
      <c r="L99" s="17" t="s">
        <v>24</v>
      </c>
      <c r="M99" s="70" t="s">
        <v>113</v>
      </c>
      <c r="N99" s="10" t="s">
        <v>167</v>
      </c>
      <c r="O99" s="19">
        <f t="shared" si="6"/>
        <v>4478.8261999999995</v>
      </c>
    </row>
    <row r="100" spans="1:15" ht="66" customHeight="1" x14ac:dyDescent="0.2">
      <c r="A100" s="8" t="s">
        <v>556</v>
      </c>
      <c r="B100" s="151" t="s">
        <v>586</v>
      </c>
      <c r="C100" s="152" t="s">
        <v>75</v>
      </c>
      <c r="D100" s="151" t="s">
        <v>76</v>
      </c>
      <c r="E100" s="33">
        <v>1190</v>
      </c>
      <c r="F100" s="33">
        <v>1416.1</v>
      </c>
      <c r="G100" s="152" t="s">
        <v>35</v>
      </c>
      <c r="H100" s="151"/>
      <c r="I100" s="151"/>
      <c r="J100" s="151"/>
      <c r="K100" s="152" t="s">
        <v>23</v>
      </c>
      <c r="L100" s="152" t="s">
        <v>24</v>
      </c>
      <c r="M100" s="30" t="s">
        <v>585</v>
      </c>
      <c r="N100" s="10" t="s">
        <v>267</v>
      </c>
      <c r="O100" s="19">
        <f t="shared" si="6"/>
        <v>12119.0605</v>
      </c>
    </row>
    <row r="101" spans="1:15" ht="101.25" customHeight="1" x14ac:dyDescent="0.2">
      <c r="A101" s="8" t="s">
        <v>563</v>
      </c>
      <c r="B101" s="77" t="s">
        <v>607</v>
      </c>
      <c r="C101" s="80" t="s">
        <v>572</v>
      </c>
      <c r="D101" s="27" t="s">
        <v>589</v>
      </c>
      <c r="E101" s="33">
        <v>249690</v>
      </c>
      <c r="F101" s="33">
        <f>E101*1.19</f>
        <v>297131.09999999998</v>
      </c>
      <c r="G101" s="73" t="s">
        <v>520</v>
      </c>
      <c r="H101" s="77"/>
      <c r="I101" s="77"/>
      <c r="J101" s="77"/>
      <c r="K101" s="74" t="s">
        <v>23</v>
      </c>
      <c r="L101" s="74" t="s">
        <v>24</v>
      </c>
      <c r="M101" s="70" t="s">
        <v>590</v>
      </c>
      <c r="N101" s="10" t="s">
        <v>591</v>
      </c>
      <c r="O101" s="19">
        <f t="shared" si="6"/>
        <v>249690</v>
      </c>
    </row>
    <row r="102" spans="1:15" ht="101.25" customHeight="1" x14ac:dyDescent="0.2">
      <c r="A102" s="8" t="s">
        <v>582</v>
      </c>
      <c r="B102" s="77" t="s">
        <v>593</v>
      </c>
      <c r="C102" s="80" t="s">
        <v>50</v>
      </c>
      <c r="D102" s="27" t="s">
        <v>117</v>
      </c>
      <c r="E102" s="33">
        <v>470</v>
      </c>
      <c r="F102" s="33">
        <f>E102*1.19</f>
        <v>559.29999999999995</v>
      </c>
      <c r="G102" s="73" t="s">
        <v>87</v>
      </c>
      <c r="H102" s="77"/>
      <c r="I102" s="77"/>
      <c r="J102" s="77"/>
      <c r="K102" s="74" t="s">
        <v>23</v>
      </c>
      <c r="L102" s="74" t="s">
        <v>24</v>
      </c>
      <c r="M102" s="70" t="s">
        <v>131</v>
      </c>
      <c r="N102" s="10" t="s">
        <v>117</v>
      </c>
      <c r="O102" s="19">
        <f t="shared" si="6"/>
        <v>9153.36</v>
      </c>
    </row>
    <row r="103" spans="1:15" ht="101.25" customHeight="1" x14ac:dyDescent="0.2">
      <c r="A103" s="8" t="s">
        <v>588</v>
      </c>
      <c r="B103" s="167" t="s">
        <v>595</v>
      </c>
      <c r="C103" s="169" t="s">
        <v>596</v>
      </c>
      <c r="D103" s="96" t="s">
        <v>597</v>
      </c>
      <c r="E103" s="97">
        <f>1680.67+3200</f>
        <v>4880.67</v>
      </c>
      <c r="F103" s="97">
        <f>E103*1.19</f>
        <v>5807.9973</v>
      </c>
      <c r="G103" s="94" t="s">
        <v>87</v>
      </c>
      <c r="H103" s="167"/>
      <c r="I103" s="167"/>
      <c r="J103" s="167"/>
      <c r="K103" s="74" t="s">
        <v>23</v>
      </c>
      <c r="L103" s="74" t="s">
        <v>24</v>
      </c>
      <c r="M103" s="70" t="s">
        <v>598</v>
      </c>
      <c r="N103" s="10" t="s">
        <v>620</v>
      </c>
      <c r="O103" s="19">
        <f t="shared" ref="O103:O106" si="12" xml:space="preserve"> SUMIF(N:N,N103,E:E)</f>
        <v>26417.764999999999</v>
      </c>
    </row>
    <row r="104" spans="1:15" ht="101.25" customHeight="1" x14ac:dyDescent="0.2">
      <c r="A104" s="8" t="s">
        <v>592</v>
      </c>
      <c r="B104" s="77" t="s">
        <v>608</v>
      </c>
      <c r="C104" s="80" t="s">
        <v>599</v>
      </c>
      <c r="D104" s="27" t="s">
        <v>289</v>
      </c>
      <c r="E104" s="33">
        <v>216596.3</v>
      </c>
      <c r="F104" s="33">
        <f>E104*1.19</f>
        <v>257749.59699999998</v>
      </c>
      <c r="G104" s="73" t="s">
        <v>288</v>
      </c>
      <c r="H104" s="77"/>
      <c r="I104" s="77"/>
      <c r="J104" s="77"/>
      <c r="K104" s="74" t="s">
        <v>23</v>
      </c>
      <c r="L104" s="74" t="s">
        <v>24</v>
      </c>
      <c r="M104" s="10" t="s">
        <v>553</v>
      </c>
      <c r="N104" s="10" t="s">
        <v>289</v>
      </c>
      <c r="O104" s="19">
        <f t="shared" si="12"/>
        <v>256132.48069999999</v>
      </c>
    </row>
    <row r="105" spans="1:15" ht="60.75" customHeight="1" x14ac:dyDescent="0.2">
      <c r="A105" s="8" t="s">
        <v>594</v>
      </c>
      <c r="B105" s="151" t="s">
        <v>609</v>
      </c>
      <c r="C105" s="151" t="s">
        <v>610</v>
      </c>
      <c r="D105" s="151" t="s">
        <v>611</v>
      </c>
      <c r="E105" s="153">
        <v>4800</v>
      </c>
      <c r="F105" s="153">
        <f>E105*1</f>
        <v>4800</v>
      </c>
      <c r="G105" s="154">
        <v>10978</v>
      </c>
      <c r="H105" s="151"/>
      <c r="I105" s="151"/>
      <c r="J105" s="151"/>
      <c r="K105" s="151" t="s">
        <v>23</v>
      </c>
      <c r="L105" s="151" t="s">
        <v>24</v>
      </c>
      <c r="M105" s="101" t="s">
        <v>32</v>
      </c>
      <c r="N105" s="10" t="s">
        <v>621</v>
      </c>
      <c r="O105" s="19">
        <f t="shared" si="12"/>
        <v>10200</v>
      </c>
    </row>
    <row r="106" spans="1:15" ht="60.75" customHeight="1" x14ac:dyDescent="0.2">
      <c r="A106" s="8" t="s">
        <v>632</v>
      </c>
      <c r="B106" s="163" t="s">
        <v>622</v>
      </c>
      <c r="C106" s="163" t="s">
        <v>623</v>
      </c>
      <c r="D106" s="163" t="s">
        <v>622</v>
      </c>
      <c r="E106" s="164">
        <v>50707.35</v>
      </c>
      <c r="F106" s="164">
        <f>E106*1</f>
        <v>50707.35</v>
      </c>
      <c r="G106" s="165" t="s">
        <v>251</v>
      </c>
      <c r="H106" s="163"/>
      <c r="I106" s="163"/>
      <c r="J106" s="163"/>
      <c r="K106" s="74" t="s">
        <v>23</v>
      </c>
      <c r="L106" s="74" t="s">
        <v>24</v>
      </c>
      <c r="M106" s="101" t="s">
        <v>624</v>
      </c>
      <c r="N106" s="105" t="s">
        <v>412</v>
      </c>
      <c r="O106" s="166">
        <f t="shared" si="12"/>
        <v>50707.35</v>
      </c>
    </row>
    <row r="107" spans="1:15" ht="60.75" customHeight="1" x14ac:dyDescent="0.2">
      <c r="A107" s="8" t="s">
        <v>633</v>
      </c>
      <c r="B107" s="163" t="s">
        <v>418</v>
      </c>
      <c r="C107" s="163" t="s">
        <v>625</v>
      </c>
      <c r="D107" s="163" t="s">
        <v>34</v>
      </c>
      <c r="E107" s="164">
        <v>8892</v>
      </c>
      <c r="F107" s="164">
        <f>E107*1.19</f>
        <v>10581.48</v>
      </c>
      <c r="G107" s="165" t="s">
        <v>626</v>
      </c>
      <c r="H107" s="163"/>
      <c r="I107" s="163"/>
      <c r="J107" s="163"/>
      <c r="K107" s="74" t="s">
        <v>23</v>
      </c>
      <c r="L107" s="74" t="s">
        <v>24</v>
      </c>
      <c r="M107" s="101" t="s">
        <v>131</v>
      </c>
      <c r="N107" s="105" t="s">
        <v>418</v>
      </c>
      <c r="O107" s="166">
        <f t="shared" ref="O107:O113" si="13" xml:space="preserve"> SUMIF(N:N,N107,E:E)</f>
        <v>8892</v>
      </c>
    </row>
    <row r="108" spans="1:15" ht="79.5" customHeight="1" x14ac:dyDescent="0.2">
      <c r="A108" s="8" t="s">
        <v>634</v>
      </c>
      <c r="B108" s="167" t="s">
        <v>636</v>
      </c>
      <c r="C108" s="167" t="s">
        <v>629</v>
      </c>
      <c r="D108" s="167" t="s">
        <v>630</v>
      </c>
      <c r="E108" s="173">
        <v>1236.5899999999999</v>
      </c>
      <c r="F108" s="173">
        <f>E108*1.19</f>
        <v>1471.5420999999999</v>
      </c>
      <c r="G108" s="174" t="s">
        <v>628</v>
      </c>
      <c r="H108" s="167"/>
      <c r="I108" s="167"/>
      <c r="J108" s="167"/>
      <c r="K108" s="74" t="s">
        <v>23</v>
      </c>
      <c r="L108" s="74" t="s">
        <v>24</v>
      </c>
      <c r="M108" s="169" t="s">
        <v>113</v>
      </c>
      <c r="N108" s="105" t="s">
        <v>631</v>
      </c>
      <c r="O108" s="166">
        <f t="shared" si="13"/>
        <v>215034.06999999998</v>
      </c>
    </row>
    <row r="109" spans="1:15" ht="60.75" customHeight="1" x14ac:dyDescent="0.2">
      <c r="A109" s="8" t="s">
        <v>637</v>
      </c>
      <c r="B109" s="163" t="s">
        <v>638</v>
      </c>
      <c r="C109" s="163" t="s">
        <v>639</v>
      </c>
      <c r="D109" s="163" t="s">
        <v>640</v>
      </c>
      <c r="E109" s="164">
        <v>15546.22</v>
      </c>
      <c r="F109" s="164">
        <v>18500.001799999998</v>
      </c>
      <c r="G109" s="165" t="s">
        <v>641</v>
      </c>
      <c r="H109" s="163"/>
      <c r="I109" s="163"/>
      <c r="J109" s="163"/>
      <c r="K109" s="74" t="s">
        <v>23</v>
      </c>
      <c r="L109" s="74" t="s">
        <v>24</v>
      </c>
      <c r="M109" s="101" t="s">
        <v>113</v>
      </c>
      <c r="N109" s="105" t="s">
        <v>642</v>
      </c>
      <c r="O109" s="166">
        <f t="shared" si="13"/>
        <v>15546.22</v>
      </c>
    </row>
    <row r="110" spans="1:15" ht="72.75" customHeight="1" x14ac:dyDescent="0.2">
      <c r="A110" s="8" t="s">
        <v>643</v>
      </c>
      <c r="B110" s="163" t="s">
        <v>646</v>
      </c>
      <c r="C110" s="163" t="s">
        <v>644</v>
      </c>
      <c r="D110" s="163" t="s">
        <v>645</v>
      </c>
      <c r="E110" s="164">
        <v>23949.58</v>
      </c>
      <c r="F110" s="164">
        <f>E110*1.19</f>
        <v>28500.000200000002</v>
      </c>
      <c r="G110" s="165">
        <v>39467</v>
      </c>
      <c r="H110" s="163"/>
      <c r="I110" s="163"/>
      <c r="J110" s="163"/>
      <c r="K110" s="74" t="s">
        <v>23</v>
      </c>
      <c r="L110" s="74" t="s">
        <v>24</v>
      </c>
      <c r="M110" s="101" t="s">
        <v>113</v>
      </c>
      <c r="N110" s="105" t="s">
        <v>413</v>
      </c>
      <c r="O110" s="166">
        <f t="shared" si="13"/>
        <v>23949.58</v>
      </c>
    </row>
    <row r="111" spans="1:15" ht="78.75" customHeight="1" x14ac:dyDescent="0.2">
      <c r="A111" s="8" t="s">
        <v>647</v>
      </c>
      <c r="B111" s="163" t="s">
        <v>648</v>
      </c>
      <c r="C111" s="163" t="s">
        <v>649</v>
      </c>
      <c r="D111" s="163" t="s">
        <v>650</v>
      </c>
      <c r="E111" s="164">
        <v>1806</v>
      </c>
      <c r="F111" s="164">
        <v>2149.14</v>
      </c>
      <c r="G111" s="165">
        <v>36911</v>
      </c>
      <c r="H111" s="163"/>
      <c r="I111" s="163"/>
      <c r="J111" s="163"/>
      <c r="K111" s="74" t="s">
        <v>23</v>
      </c>
      <c r="L111" s="74" t="s">
        <v>24</v>
      </c>
      <c r="M111" s="101" t="s">
        <v>113</v>
      </c>
      <c r="N111" s="105" t="s">
        <v>620</v>
      </c>
      <c r="O111" s="166">
        <f t="shared" si="13"/>
        <v>26417.764999999999</v>
      </c>
    </row>
    <row r="112" spans="1:15" ht="78.75" customHeight="1" x14ac:dyDescent="0.2">
      <c r="A112" s="8" t="s">
        <v>651</v>
      </c>
      <c r="B112" s="163" t="s">
        <v>652</v>
      </c>
      <c r="C112" s="163" t="s">
        <v>653</v>
      </c>
      <c r="D112" s="163" t="s">
        <v>631</v>
      </c>
      <c r="E112" s="164">
        <v>747.9</v>
      </c>
      <c r="F112" s="164">
        <f>E112*1.19</f>
        <v>890.00099999999998</v>
      </c>
      <c r="G112" s="165">
        <v>11098</v>
      </c>
      <c r="H112" s="163"/>
      <c r="I112" s="163"/>
      <c r="J112" s="163"/>
      <c r="K112" s="74" t="s">
        <v>23</v>
      </c>
      <c r="L112" s="74" t="s">
        <v>24</v>
      </c>
      <c r="M112" s="101" t="s">
        <v>113</v>
      </c>
      <c r="N112" s="105" t="s">
        <v>631</v>
      </c>
      <c r="O112" s="166">
        <f t="shared" si="13"/>
        <v>215034.06999999998</v>
      </c>
    </row>
    <row r="113" spans="1:15" ht="78.75" customHeight="1" x14ac:dyDescent="0.2">
      <c r="A113" s="8" t="s">
        <v>655</v>
      </c>
      <c r="B113" s="163" t="s">
        <v>654</v>
      </c>
      <c r="C113" s="163" t="s">
        <v>625</v>
      </c>
      <c r="D113" s="163" t="s">
        <v>34</v>
      </c>
      <c r="E113" s="164">
        <v>27632.400000000001</v>
      </c>
      <c r="F113" s="164">
        <f>E113*1.19</f>
        <v>32882.555999999997</v>
      </c>
      <c r="G113" s="165">
        <v>39833</v>
      </c>
      <c r="H113" s="163"/>
      <c r="I113" s="163"/>
      <c r="J113" s="163"/>
      <c r="K113" s="74" t="s">
        <v>23</v>
      </c>
      <c r="L113" s="74" t="s">
        <v>24</v>
      </c>
      <c r="M113" s="101" t="s">
        <v>113</v>
      </c>
      <c r="N113" s="105" t="s">
        <v>34</v>
      </c>
      <c r="O113" s="166">
        <f t="shared" si="13"/>
        <v>27632.400000000001</v>
      </c>
    </row>
    <row r="114" spans="1:15" ht="52.5" customHeight="1" x14ac:dyDescent="0.2">
      <c r="A114" s="219"/>
      <c r="B114" s="219"/>
      <c r="C114" s="220"/>
      <c r="D114" s="221"/>
      <c r="E114" s="222" t="s">
        <v>659</v>
      </c>
      <c r="F114" s="222"/>
      <c r="G114" s="222"/>
      <c r="H114" s="219"/>
      <c r="I114" s="219"/>
      <c r="J114" s="219"/>
      <c r="K114" s="219"/>
      <c r="L114" s="219"/>
      <c r="O114" s="104"/>
    </row>
    <row r="115" spans="1:15" ht="19.5" customHeight="1" x14ac:dyDescent="0.2">
      <c r="A115" s="219"/>
      <c r="B115" s="219"/>
      <c r="C115" s="220"/>
      <c r="D115" s="223"/>
      <c r="E115" s="220"/>
      <c r="F115" s="219"/>
      <c r="G115" s="219"/>
      <c r="H115" s="219"/>
      <c r="I115" s="219"/>
      <c r="J115" s="219"/>
      <c r="K115" s="224"/>
      <c r="L115" s="224"/>
    </row>
    <row r="116" spans="1:15" ht="35.25" customHeight="1" x14ac:dyDescent="0.2">
      <c r="A116" s="225" t="s">
        <v>316</v>
      </c>
      <c r="B116" s="225"/>
      <c r="C116" s="226" t="s">
        <v>317</v>
      </c>
      <c r="D116" s="226"/>
      <c r="E116" s="226" t="s">
        <v>318</v>
      </c>
      <c r="F116" s="226"/>
      <c r="G116" s="226"/>
      <c r="H116" s="220"/>
      <c r="I116" s="220"/>
      <c r="J116" s="220"/>
      <c r="K116" s="226"/>
      <c r="L116" s="226"/>
    </row>
    <row r="117" spans="1:15" ht="18.75" x14ac:dyDescent="0.2">
      <c r="A117" s="226" t="s">
        <v>319</v>
      </c>
      <c r="B117" s="226"/>
      <c r="C117" s="226" t="s">
        <v>465</v>
      </c>
      <c r="D117" s="226"/>
      <c r="E117" s="226" t="s">
        <v>320</v>
      </c>
      <c r="F117" s="226"/>
      <c r="G117" s="226"/>
      <c r="H117" s="220"/>
      <c r="I117" s="220"/>
      <c r="J117" s="220"/>
      <c r="K117" s="224"/>
      <c r="L117" s="224"/>
    </row>
    <row r="118" spans="1:15" ht="22.5" customHeight="1" x14ac:dyDescent="0.2">
      <c r="A118" s="219"/>
      <c r="B118" s="219"/>
      <c r="C118" s="223"/>
      <c r="D118" s="223"/>
      <c r="E118" s="223"/>
      <c r="F118" s="223"/>
      <c r="G118" s="219"/>
      <c r="H118" s="219"/>
      <c r="I118" s="219"/>
      <c r="J118" s="219"/>
      <c r="K118" s="225"/>
      <c r="L118" s="225"/>
      <c r="M118" s="62"/>
    </row>
    <row r="119" spans="1:15" ht="18.75" x14ac:dyDescent="0.2">
      <c r="A119" s="219"/>
      <c r="B119" s="219"/>
      <c r="C119" s="223"/>
      <c r="D119" s="223"/>
      <c r="E119" s="223"/>
      <c r="F119" s="223"/>
      <c r="G119" s="219"/>
      <c r="H119" s="219"/>
      <c r="I119" s="219"/>
      <c r="J119" s="219"/>
      <c r="K119" s="226" t="s">
        <v>579</v>
      </c>
      <c r="L119" s="226"/>
    </row>
    <row r="120" spans="1:15" ht="37.5" x14ac:dyDescent="0.2">
      <c r="A120" s="219"/>
      <c r="B120" s="219" t="s">
        <v>618</v>
      </c>
      <c r="C120" s="223"/>
      <c r="D120" s="223"/>
      <c r="E120" s="223"/>
      <c r="F120" s="223"/>
      <c r="G120" s="219"/>
      <c r="H120" s="219"/>
      <c r="I120" s="219"/>
      <c r="J120" s="219"/>
      <c r="K120" s="226" t="s">
        <v>569</v>
      </c>
      <c r="L120" s="226"/>
    </row>
    <row r="121" spans="1:15" ht="18.75" x14ac:dyDescent="0.2">
      <c r="A121" s="63"/>
      <c r="B121" s="63"/>
      <c r="C121" s="63"/>
      <c r="D121" s="63"/>
      <c r="E121" s="63"/>
      <c r="F121" s="63"/>
      <c r="G121" s="61"/>
      <c r="H121" s="61"/>
      <c r="I121" s="61"/>
      <c r="J121" s="61"/>
      <c r="K121" s="61"/>
      <c r="L121" s="61"/>
    </row>
    <row r="122" spans="1:15" ht="18.75" x14ac:dyDescent="0.2">
      <c r="A122" s="63"/>
      <c r="B122" s="63"/>
      <c r="C122" s="63"/>
      <c r="D122" s="63"/>
      <c r="E122" s="63"/>
      <c r="F122" s="63"/>
      <c r="G122" s="64"/>
      <c r="H122" s="64"/>
      <c r="I122" s="64"/>
      <c r="J122" s="64"/>
    </row>
    <row r="123" spans="1:15" ht="18.75" x14ac:dyDescent="0.2">
      <c r="A123" s="63"/>
      <c r="B123" s="63"/>
      <c r="C123" s="63"/>
      <c r="D123" s="63"/>
      <c r="E123" s="63"/>
      <c r="F123" s="63"/>
      <c r="G123" s="62"/>
      <c r="H123" s="62"/>
      <c r="I123" s="62"/>
      <c r="J123" s="62"/>
      <c r="K123" s="190"/>
      <c r="L123" s="190"/>
    </row>
    <row r="143" spans="1:1" x14ac:dyDescent="0.2">
      <c r="A143" s="1">
        <v>73</v>
      </c>
    </row>
    <row r="144" spans="1:1" x14ac:dyDescent="0.2">
      <c r="A144" s="1">
        <v>73</v>
      </c>
    </row>
  </sheetData>
  <sheetProtection selectLockedCells="1" selectUnlockedCells="1"/>
  <autoFilter ref="A6:O114"/>
  <mergeCells count="24">
    <mergeCell ref="K123:L123"/>
    <mergeCell ref="M4:M5"/>
    <mergeCell ref="N4:N5"/>
    <mergeCell ref="O4:O5"/>
    <mergeCell ref="A117:B117"/>
    <mergeCell ref="C117:D117"/>
    <mergeCell ref="E117:G117"/>
    <mergeCell ref="A116:B116"/>
    <mergeCell ref="C116:D116"/>
    <mergeCell ref="E116:G116"/>
    <mergeCell ref="K116:L116"/>
    <mergeCell ref="E114:G114"/>
    <mergeCell ref="K118:L118"/>
    <mergeCell ref="K119:L119"/>
    <mergeCell ref="K120:L120"/>
    <mergeCell ref="K1:L1"/>
    <mergeCell ref="A4:A5"/>
    <mergeCell ref="B4:B5"/>
    <mergeCell ref="C4:C5"/>
    <mergeCell ref="D4:D5"/>
    <mergeCell ref="E4:F4"/>
    <mergeCell ref="G4:G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6" manualBreakCount="6">
    <brk id="47" max="11" man="1"/>
    <brk id="57" max="11" man="1"/>
    <brk id="66" max="16383" man="1"/>
    <brk id="78" max="11" man="1"/>
    <brk id="90" max="11" man="1"/>
    <brk id="120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LISTE!$C$4:$C$122</xm:f>
          </x14:formula1>
          <xm:sqref>N7:N113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124"/>
  <sheetViews>
    <sheetView topLeftCell="A47" workbookViewId="0">
      <selection activeCell="C65" sqref="C65"/>
    </sheetView>
  </sheetViews>
  <sheetFormatPr defaultRowHeight="12.75" x14ac:dyDescent="0.2"/>
  <cols>
    <col min="3" max="3" width="66" bestFit="1" customWidth="1"/>
  </cols>
  <sheetData>
    <row r="5" spans="3:3" x14ac:dyDescent="0.2">
      <c r="C5" t="s">
        <v>511</v>
      </c>
    </row>
    <row r="6" spans="3:3" x14ac:dyDescent="0.2">
      <c r="C6" t="s">
        <v>390</v>
      </c>
    </row>
    <row r="7" spans="3:3" x14ac:dyDescent="0.2">
      <c r="C7" s="55" t="s">
        <v>391</v>
      </c>
    </row>
    <row r="8" spans="3:3" x14ac:dyDescent="0.2">
      <c r="C8" t="s">
        <v>229</v>
      </c>
    </row>
    <row r="9" spans="3:3" x14ac:dyDescent="0.2">
      <c r="C9" t="s">
        <v>197</v>
      </c>
    </row>
    <row r="10" spans="3:3" x14ac:dyDescent="0.2">
      <c r="C10" t="s">
        <v>212</v>
      </c>
    </row>
    <row r="11" spans="3:3" x14ac:dyDescent="0.2">
      <c r="C11" t="s">
        <v>77</v>
      </c>
    </row>
    <row r="12" spans="3:3" x14ac:dyDescent="0.2">
      <c r="C12" s="59" t="s">
        <v>620</v>
      </c>
    </row>
    <row r="13" spans="3:3" x14ac:dyDescent="0.2">
      <c r="C13" s="55" t="s">
        <v>392</v>
      </c>
    </row>
    <row r="14" spans="3:3" x14ac:dyDescent="0.2">
      <c r="C14" s="55" t="s">
        <v>393</v>
      </c>
    </row>
    <row r="15" spans="3:3" x14ac:dyDescent="0.2">
      <c r="C15" s="55" t="s">
        <v>394</v>
      </c>
    </row>
    <row r="16" spans="3:3" x14ac:dyDescent="0.2">
      <c r="C16" t="s">
        <v>193</v>
      </c>
    </row>
    <row r="17" spans="3:3" x14ac:dyDescent="0.2">
      <c r="C17" t="s">
        <v>395</v>
      </c>
    </row>
    <row r="18" spans="3:3" x14ac:dyDescent="0.2">
      <c r="C18" t="s">
        <v>221</v>
      </c>
    </row>
    <row r="19" spans="3:3" x14ac:dyDescent="0.2">
      <c r="C19" t="s">
        <v>396</v>
      </c>
    </row>
    <row r="20" spans="3:3" x14ac:dyDescent="0.2">
      <c r="C20" t="s">
        <v>476</v>
      </c>
    </row>
    <row r="21" spans="3:3" x14ac:dyDescent="0.2">
      <c r="C21" t="s">
        <v>239</v>
      </c>
    </row>
    <row r="22" spans="3:3" x14ac:dyDescent="0.2">
      <c r="C22" t="s">
        <v>162</v>
      </c>
    </row>
    <row r="23" spans="3:3" x14ac:dyDescent="0.2">
      <c r="C23" s="55" t="s">
        <v>117</v>
      </c>
    </row>
    <row r="24" spans="3:3" x14ac:dyDescent="0.2">
      <c r="C24" t="s">
        <v>217</v>
      </c>
    </row>
    <row r="25" spans="3:3" x14ac:dyDescent="0.2">
      <c r="C25" s="55" t="s">
        <v>397</v>
      </c>
    </row>
    <row r="26" spans="3:3" x14ac:dyDescent="0.2">
      <c r="C26" s="59" t="s">
        <v>581</v>
      </c>
    </row>
    <row r="27" spans="3:3" x14ac:dyDescent="0.2">
      <c r="C27" s="55" t="s">
        <v>184</v>
      </c>
    </row>
    <row r="28" spans="3:3" x14ac:dyDescent="0.2">
      <c r="C28" t="s">
        <v>398</v>
      </c>
    </row>
    <row r="29" spans="3:3" x14ac:dyDescent="0.2">
      <c r="C29" s="59" t="s">
        <v>631</v>
      </c>
    </row>
    <row r="30" spans="3:3" x14ac:dyDescent="0.2">
      <c r="C30" t="s">
        <v>399</v>
      </c>
    </row>
    <row r="31" spans="3:3" x14ac:dyDescent="0.2">
      <c r="C31" s="55" t="s">
        <v>400</v>
      </c>
    </row>
    <row r="32" spans="3:3" x14ac:dyDescent="0.2">
      <c r="C32" s="55" t="s">
        <v>401</v>
      </c>
    </row>
    <row r="33" spans="3:3" x14ac:dyDescent="0.2">
      <c r="C33" s="55" t="s">
        <v>402</v>
      </c>
    </row>
    <row r="34" spans="3:3" x14ac:dyDescent="0.2">
      <c r="C34" t="s">
        <v>403</v>
      </c>
    </row>
    <row r="35" spans="3:3" x14ac:dyDescent="0.2">
      <c r="C35" t="s">
        <v>404</v>
      </c>
    </row>
    <row r="36" spans="3:3" x14ac:dyDescent="0.2">
      <c r="C36" t="s">
        <v>209</v>
      </c>
    </row>
    <row r="37" spans="3:3" x14ac:dyDescent="0.2">
      <c r="C37" t="s">
        <v>526</v>
      </c>
    </row>
    <row r="38" spans="3:3" x14ac:dyDescent="0.2">
      <c r="C38" s="55" t="s">
        <v>153</v>
      </c>
    </row>
    <row r="39" spans="3:3" x14ac:dyDescent="0.2">
      <c r="C39" s="55" t="s">
        <v>125</v>
      </c>
    </row>
    <row r="40" spans="3:3" x14ac:dyDescent="0.2">
      <c r="C40" s="55" t="s">
        <v>180</v>
      </c>
    </row>
    <row r="41" spans="3:3" x14ac:dyDescent="0.2">
      <c r="C41" s="55" t="s">
        <v>291</v>
      </c>
    </row>
    <row r="42" spans="3:3" x14ac:dyDescent="0.2">
      <c r="C42" t="s">
        <v>225</v>
      </c>
    </row>
    <row r="43" spans="3:3" x14ac:dyDescent="0.2">
      <c r="C43" s="55" t="s">
        <v>405</v>
      </c>
    </row>
    <row r="44" spans="3:3" x14ac:dyDescent="0.2">
      <c r="C44" s="55" t="s">
        <v>406</v>
      </c>
    </row>
    <row r="45" spans="3:3" x14ac:dyDescent="0.2">
      <c r="C45" s="55" t="s">
        <v>407</v>
      </c>
    </row>
    <row r="46" spans="3:3" x14ac:dyDescent="0.2">
      <c r="C46" s="59" t="s">
        <v>504</v>
      </c>
    </row>
    <row r="47" spans="3:3" x14ac:dyDescent="0.2">
      <c r="C47" s="55" t="s">
        <v>408</v>
      </c>
    </row>
    <row r="48" spans="3:3" x14ac:dyDescent="0.2">
      <c r="C48" s="55" t="s">
        <v>261</v>
      </c>
    </row>
    <row r="49" spans="3:3" x14ac:dyDescent="0.2">
      <c r="C49" s="55" t="s">
        <v>409</v>
      </c>
    </row>
    <row r="50" spans="3:3" x14ac:dyDescent="0.2">
      <c r="C50" s="59" t="s">
        <v>436</v>
      </c>
    </row>
    <row r="51" spans="3:3" x14ac:dyDescent="0.2">
      <c r="C51" t="s">
        <v>134</v>
      </c>
    </row>
    <row r="52" spans="3:3" x14ac:dyDescent="0.2">
      <c r="C52" s="55" t="s">
        <v>52</v>
      </c>
    </row>
    <row r="53" spans="3:3" x14ac:dyDescent="0.2">
      <c r="C53" s="55" t="s">
        <v>410</v>
      </c>
    </row>
    <row r="54" spans="3:3" x14ac:dyDescent="0.2">
      <c r="C54" s="55" t="s">
        <v>98</v>
      </c>
    </row>
    <row r="55" spans="3:3" x14ac:dyDescent="0.2">
      <c r="C55" s="55" t="s">
        <v>281</v>
      </c>
    </row>
    <row r="56" spans="3:3" x14ac:dyDescent="0.2">
      <c r="C56" t="s">
        <v>289</v>
      </c>
    </row>
    <row r="57" spans="3:3" x14ac:dyDescent="0.2">
      <c r="C57" s="55" t="s">
        <v>67</v>
      </c>
    </row>
    <row r="58" spans="3:3" x14ac:dyDescent="0.2">
      <c r="C58" s="59" t="s">
        <v>455</v>
      </c>
    </row>
    <row r="59" spans="3:3" x14ac:dyDescent="0.2">
      <c r="C59" s="59" t="s">
        <v>315</v>
      </c>
    </row>
    <row r="60" spans="3:3" x14ac:dyDescent="0.2">
      <c r="C60" t="s">
        <v>140</v>
      </c>
    </row>
    <row r="61" spans="3:3" x14ac:dyDescent="0.2">
      <c r="C61" s="55" t="s">
        <v>246</v>
      </c>
    </row>
    <row r="62" spans="3:3" x14ac:dyDescent="0.2">
      <c r="C62" s="55" t="s">
        <v>267</v>
      </c>
    </row>
    <row r="63" spans="3:3" x14ac:dyDescent="0.2">
      <c r="C63" t="s">
        <v>411</v>
      </c>
    </row>
    <row r="64" spans="3:3" x14ac:dyDescent="0.2">
      <c r="C64" t="s">
        <v>642</v>
      </c>
    </row>
    <row r="65" spans="3:3" x14ac:dyDescent="0.2">
      <c r="C65" s="55" t="s">
        <v>276</v>
      </c>
    </row>
    <row r="66" spans="3:3" x14ac:dyDescent="0.2">
      <c r="C66" s="55" t="s">
        <v>235</v>
      </c>
    </row>
    <row r="67" spans="3:3" x14ac:dyDescent="0.2">
      <c r="C67" s="55" t="s">
        <v>167</v>
      </c>
    </row>
    <row r="68" spans="3:3" x14ac:dyDescent="0.2">
      <c r="C68" t="s">
        <v>46</v>
      </c>
    </row>
    <row r="69" spans="3:3" x14ac:dyDescent="0.2">
      <c r="C69" t="s">
        <v>412</v>
      </c>
    </row>
    <row r="70" spans="3:3" x14ac:dyDescent="0.2">
      <c r="C70" t="s">
        <v>413</v>
      </c>
    </row>
    <row r="71" spans="3:3" x14ac:dyDescent="0.2">
      <c r="C71" s="59" t="s">
        <v>621</v>
      </c>
    </row>
    <row r="72" spans="3:3" x14ac:dyDescent="0.2">
      <c r="C72" s="55" t="s">
        <v>255</v>
      </c>
    </row>
    <row r="73" spans="3:3" x14ac:dyDescent="0.2">
      <c r="C73" s="59" t="s">
        <v>537</v>
      </c>
    </row>
    <row r="74" spans="3:3" x14ac:dyDescent="0.2">
      <c r="C74" s="55" t="s">
        <v>57</v>
      </c>
    </row>
    <row r="75" spans="3:3" x14ac:dyDescent="0.2">
      <c r="C75" s="55" t="s">
        <v>415</v>
      </c>
    </row>
    <row r="76" spans="3:3" x14ac:dyDescent="0.2">
      <c r="C76" t="s">
        <v>416</v>
      </c>
    </row>
    <row r="77" spans="3:3" x14ac:dyDescent="0.2">
      <c r="C77" t="s">
        <v>417</v>
      </c>
    </row>
    <row r="78" spans="3:3" x14ac:dyDescent="0.2">
      <c r="C78" t="s">
        <v>34</v>
      </c>
    </row>
    <row r="79" spans="3:3" x14ac:dyDescent="0.2">
      <c r="C79" t="s">
        <v>418</v>
      </c>
    </row>
    <row r="80" spans="3:3" x14ac:dyDescent="0.2">
      <c r="C80" t="s">
        <v>38</v>
      </c>
    </row>
    <row r="81" spans="3:3" x14ac:dyDescent="0.2">
      <c r="C81" s="55" t="s">
        <v>114</v>
      </c>
    </row>
    <row r="82" spans="3:3" x14ac:dyDescent="0.2">
      <c r="C82" s="55" t="s">
        <v>540</v>
      </c>
    </row>
    <row r="83" spans="3:3" x14ac:dyDescent="0.2">
      <c r="C83" s="55" t="s">
        <v>419</v>
      </c>
    </row>
    <row r="84" spans="3:3" x14ac:dyDescent="0.2">
      <c r="C84" s="55" t="s">
        <v>306</v>
      </c>
    </row>
    <row r="85" spans="3:3" x14ac:dyDescent="0.2">
      <c r="C85" s="55" t="s">
        <v>497</v>
      </c>
    </row>
    <row r="86" spans="3:3" x14ac:dyDescent="0.2">
      <c r="C86" s="55" t="s">
        <v>76</v>
      </c>
    </row>
    <row r="87" spans="3:3" x14ac:dyDescent="0.2">
      <c r="C87" t="s">
        <v>103</v>
      </c>
    </row>
    <row r="88" spans="3:3" x14ac:dyDescent="0.2">
      <c r="C88" t="s">
        <v>250</v>
      </c>
    </row>
    <row r="89" spans="3:3" x14ac:dyDescent="0.2">
      <c r="C89" t="s">
        <v>44</v>
      </c>
    </row>
    <row r="90" spans="3:3" x14ac:dyDescent="0.2">
      <c r="C90" s="55" t="s">
        <v>420</v>
      </c>
    </row>
    <row r="91" spans="3:3" x14ac:dyDescent="0.2">
      <c r="C91" s="55" t="s">
        <v>421</v>
      </c>
    </row>
    <row r="92" spans="3:3" x14ac:dyDescent="0.2">
      <c r="C92" s="55" t="s">
        <v>145</v>
      </c>
    </row>
    <row r="93" spans="3:3" x14ac:dyDescent="0.2">
      <c r="C93" s="55" t="s">
        <v>93</v>
      </c>
    </row>
    <row r="94" spans="3:3" x14ac:dyDescent="0.2">
      <c r="C94" s="55" t="s">
        <v>88</v>
      </c>
    </row>
    <row r="95" spans="3:3" x14ac:dyDescent="0.2">
      <c r="C95" t="s">
        <v>81</v>
      </c>
    </row>
    <row r="96" spans="3:3" x14ac:dyDescent="0.2">
      <c r="C96" t="s">
        <v>121</v>
      </c>
    </row>
    <row r="97" spans="3:3" x14ac:dyDescent="0.2">
      <c r="C97" s="55" t="s">
        <v>108</v>
      </c>
    </row>
    <row r="98" spans="3:3" x14ac:dyDescent="0.2">
      <c r="C98" s="55" t="s">
        <v>422</v>
      </c>
    </row>
    <row r="99" spans="3:3" x14ac:dyDescent="0.2">
      <c r="C99" s="59" t="s">
        <v>591</v>
      </c>
    </row>
    <row r="100" spans="3:3" x14ac:dyDescent="0.2">
      <c r="C100" s="55" t="s">
        <v>522</v>
      </c>
    </row>
    <row r="101" spans="3:3" x14ac:dyDescent="0.2">
      <c r="C101" s="55" t="s">
        <v>26</v>
      </c>
    </row>
    <row r="102" spans="3:3" x14ac:dyDescent="0.2">
      <c r="C102" s="55" t="s">
        <v>309</v>
      </c>
    </row>
    <row r="103" spans="3:3" x14ac:dyDescent="0.2">
      <c r="C103" t="s">
        <v>423</v>
      </c>
    </row>
    <row r="104" spans="3:3" x14ac:dyDescent="0.2">
      <c r="C104" t="s">
        <v>70</v>
      </c>
    </row>
    <row r="105" spans="3:3" ht="15" x14ac:dyDescent="0.2">
      <c r="C105" s="56" t="s">
        <v>424</v>
      </c>
    </row>
    <row r="106" spans="3:3" ht="15" x14ac:dyDescent="0.2">
      <c r="C106" s="56" t="s">
        <v>425</v>
      </c>
    </row>
    <row r="107" spans="3:3" ht="15" x14ac:dyDescent="0.2">
      <c r="C107" s="95" t="s">
        <v>551</v>
      </c>
    </row>
    <row r="108" spans="3:3" ht="15" x14ac:dyDescent="0.2">
      <c r="C108" s="56" t="s">
        <v>301</v>
      </c>
    </row>
    <row r="109" spans="3:3" ht="15" x14ac:dyDescent="0.2">
      <c r="C109" s="88" t="s">
        <v>468</v>
      </c>
    </row>
    <row r="110" spans="3:3" ht="15" x14ac:dyDescent="0.2">
      <c r="C110" s="56" t="s">
        <v>298</v>
      </c>
    </row>
    <row r="111" spans="3:3" x14ac:dyDescent="0.2">
      <c r="C111" t="s">
        <v>62</v>
      </c>
    </row>
    <row r="112" spans="3:3" x14ac:dyDescent="0.2">
      <c r="C112" s="55" t="s">
        <v>293</v>
      </c>
    </row>
    <row r="113" spans="3:3" ht="15" x14ac:dyDescent="0.2">
      <c r="C113" s="57" t="s">
        <v>426</v>
      </c>
    </row>
    <row r="114" spans="3:3" x14ac:dyDescent="0.2">
      <c r="C114" t="s">
        <v>427</v>
      </c>
    </row>
    <row r="115" spans="3:3" x14ac:dyDescent="0.2">
      <c r="C115" t="s">
        <v>428</v>
      </c>
    </row>
    <row r="116" spans="3:3" x14ac:dyDescent="0.2">
      <c r="C116" t="s">
        <v>554</v>
      </c>
    </row>
    <row r="117" spans="3:3" x14ac:dyDescent="0.2">
      <c r="C117" t="s">
        <v>155</v>
      </c>
    </row>
    <row r="118" spans="3:3" x14ac:dyDescent="0.2">
      <c r="C118" t="s">
        <v>429</v>
      </c>
    </row>
    <row r="119" spans="3:3" x14ac:dyDescent="0.2">
      <c r="C119" t="s">
        <v>208</v>
      </c>
    </row>
    <row r="120" spans="3:3" ht="15" x14ac:dyDescent="0.2">
      <c r="C120" s="91" t="s">
        <v>521</v>
      </c>
    </row>
    <row r="121" spans="3:3" x14ac:dyDescent="0.2">
      <c r="C121" t="s">
        <v>278</v>
      </c>
    </row>
    <row r="122" spans="3:3" x14ac:dyDescent="0.2">
      <c r="C122" s="55" t="s">
        <v>132</v>
      </c>
    </row>
    <row r="124" spans="3:3" x14ac:dyDescent="0.2">
      <c r="C124" s="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PAAP</vt:lpstr>
      <vt:lpstr>Anexa CD</vt:lpstr>
      <vt:lpstr>LISTE</vt:lpstr>
      <vt:lpstr>'Anexa CD'!Print_Area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Radu Cosmin Dorin, ISC</cp:lastModifiedBy>
  <cp:lastPrinted>2023-01-13T08:59:45Z</cp:lastPrinted>
  <dcterms:created xsi:type="dcterms:W3CDTF">2022-02-17T07:36:33Z</dcterms:created>
  <dcterms:modified xsi:type="dcterms:W3CDTF">2023-01-13T09:07:18Z</dcterms:modified>
</cp:coreProperties>
</file>