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.0.37\Birou Achizitii\PAAP\2022\PAAP sept 2022\pt publicare site\Revizie 1 - pt site\"/>
    </mc:Choice>
  </mc:AlternateContent>
  <bookViews>
    <workbookView xWindow="0" yWindow="0" windowWidth="28800" windowHeight="11700"/>
  </bookViews>
  <sheets>
    <sheet name="PAAP" sheetId="2" r:id="rId1"/>
    <sheet name="Anexa CD" sheetId="1" r:id="rId2"/>
  </sheets>
  <definedNames>
    <definedName name="_xlnm._FilterDatabase" localSheetId="1" hidden="1">'Anexa CD'!$A$6:$L$104</definedName>
    <definedName name="_xlnm._FilterDatabase" localSheetId="0" hidden="1">PAAP!$A$17:$N$39</definedName>
    <definedName name="_xlnm.Print_Area" localSheetId="1">'Anexa CD'!$A$1:$L$111</definedName>
    <definedName name="_xlnm.Print_Area" localSheetId="0">PAAP!$A$1:$M$45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G30" i="2" l="1"/>
  <c r="G29" i="2"/>
  <c r="G33" i="2" l="1"/>
  <c r="G32" i="2"/>
  <c r="F101" i="1"/>
  <c r="E86" i="1" l="1"/>
  <c r="E85" i="1" l="1"/>
  <c r="F86" i="1" l="1"/>
  <c r="F100" i="1"/>
  <c r="F99" i="1"/>
  <c r="E64" i="1" l="1"/>
  <c r="F98" i="1" l="1"/>
  <c r="E95" i="1" l="1"/>
  <c r="F95" i="1"/>
  <c r="F97" i="1"/>
  <c r="E96" i="1"/>
  <c r="F96" i="1" l="1"/>
  <c r="G31" i="2" l="1"/>
  <c r="E26" i="1"/>
  <c r="F94" i="1" l="1"/>
  <c r="E72" i="1" l="1"/>
  <c r="F93" i="1" l="1"/>
  <c r="F92" i="1"/>
  <c r="E51" i="1"/>
  <c r="F91" i="1" l="1"/>
  <c r="A21" i="2" l="1"/>
  <c r="A22" i="2"/>
  <c r="A20" i="2"/>
  <c r="F90" i="1" l="1"/>
  <c r="F89" i="1"/>
  <c r="F88" i="1"/>
  <c r="E70" i="1" l="1"/>
  <c r="E71" i="1"/>
  <c r="E46" i="1" l="1"/>
  <c r="F87" i="1" l="1"/>
  <c r="E45" i="1"/>
  <c r="F85" i="1" l="1"/>
  <c r="F84" i="1"/>
  <c r="F83" i="1" l="1"/>
  <c r="E14" i="1" l="1"/>
  <c r="F82" i="1" l="1"/>
  <c r="F81" i="1" l="1"/>
  <c r="F80" i="1" l="1"/>
  <c r="F79" i="1" l="1"/>
  <c r="F78" i="1" l="1"/>
  <c r="F77" i="1" l="1"/>
  <c r="F76" i="1"/>
  <c r="E34" i="1" l="1"/>
  <c r="E68" i="1"/>
  <c r="F25" i="2" l="1"/>
  <c r="F70" i="1" l="1"/>
  <c r="F74" i="1" l="1"/>
  <c r="F75" i="1" l="1"/>
  <c r="F71" i="1" l="1"/>
  <c r="F28" i="2" l="1"/>
  <c r="G28" i="2"/>
  <c r="G25" i="2" l="1"/>
  <c r="G24" i="2"/>
  <c r="G23" i="2"/>
  <c r="G22" i="2"/>
  <c r="F21" i="2"/>
  <c r="G21" i="2" s="1"/>
  <c r="F73" i="1"/>
  <c r="F72" i="1"/>
  <c r="F69" i="1"/>
  <c r="F68" i="1"/>
  <c r="F67" i="1"/>
  <c r="F66" i="1"/>
  <c r="F65" i="1"/>
  <c r="F64" i="1"/>
  <c r="F63" i="1"/>
  <c r="F62" i="1"/>
  <c r="E61" i="1"/>
  <c r="E60" i="1"/>
  <c r="F60" i="1" s="1"/>
  <c r="F59" i="1"/>
  <c r="F58" i="1"/>
  <c r="F57" i="1"/>
  <c r="F56" i="1"/>
  <c r="F55" i="1"/>
  <c r="E54" i="1"/>
  <c r="F54" i="1" s="1"/>
  <c r="E53" i="1"/>
  <c r="F53" i="1" s="1"/>
  <c r="F52" i="1"/>
  <c r="F51" i="1"/>
  <c r="F50" i="1"/>
  <c r="E49" i="1"/>
  <c r="E48" i="1"/>
  <c r="F47" i="1"/>
  <c r="F46" i="1"/>
  <c r="F45" i="1"/>
  <c r="F44" i="1"/>
  <c r="F43" i="1"/>
  <c r="E42" i="1"/>
  <c r="F41" i="1"/>
  <c r="F40" i="1"/>
  <c r="F39" i="1"/>
  <c r="E38" i="1"/>
  <c r="F37" i="1"/>
  <c r="E36" i="1"/>
  <c r="F35" i="1"/>
  <c r="F34" i="1"/>
  <c r="F33" i="1"/>
  <c r="F32" i="1"/>
  <c r="F31" i="1"/>
  <c r="F30" i="1"/>
  <c r="E29" i="1"/>
  <c r="E28" i="1"/>
  <c r="F27" i="1"/>
  <c r="F26" i="1"/>
  <c r="E25" i="1"/>
  <c r="F25" i="1" s="1"/>
  <c r="F24" i="1"/>
  <c r="F23" i="1"/>
  <c r="E22" i="1"/>
  <c r="F22" i="1" s="1"/>
  <c r="E21" i="1"/>
  <c r="E20" i="1"/>
  <c r="F19" i="1"/>
  <c r="F18" i="1"/>
  <c r="F17" i="1"/>
  <c r="F16" i="1"/>
  <c r="F15" i="1"/>
  <c r="E13" i="1"/>
  <c r="F12" i="1"/>
  <c r="F11" i="1"/>
  <c r="F10" i="1"/>
  <c r="F9" i="1"/>
  <c r="E8" i="1"/>
  <c r="F8" i="1" s="1"/>
  <c r="F7" i="1"/>
  <c r="F38" i="1" l="1"/>
  <c r="F42" i="1"/>
  <c r="F61" i="1"/>
  <c r="F20" i="1"/>
  <c r="F36" i="1"/>
  <c r="F21" i="1"/>
  <c r="F48" i="1"/>
  <c r="F28" i="1"/>
  <c r="F49" i="1"/>
  <c r="F13" i="1"/>
  <c r="F14" i="1"/>
  <c r="F29" i="1"/>
</calcChain>
</file>

<file path=xl/sharedStrings.xml><?xml version="1.0" encoding="utf-8"?>
<sst xmlns="http://schemas.openxmlformats.org/spreadsheetml/2006/main" count="848" uniqueCount="486">
  <si>
    <t>Anexa privind achizitiile directe</t>
  </si>
  <si>
    <t>Nr. crt.</t>
  </si>
  <si>
    <t xml:space="preserve"> Obiectul achizitiei directe</t>
  </si>
  <si>
    <t>Cod CPV</t>
  </si>
  <si>
    <t>Denumire Cod CPV</t>
  </si>
  <si>
    <t xml:space="preserve">    Valoarea estimată</t>
  </si>
  <si>
    <t>Articol Bugetar</t>
  </si>
  <si>
    <t xml:space="preserve">Buget aprobat  lei cu TVA    </t>
  </si>
  <si>
    <t>Executie lei cu TVA</t>
  </si>
  <si>
    <t>Sold lei cu TVA</t>
  </si>
  <si>
    <t>Data (luna) estimată pentru inițierea achiziției</t>
  </si>
  <si>
    <t xml:space="preserve">Data (luna) estimată pentru realizarea achiziției directe 
(data estimativă semnare contract) </t>
  </si>
  <si>
    <t>Lei fără TVA</t>
  </si>
  <si>
    <t>Lei cu TVA</t>
  </si>
  <si>
    <t>1</t>
  </si>
  <si>
    <t>7</t>
  </si>
  <si>
    <t>Servicii de tipărire vouchere de vacanță</t>
  </si>
  <si>
    <t>79823000-9</t>
  </si>
  <si>
    <t>Servicii de tiparire si de livrare</t>
  </si>
  <si>
    <t>10.02.06</t>
  </si>
  <si>
    <t>După aprobarea PAAP, sub rezerva primirii tuturor informațiilor /documentelor necesare inițierii</t>
  </si>
  <si>
    <t>1 luna de la momentul publicării anunțului publicitar/transmiterii cererii de oferte</t>
  </si>
  <si>
    <t>2</t>
  </si>
  <si>
    <t>Role etichete pentru imprimante cod de bare și role ticketing</t>
  </si>
  <si>
    <t>30199760-5</t>
  </si>
  <si>
    <t>Etichete</t>
  </si>
  <si>
    <t>20.01.01</t>
  </si>
  <si>
    <t>3</t>
  </si>
  <si>
    <t>Servicii de depozitare si servicii conexe arhiva ISC - ap. central</t>
  </si>
  <si>
    <t>63121100-4</t>
  </si>
  <si>
    <t>Servicii de depozitare</t>
  </si>
  <si>
    <t>20.01.09</t>
  </si>
  <si>
    <t>4</t>
  </si>
  <si>
    <t>Servicii de distrugere a documentelor</t>
  </si>
  <si>
    <t>92512100-4</t>
  </si>
  <si>
    <t>Servicii de distrugere a arhivelor</t>
  </si>
  <si>
    <t>5</t>
  </si>
  <si>
    <t xml:space="preserve">Servicii de transport si manipulare bunuri </t>
  </si>
  <si>
    <t>63110000-3</t>
  </si>
  <si>
    <t>Servicii de manipulare a încărcăturilor</t>
  </si>
  <si>
    <t>6</t>
  </si>
  <si>
    <t>Service centrale telefonice</t>
  </si>
  <si>
    <t>50334130-5</t>
  </si>
  <si>
    <t>Servicii de reparare şi de întreţinere a centralelor telefonice interne</t>
  </si>
  <si>
    <t>Mentenanta sistem acces (turnicheti, ticketing)</t>
  </si>
  <si>
    <t>50800000-3</t>
  </si>
  <si>
    <t>Diverse servicii de întreţinere şi de reparare</t>
  </si>
  <si>
    <t>8</t>
  </si>
  <si>
    <t>Servicii de întocmire/revizuire analiza risc pentru sedii/puncte de lucru ale ISC</t>
  </si>
  <si>
    <t>71317000-3</t>
  </si>
  <si>
    <t>Servicii de consultanţă în protecţia contra riscurilor şi în controlul riscurilor</t>
  </si>
  <si>
    <t>9</t>
  </si>
  <si>
    <t>Mentenanta anuala pentru domeniul isc-web.ro</t>
  </si>
  <si>
    <t>72415000-2</t>
  </si>
  <si>
    <t>Servicii de găzduire pentru operarea de site-uri WWW (World Wide Web)</t>
  </si>
  <si>
    <t>10</t>
  </si>
  <si>
    <t>Alte piese si consumabile IT (cabluri UTP, mufe, ribbon)</t>
  </si>
  <si>
    <t>32422000-7     
30125100-2</t>
  </si>
  <si>
    <t xml:space="preserve">Componente de rețea           
Cartușe de toner                                       </t>
  </si>
  <si>
    <t>11</t>
  </si>
  <si>
    <t>Abonament buletinul insolventei</t>
  </si>
  <si>
    <t>75111200-9</t>
  </si>
  <si>
    <t>Servicii legislative</t>
  </si>
  <si>
    <t>12</t>
  </si>
  <si>
    <t>Abonament ONRC + BPI</t>
  </si>
  <si>
    <t>13</t>
  </si>
  <si>
    <t>Servicii de furnizare și actualizare a reglementărilor tehnice în construcții - biblioteca tehnica proiect</t>
  </si>
  <si>
    <t>64216200-5</t>
  </si>
  <si>
    <t>Servicii de informare electronică</t>
  </si>
  <si>
    <t>14</t>
  </si>
  <si>
    <t>Servicii de reparare şi de întreţinere a echipamentelor de stingere a incendiilor (instalatie incendiu, stingatoare, cortine)</t>
  </si>
  <si>
    <t>50413200-5</t>
  </si>
  <si>
    <t>Servicii de reparare şi de întreţinere a echipamentului de stingere a incendiilor</t>
  </si>
  <si>
    <t xml:space="preserve">
20.01.30</t>
  </si>
  <si>
    <t>15</t>
  </si>
  <si>
    <t>Servicii de întreţinere a ascensoarelor, inclusiv verificare RSVTI</t>
  </si>
  <si>
    <t>50750000-7
71630000-3</t>
  </si>
  <si>
    <t>Servicii de întreţinere a ascensoarelor
Servicii de inspecţie şi testare tehnică</t>
  </si>
  <si>
    <t>20.01.30</t>
  </si>
  <si>
    <t>16</t>
  </si>
  <si>
    <t>Servicii de intretinere si reparare a centralelor termice si a instalatiilor de gaze naturale, inclusiv verificari si inspectii</t>
  </si>
  <si>
    <t>45259300-0
50531200-8
71630000-3</t>
  </si>
  <si>
    <t>Reparare şi întreţinere a centralelor termice
Servicii de intretinere a aparatelor cu gaz
Servicii de inspecţie şi testare tehnică</t>
  </si>
  <si>
    <t>17</t>
  </si>
  <si>
    <t>Revizie generatoare ISC aparat central</t>
  </si>
  <si>
    <t>50532300-6</t>
  </si>
  <si>
    <t>Servicii de reparare şi de întreţinere a generatoarelor</t>
  </si>
  <si>
    <t>18</t>
  </si>
  <si>
    <t>Verificari PRAM la tablourile electrice</t>
  </si>
  <si>
    <t xml:space="preserve">
71314000-2
 </t>
  </si>
  <si>
    <t xml:space="preserve">
Servicii de energie electrica si servicii conexe</t>
  </si>
  <si>
    <t>19</t>
  </si>
  <si>
    <t>Servicii de reparare si intretinere instalatii sanitare, electrice, termice, tamplarie si feronerie, inlcusiv materiale (mentenanta ISC + IRC)</t>
  </si>
  <si>
    <t>50000000-5
31000000-6
44411000-4</t>
  </si>
  <si>
    <t>Servicii de reparare şi întreţinere
Maşini, aparate, echipamente şi consumabile electrice; iluminat
Articole sanitare</t>
  </si>
  <si>
    <t>20</t>
  </si>
  <si>
    <t>Servicii de dezinfectie, dezinsectie si deratizare</t>
  </si>
  <si>
    <t>90921000-9
90923000-3</t>
  </si>
  <si>
    <t xml:space="preserve">Servicii de dezinfectie si de dezinsectie                                                                                                                                                                                                                                                                                                                                           Servicii de deratizare                                                                                                                                                       </t>
  </si>
  <si>
    <t>21</t>
  </si>
  <si>
    <t xml:space="preserve">Servicii de reparatii sisteme de alarmă la efractie/ sisteme de supraveghere video </t>
  </si>
  <si>
    <t>22</t>
  </si>
  <si>
    <t>Mentenanta sisteme de climatizare si revizii aparate de aer conditionat</t>
  </si>
  <si>
    <t>50730000-1</t>
  </si>
  <si>
    <t>Servicii de reparare şi de întreţinere a grupurilor de refrigerare</t>
  </si>
  <si>
    <t>23</t>
  </si>
  <si>
    <t>Imprimate la comanda (legitimatii diriginți de șantier, carti de vizita)</t>
  </si>
  <si>
    <t>22458000-5</t>
  </si>
  <si>
    <t>Imprimate la comandă</t>
  </si>
  <si>
    <t>24</t>
  </si>
  <si>
    <t>Rovignete</t>
  </si>
  <si>
    <t>22453000-0</t>
  </si>
  <si>
    <t>Viniete de automobile</t>
  </si>
  <si>
    <t>25</t>
  </si>
  <si>
    <t>Material antiderapant</t>
  </si>
  <si>
    <t>34927100-2</t>
  </si>
  <si>
    <t>Sare industrială pentru deszăpezire</t>
  </si>
  <si>
    <t>26</t>
  </si>
  <si>
    <t>Lichid pentru curatare parbriz</t>
  </si>
  <si>
    <t>39831500-1</t>
  </si>
  <si>
    <t>Produse de curăţat pentru automobile</t>
  </si>
  <si>
    <t>27</t>
  </si>
  <si>
    <t>Servicii de spălare a automobilelor</t>
  </si>
  <si>
    <t>50112300-6</t>
  </si>
  <si>
    <t>Servicii de spălare a automobilelor şi servicii similare</t>
  </si>
  <si>
    <t>28</t>
  </si>
  <si>
    <t>29</t>
  </si>
  <si>
    <t>Echipamente de protecţie (imbracaminte, incaltaminte, pelerine) si robe</t>
  </si>
  <si>
    <t>18110000-3
18143000-3
18221100-5
18830000-6</t>
  </si>
  <si>
    <t>Îmbrăcăminte de uz profesional
Echipamente de protecţie
Pelerine impermeabile
Încălţăminte de protecţie</t>
  </si>
  <si>
    <t>20.05.01</t>
  </si>
  <si>
    <t>30</t>
  </si>
  <si>
    <t>Steaguri</t>
  </si>
  <si>
    <t>35821000-5</t>
  </si>
  <si>
    <t>20.05.30</t>
  </si>
  <si>
    <t>31</t>
  </si>
  <si>
    <t>Calculatoare de birou - 60 buc</t>
  </si>
  <si>
    <t>30141200-1</t>
  </si>
  <si>
    <t>Calculatoare de birou</t>
  </si>
  <si>
    <t>32</t>
  </si>
  <si>
    <t xml:space="preserve">Truse scule  </t>
  </si>
  <si>
    <t>44512940-3</t>
  </si>
  <si>
    <t>Truse de scule</t>
  </si>
  <si>
    <t>33</t>
  </si>
  <si>
    <t xml:space="preserve">Cricuri auto </t>
  </si>
  <si>
    <t>34326200-0</t>
  </si>
  <si>
    <t>Cricuri pentru vehicule</t>
  </si>
  <si>
    <t>34</t>
  </si>
  <si>
    <t>Freza pentru zapada</t>
  </si>
  <si>
    <t>43313100-1</t>
  </si>
  <si>
    <t>Pluguri pentru zapada</t>
  </si>
  <si>
    <t>35</t>
  </si>
  <si>
    <t xml:space="preserve"> Firma luminoasa sediu Petrosani</t>
  </si>
  <si>
    <t>31523000-8</t>
  </si>
  <si>
    <t>Indicatoare si placute luminoase</t>
  </si>
  <si>
    <t>36</t>
  </si>
  <si>
    <t>Carucioare platforma, dispozitive pentru mutat mobila grea etc.</t>
  </si>
  <si>
    <t>44423300-4 </t>
  </si>
  <si>
    <t>Echipament de manipulare a marfurilor</t>
  </si>
  <si>
    <t>37</t>
  </si>
  <si>
    <t xml:space="preserve">Stampile diverse </t>
  </si>
  <si>
    <t>30192153-8</t>
  </si>
  <si>
    <t>Ştampile cu text</t>
  </si>
  <si>
    <t>38</t>
  </si>
  <si>
    <t xml:space="preserve">Compresoare auto </t>
  </si>
  <si>
    <t>42123000-7 </t>
  </si>
  <si>
    <t>Compresoare</t>
  </si>
  <si>
    <t>39</t>
  </si>
  <si>
    <t>42924730-5</t>
  </si>
  <si>
    <t>Aparate de curăţare cu apă sub presiune</t>
  </si>
  <si>
    <t>40</t>
  </si>
  <si>
    <t>44165100-5</t>
  </si>
  <si>
    <t>Furtunuri</t>
  </si>
  <si>
    <t>41</t>
  </si>
  <si>
    <t>Prelungitor pe rolă cu tambur 50 ml 1 buc (IJC Vâlcea)</t>
  </si>
  <si>
    <t>31224810-3</t>
  </si>
  <si>
    <t>Cabluri prelungitoare</t>
  </si>
  <si>
    <t>42</t>
  </si>
  <si>
    <t xml:space="preserve">Televizoare </t>
  </si>
  <si>
    <t>32324000-0</t>
  </si>
  <si>
    <t>Televizoare</t>
  </si>
  <si>
    <t>43</t>
  </si>
  <si>
    <t>Jaluzele si rulouri textile</t>
  </si>
  <si>
    <t>44</t>
  </si>
  <si>
    <t>Extinctoare</t>
  </si>
  <si>
    <t>35111300-8</t>
  </si>
  <si>
    <t>45</t>
  </si>
  <si>
    <t>Mocheta si covorase (interior, exterior, antiderapante)</t>
  </si>
  <si>
    <t>39530000-6</t>
  </si>
  <si>
    <t>Covoare, preşuri şi carpete</t>
  </si>
  <si>
    <t>46</t>
  </si>
  <si>
    <t>Insigna + portofel (50 buc)</t>
  </si>
  <si>
    <t>39561133-3</t>
  </si>
  <si>
    <t>Insigne</t>
  </si>
  <si>
    <t>47</t>
  </si>
  <si>
    <t xml:space="preserve">Aparate de aer conditionat </t>
  </si>
  <si>
    <t>39717200-3</t>
  </si>
  <si>
    <t>Aparate de aer condiţionat</t>
  </si>
  <si>
    <t>20.05.30
71.01.02</t>
  </si>
  <si>
    <t>48</t>
  </si>
  <si>
    <t>Scari (extensibile, aluminiu etc.)</t>
  </si>
  <si>
    <t>44423200-3</t>
  </si>
  <si>
    <t>Scari </t>
  </si>
  <si>
    <t>49</t>
  </si>
  <si>
    <t>Cheltuieli de protocol</t>
  </si>
  <si>
    <t>15800000-6</t>
  </si>
  <si>
    <t>Diverse produse alimentare</t>
  </si>
  <si>
    <t>20.30.02</t>
  </si>
  <si>
    <t>50</t>
  </si>
  <si>
    <t>Materiale informative, promotionale, cadouri delegatie</t>
  </si>
  <si>
    <t>39294100-0</t>
  </si>
  <si>
    <t>Produse informative si de promovare</t>
  </si>
  <si>
    <t>51</t>
  </si>
  <si>
    <t xml:space="preserve">Prelevare produse si esantioane+examinare si incercare produse </t>
  </si>
  <si>
    <t>71900000-7</t>
  </si>
  <si>
    <t>Servicii de laborator </t>
  </si>
  <si>
    <t>20.30.30</t>
  </si>
  <si>
    <t>52</t>
  </si>
  <si>
    <t>Audit de supraveghere a sistemului de management integrat ISO 9001:2015 si ISO 37001:2016</t>
  </si>
  <si>
    <t>79212000-3</t>
  </si>
  <si>
    <t>Servicii de auditare</t>
  </si>
  <si>
    <t>53</t>
  </si>
  <si>
    <t>Materiale protectie sanitara (masti, dezinfectanti, manusi, etc) COVID 19</t>
  </si>
  <si>
    <t>18143000-3
24455000-8</t>
  </si>
  <si>
    <t>Echipamente de protecție
Dezinfectanti</t>
  </si>
  <si>
    <t>54</t>
  </si>
  <si>
    <t>Diverse carti si publicatii (juridic, SSM)</t>
  </si>
  <si>
    <t>22121000-4</t>
  </si>
  <si>
    <t>Publicaţii tehnice</t>
  </si>
  <si>
    <t>20.11</t>
  </si>
  <si>
    <t>55</t>
  </si>
  <si>
    <t xml:space="preserve">Abonamente pentru periodice si reviste de specialitate </t>
  </si>
  <si>
    <t>56</t>
  </si>
  <si>
    <t>Indicatoare autocolante obligatorii SSM</t>
  </si>
  <si>
    <t>22459100-3</t>
  </si>
  <si>
    <t>Autocolante şi benzi publicitare</t>
  </si>
  <si>
    <t>20.14</t>
  </si>
  <si>
    <t>71.01.02</t>
  </si>
  <si>
    <t>58</t>
  </si>
  <si>
    <t>Videoproiectoare</t>
  </si>
  <si>
    <t>38652120-7</t>
  </si>
  <si>
    <t>59</t>
  </si>
  <si>
    <t>Mobilier</t>
  </si>
  <si>
    <t>39100000-3</t>
  </si>
  <si>
    <t>20.05.30
71.01.03</t>
  </si>
  <si>
    <t>60</t>
  </si>
  <si>
    <t>Licenta ADOBE DREAMWEAWER (site web)</t>
  </si>
  <si>
    <t>48900000-7 </t>
  </si>
  <si>
    <t>Diverse pachete software si sisteme informatice</t>
  </si>
  <si>
    <t>71.01.30</t>
  </si>
  <si>
    <t>61</t>
  </si>
  <si>
    <t>71.03</t>
  </si>
  <si>
    <t>62</t>
  </si>
  <si>
    <t>Servicii de proiectare si asistenta tehnica pentru obiectivul de investitii "Reparații capitale la construcții și instalații, precum și extindere în curtea de lumină la sediul IJC Cluj"</t>
  </si>
  <si>
    <t>71240000-2</t>
  </si>
  <si>
    <t>Servicii de arhitectură, de inginerie şi de planificare</t>
  </si>
  <si>
    <t>63</t>
  </si>
  <si>
    <t xml:space="preserve">Servicii de proiectare si asistenta tehnica pentru obiectivul de investitii „Reabilitare termică a imobilului, închidere balcoane etajul I, modernizare, recompartimentări și reparații, realizare pergolă parcare exterioară la sediul IJC Constanța” </t>
  </si>
  <si>
    <t>64</t>
  </si>
  <si>
    <t>Servicii intocmire DALI, Audit energetic, expertiză tehnică, taxe, avize și autorizații pt. obiectivul de investitii "Reabilitare termică și reparații la construcții și instalații la sediul IJC Bihor"</t>
  </si>
  <si>
    <t>71241000-9</t>
  </si>
  <si>
    <t>Studii de fezabilitate, servicii de consultanţă, analize</t>
  </si>
  <si>
    <t xml:space="preserve">Servicii de traducere </t>
  </si>
  <si>
    <t>79530000-8</t>
  </si>
  <si>
    <t>Servicii de traducere</t>
  </si>
  <si>
    <t>66</t>
  </si>
  <si>
    <t>Telecomenzi</t>
  </si>
  <si>
    <t>38820000-9</t>
  </si>
  <si>
    <t>Echipament pentru comandă de la distanţă</t>
  </si>
  <si>
    <t>APROB,</t>
  </si>
  <si>
    <t>INSPECTOR GENERAL</t>
  </si>
  <si>
    <t>Paul RACOVIȚĂ</t>
  </si>
  <si>
    <t>Programul Anual al Achiziţiilor Publice pe anul 2022</t>
  </si>
  <si>
    <t>Tipul și obiectul contractului de achiziție publică/acordului-cadru</t>
  </si>
  <si>
    <t>Codul unic de identificare a fiecărui obiect de contract alocat de SEAP*</t>
  </si>
  <si>
    <t xml:space="preserve">                                                                                                           
Valoarea estimată a contractului de achiziție publică /acordului-cadru
</t>
  </si>
  <si>
    <t>Procedura stabilită pentru derularea procesului de achiziție</t>
  </si>
  <si>
    <t>Data (luna) estimată pentru inițierea procedurii**</t>
  </si>
  <si>
    <t xml:space="preserve">Data (luna) estimată pentru atribuirea contractului de achiziție publică /acordului-cadru </t>
  </si>
  <si>
    <t>Modalitatea de derulare a procedurii de atribuire</t>
  </si>
  <si>
    <t>Persoana responsabilă cu aplicarea procedurii de atribuire</t>
  </si>
  <si>
    <t>Art. bugetar</t>
  </si>
  <si>
    <t>Lei/Euro fără TVA</t>
  </si>
  <si>
    <t>Lei/Euro cu TVA</t>
  </si>
  <si>
    <t>online/offline</t>
  </si>
  <si>
    <t xml:space="preserve">Acord-cadru 24 luni servicii de mentenanță și suport pentru Sistemul de raportare și înregistrare tranzacțională SAP S/4 HANA </t>
  </si>
  <si>
    <t>14234699_2022_PAAPD1325703</t>
  </si>
  <si>
    <t xml:space="preserve">72230000-6        72267000-4   </t>
  </si>
  <si>
    <t>Servicii de dezvoltare de software personalizat     Servicii de întreținere și reparații de sotware</t>
  </si>
  <si>
    <t>396.000 euro</t>
  </si>
  <si>
    <t>471.240 euro</t>
  </si>
  <si>
    <t>Licitatie deschisa</t>
  </si>
  <si>
    <t xml:space="preserve">4 luni de la momentul publicării anunțului de participare </t>
  </si>
  <si>
    <t>Online</t>
  </si>
  <si>
    <t>Cosmin Radu</t>
  </si>
  <si>
    <t>71.01.30    20.01.09</t>
  </si>
  <si>
    <t xml:space="preserve">Achiziție infrastructură hardware, infrastructură software și mentenanță anuală pentru RENAC/D - Registrul Electronic Național al Autorizațiilor de Construire/Demolare
</t>
  </si>
  <si>
    <t>14234699_2022_PAAPD1325719</t>
  </si>
  <si>
    <t xml:space="preserve">
48820000-2
30233000-1    
48000000-8
72267000-4
</t>
  </si>
  <si>
    <t>Laura Paun</t>
  </si>
  <si>
    <t>71.01.02
71.01.30
20.01.09</t>
  </si>
  <si>
    <t>14234699_2022_PAAPD1325729</t>
  </si>
  <si>
    <t>Procedură simplificată</t>
  </si>
  <si>
    <t xml:space="preserve">3 luni de la momentul publicării anunțului de participare </t>
  </si>
  <si>
    <t xml:space="preserve">30216130-6 
30232100-5
32420000-3 
31154000-0 </t>
  </si>
  <si>
    <t>Cititoare de coduri de bare
Imprimante si trasatoare
Echipament de reţea
Surse de alimentare electrică continuă</t>
  </si>
  <si>
    <t>39715210-2</t>
  </si>
  <si>
    <t>Echipament de încălzire centrală</t>
  </si>
  <si>
    <t>14234699_2022_PAAPD1325773</t>
  </si>
  <si>
    <t xml:space="preserve">
45000000-7</t>
  </si>
  <si>
    <t xml:space="preserve">
Lucrări de construcţii</t>
  </si>
  <si>
    <t>Procedura simplificata</t>
  </si>
  <si>
    <t>14234699_2022_PAAPD1325779</t>
  </si>
  <si>
    <t>45453000-7</t>
  </si>
  <si>
    <t>Lucrări de reparaţii generale şi de renovare</t>
  </si>
  <si>
    <t>Radu Nistorescu</t>
  </si>
  <si>
    <t>20.02</t>
  </si>
  <si>
    <t>09310000-5</t>
  </si>
  <si>
    <t>Electricitate</t>
  </si>
  <si>
    <t>Offline</t>
  </si>
  <si>
    <t>20.01.03</t>
  </si>
  <si>
    <t>Servicii de formare profesională pentru funcționarii publici din cadrul Inspectoratului de Stat în Construcții - I.S.C.***</t>
  </si>
  <si>
    <t>14234699_2022_PAAPD1325788</t>
  </si>
  <si>
    <t>80530000-8</t>
  </si>
  <si>
    <t>Servicii de formare profesionala</t>
  </si>
  <si>
    <t>Procedura proprie</t>
  </si>
  <si>
    <t xml:space="preserve">2 luni de la momentul publicării în SEAP și site ISC a anunțului publicitar SEAP
*sub rezerva primirii tuturor informațiilor /documentelor necesare inițierii procedurii </t>
  </si>
  <si>
    <t>20.13</t>
  </si>
  <si>
    <t>Servicii de formare specializată - cursuri SSM***</t>
  </si>
  <si>
    <t>14234699_2022_PAAPD1325800</t>
  </si>
  <si>
    <t>80510000-2</t>
  </si>
  <si>
    <t>Servicii de formare specializata</t>
  </si>
  <si>
    <t xml:space="preserve">2 luni de la momentul publicării anunțului de participare </t>
  </si>
  <si>
    <t>NOTĂ:</t>
  </si>
  <si>
    <t xml:space="preserve"> </t>
  </si>
  <si>
    <t>*Se va aloca după introducerea procedurii în SEAP.</t>
  </si>
  <si>
    <t>**Sub rezerva primirii tuturor informațiilor /documentelor necesare inițierii, de la compartimentul care identifică necesitatea</t>
  </si>
  <si>
    <t>***Serviciile sunt scutite de plata TVA</t>
  </si>
  <si>
    <t>Consumabile medicale</t>
  </si>
  <si>
    <t>Servicii de asigurare medicală</t>
  </si>
  <si>
    <t>Sisteme de alarma</t>
  </si>
  <si>
    <t>64212500-0</t>
  </si>
  <si>
    <t>Servicii GPRS (General Packet Radio Services – Servicii generale de radiocomunicatii in pachete) (Rev.2)</t>
  </si>
  <si>
    <t>Mentenanta preventiva si predictiva pentru sistemele de: grupuri de pompare, instalatii de hidranti interiori, sisteme de ventilare-desfumare si evacuare gaze toxice precum si sisteme de detectie si alarmare pentru ISC-ap central si IJC-uri.</t>
  </si>
  <si>
    <t>Banner inscriptionat pentru sediul ISC, cu montaj inclus</t>
  </si>
  <si>
    <t>Servicii de reparații automatizare poartă la sediul IJC Bihor</t>
  </si>
  <si>
    <t>22462000-6</t>
  </si>
  <si>
    <t>Materiale publicitare</t>
  </si>
  <si>
    <t>Acord-cadru 36 luni servicii de tip monitorizare GPS pentru autovehiculele din parcul auto al Inspectoratului de Stat în Construcții-I.S.C.</t>
  </si>
  <si>
    <t>Lucrări de execuție pentru obiectivul de investitii "Efectuare lucrări de schimbare parțială de destinație, modernizare, recompartimentare, încadrare în cerințele ISU, precum și înlocuirea ascensorului de persoane la sediul IJC Brașov"</t>
  </si>
  <si>
    <t>Materiale necesare promovării instituției - mape si pliante personalizate</t>
  </si>
  <si>
    <t>14234699_2022_PAAPD1350342</t>
  </si>
  <si>
    <t xml:space="preserve">Servicii de publicitate </t>
  </si>
  <si>
    <t>65</t>
  </si>
  <si>
    <t>79341000-6</t>
  </si>
  <si>
    <t>67</t>
  </si>
  <si>
    <t>68</t>
  </si>
  <si>
    <t>69</t>
  </si>
  <si>
    <t>70</t>
  </si>
  <si>
    <t>71</t>
  </si>
  <si>
    <t>Acord-cadru 8 luni - Furnizare energie electrică pentru sediile consumatoare ale Inspectoratului de Stat în Construcții-I.S.C.</t>
  </si>
  <si>
    <t>Servicii de semnalizare cai de evacuare si detectare in caz de incendiu</t>
  </si>
  <si>
    <t>34351100-3</t>
  </si>
  <si>
    <t>72</t>
  </si>
  <si>
    <t>Pneuri pentru autovehicule</t>
  </si>
  <si>
    <t xml:space="preserve"> Achiziție anvelope</t>
  </si>
  <si>
    <t xml:space="preserve">
Servere
Dispozitive de stocare şi citire       
Pachete software şi sisteme informatice   
Servicii de întreținere și reparații de software</t>
  </si>
  <si>
    <t xml:space="preserve">Update (mentenanță anuală) licențe semnături de securitate pentru Sistemul de protecție aplicații web FortiWeb 3000E </t>
  </si>
  <si>
    <t>48732000-8</t>
  </si>
  <si>
    <t>Pachete software pentru securitatea datelor</t>
  </si>
  <si>
    <t>73</t>
  </si>
  <si>
    <t>Servicii Dirigenție de șantier pentru obiectivul de investiții,,Lucrari de reparatii capitale la constructii si instalatii, si modernizare la sediul IJC Dolj”</t>
  </si>
  <si>
    <t>71520000-9</t>
  </si>
  <si>
    <t>Servicii de supraveghere a lucrărilor</t>
  </si>
  <si>
    <t xml:space="preserve">
39515400-9
 </t>
  </si>
  <si>
    <t xml:space="preserve">
Jaluzele
</t>
  </si>
  <si>
    <t>74</t>
  </si>
  <si>
    <t>71354300-7</t>
  </si>
  <si>
    <t>Servicii de cadastru</t>
  </si>
  <si>
    <t>Lucrări de reparații curente pentru 5 sedii aparținând Inspectoratului de Stat în Constructii -ISC : 
Lot 1 - IJC Călărași
Lot 2 - I.J.C. Prahova
Lot 3 - I.J.C. Brăila 
Lot 4 - I.J.C. Satu-Mare
Lot 5 - I.J.C. Hunedoara (sediul secundar din Petroșani)</t>
  </si>
  <si>
    <t>75</t>
  </si>
  <si>
    <t>Dispozitive criptografice securizate</t>
  </si>
  <si>
    <t>30233000-1</t>
  </si>
  <si>
    <t>Dispozitive de stocare si citire</t>
  </si>
  <si>
    <t>76</t>
  </si>
  <si>
    <t xml:space="preserve">Kituri truse medicale auto </t>
  </si>
  <si>
    <t>33140000-3</t>
  </si>
  <si>
    <t>77</t>
  </si>
  <si>
    <t>90721600-3</t>
  </si>
  <si>
    <t>Servicii de protecţie împotriva radiaţiilor</t>
  </si>
  <si>
    <t>Servicii privind masurarea campurilor electromagnetice</t>
  </si>
  <si>
    <t>78</t>
  </si>
  <si>
    <t>Servicii de evaluare pentru determinarea valorii juste a activelor fixe corporale</t>
  </si>
  <si>
    <t>79419000-4</t>
  </si>
  <si>
    <t>Servicii de consultanţă în domeniul evaluării</t>
  </si>
  <si>
    <t>79</t>
  </si>
  <si>
    <t>Servicii fotocopiere planse format A2,A1,A0 (documente cu format mare)</t>
  </si>
  <si>
    <t>79521000-2</t>
  </si>
  <si>
    <t>Servicii de fotocopiere</t>
  </si>
  <si>
    <t>Sisteme de control al accesului pentru sediile ISC</t>
  </si>
  <si>
    <t>42961100-1</t>
  </si>
  <si>
    <t>Sisteme de control al accesului</t>
  </si>
  <si>
    <t>71.01.03</t>
  </si>
  <si>
    <t>20.06.02</t>
  </si>
  <si>
    <t>81</t>
  </si>
  <si>
    <t xml:space="preserve">Bilete de avion </t>
  </si>
  <si>
    <t>60420000-8</t>
  </si>
  <si>
    <t>66512220-0</t>
  </si>
  <si>
    <t>Servicii de cadastru și carte funciară pentru noul sediu al IJC Vâlcea situat în mun. Râmnicu Vâlcea, str. General Magheru nr.31,jud. Vâlcea, în vederea intabulării construcției”</t>
  </si>
  <si>
    <t>Asigurări medicale de călătorie</t>
  </si>
  <si>
    <t>80</t>
  </si>
  <si>
    <t>Servicii de transport aerian ocazional</t>
  </si>
  <si>
    <t>82</t>
  </si>
  <si>
    <t>Accesorii electrice (cu exceptia celor achizitionate de ONAC)</t>
  </si>
  <si>
    <t>31681000-3</t>
  </si>
  <si>
    <t>Accesorii electrice</t>
  </si>
  <si>
    <t xml:space="preserve">Aparate de spălat cu presiune </t>
  </si>
  <si>
    <t>83</t>
  </si>
  <si>
    <t>Sisteme de alarmă</t>
  </si>
  <si>
    <t>35121700-5</t>
  </si>
  <si>
    <t>Negociere fără publicarea prealabilă a unui anunț de participare</t>
  </si>
  <si>
    <t>2 luni de la momentul transmiterii invitaţiei de participare la negocieri</t>
  </si>
  <si>
    <t>84</t>
  </si>
  <si>
    <t>Servicii telefonie fixă pentru perioada 01.08.2022 - 31.12.2022 ISC</t>
  </si>
  <si>
    <t>64211000-8</t>
  </si>
  <si>
    <t>20.01.08</t>
  </si>
  <si>
    <t>Servicii de telefonie publică</t>
  </si>
  <si>
    <t>Hartie fotocopiatoare A4 si A3, livrare gratuita la sediile din teritoriu</t>
  </si>
  <si>
    <t>30197642-8</t>
  </si>
  <si>
    <t>85</t>
  </si>
  <si>
    <t>86</t>
  </si>
  <si>
    <t>Hârtie pentru fotocopiatoare şi xerografică</t>
  </si>
  <si>
    <t xml:space="preserve">Pachete software pentru videoconferinţe
Echipament pentru videoconferinţe
</t>
  </si>
  <si>
    <t>Update (mentenanță anuală) pentru sistemul de videoconferință Polycom și achiziție echipament de videoconferință Polycom G7500 (sau echivalent)</t>
  </si>
  <si>
    <t>87</t>
  </si>
  <si>
    <t>88</t>
  </si>
  <si>
    <t>Mentenanță licențe pentru platforma de virtualizare Vmware vCenter Standard și suport Vmware Vsphere Enterprise Plus</t>
  </si>
  <si>
    <t>Mentenanță licențe pentru soluția software de salvare și restaurare mașini virtuale Veeam Enterprise Plus</t>
  </si>
  <si>
    <t xml:space="preserve">48000000-8 </t>
  </si>
  <si>
    <r>
      <t>48000000-8</t>
    </r>
    <r>
      <rPr>
        <b/>
        <sz val="11"/>
        <rFont val="Trebuchet MS"/>
        <family val="2"/>
      </rPr>
      <t xml:space="preserve"> </t>
    </r>
  </si>
  <si>
    <t>48515000-1
32232000-8</t>
  </si>
  <si>
    <t>71.01.30
71.01.02</t>
  </si>
  <si>
    <t>14234699_2022_PAAPD1367575</t>
  </si>
  <si>
    <t>Acord-cadru 7 luni - Furnizare energie electrică pentru sediile consumatoare ale Inspectoratului de Stat în Construcții-I.S.C.</t>
  </si>
  <si>
    <t>89</t>
  </si>
  <si>
    <t>Servicii de expertiză în construcţii</t>
  </si>
  <si>
    <t>71319000-7</t>
  </si>
  <si>
    <t>Servicii de expertiză</t>
  </si>
  <si>
    <t>Acord-cadru 6 luni - Furnizare gaze naturale pentru sediile consumatoare ale Inspectoratului de Stat în Construcții-I.S.C.</t>
  </si>
  <si>
    <t>09123000-7</t>
  </si>
  <si>
    <t>Gaze naturale</t>
  </si>
  <si>
    <t>14234699_2022_PAAPD1370834</t>
  </si>
  <si>
    <t>14234699_2022_PAAPD1371090</t>
  </si>
  <si>
    <t>90</t>
  </si>
  <si>
    <t>Centrale termice si convectoare de gaz, inclusiv montare și punere în funcțiune a acestora</t>
  </si>
  <si>
    <t xml:space="preserve">Servicii de proiectare si asistenta tehnica pentru obiectivul de investitii „Reabilitare termică și reparații la construcții și instalații la sediul IJC Bihor” </t>
  </si>
  <si>
    <t>91</t>
  </si>
  <si>
    <t>93</t>
  </si>
  <si>
    <t>94</t>
  </si>
  <si>
    <t>Extindere sistem video sediul IJC Brasov</t>
  </si>
  <si>
    <t>35120000-1</t>
  </si>
  <si>
    <t>Sisteme si dispozitive de supraveghere si de securitate</t>
  </si>
  <si>
    <t>Lucrări de reparații curente la sediul Inspectoratului de Stat în Construcții-ISC - Aparatul central</t>
  </si>
  <si>
    <t>92</t>
  </si>
  <si>
    <t xml:space="preserve">Echipamente IT: Scanere cu recunoaștere coduri de bare, Imprimante pentru coduri de bare, Switch-uri cu 8 porturi Gigabit, UPS 900 VA </t>
  </si>
  <si>
    <t>SEPTEMBRIE - Revizuit 1</t>
  </si>
  <si>
    <t>95</t>
  </si>
  <si>
    <t xml:space="preserve"> Firma luminoasa sediu Vâlcea</t>
  </si>
  <si>
    <t>Redresoare/starterere auto si cabluri pornire auto</t>
  </si>
  <si>
    <t xml:space="preserve">31153000-3 34300000-0              </t>
  </si>
  <si>
    <t>Redresoare
Piese si accesorii pentru vehicule si pentru motoare de vehicule</t>
  </si>
  <si>
    <t>Rulete</t>
  </si>
  <si>
    <t>30192200-3</t>
  </si>
  <si>
    <t>Acord-cadru 36 luni: Servicii de telecomunicații integrate (internet, VPN, securitatea comunicațiilor, suport pentru administrarea și monitorizarea în timp real a conexiunilor de internet și VPN, a securității comunicațiilor și a echipamentelor utilizate în infrastructura de telecomunicații integrate, pentru toate locațiile ISC)</t>
  </si>
  <si>
    <t>se va aloca ulterior în SEAP</t>
  </si>
  <si>
    <t>64227000-3</t>
  </si>
  <si>
    <t>Servicii de telecomunicații integrate</t>
  </si>
  <si>
    <t>Daniel Butaru</t>
  </si>
  <si>
    <t>14234699_2022_PAAPD1359830</t>
  </si>
  <si>
    <t>Achiziționarea de standarde ASRO, licențe de vizualizare și a abonamentului lunar de actualizare a textelor standardelor</t>
  </si>
  <si>
    <t>14234699_2022_PAAPD1367576</t>
  </si>
  <si>
    <t>72319000-4</t>
  </si>
  <si>
    <t>Servicii de furnizare de date</t>
  </si>
  <si>
    <t>57</t>
  </si>
  <si>
    <t>Având în vedere Nota de fundamentare BAP nr. 171/29.09.2022, P.A.A.P. nr. 31907/08.09.2022 se actualizează astfel:</t>
  </si>
  <si>
    <t>CAP Nr. 172/29.09.2022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</si>
</sst>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#,##0.00\ [$lei-418]"/>
    <numFmt numFmtId="165" formatCode="dd/mm/yy;@"/>
    <numFmt numFmtId="166" formatCode="#,##0.00\ [$EUR]"/>
    <numFmt numFmtId="167" formatCode="_-* #,##0.00\ [$lei-418]_-;\-* #,##0.00\ [$lei-418]_-;_-* &quot;-&quot;??\ [$lei-418]_-;_-@_-"/>
    <numFmt numFmtId="168" formatCode="#,##0.00\ &quot;lei&quot;"/>
  </numFmts>
  <fonts count="2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sz val="11"/>
      <color rgb="FF000000"/>
      <name val="Trebuchet MS"/>
      <family val="2"/>
    </font>
    <font>
      <sz val="18"/>
      <name val="Trebuchet MS"/>
      <family val="2"/>
    </font>
    <font>
      <b/>
      <sz val="14"/>
      <name val="Trebuchet MS"/>
      <family val="2"/>
    </font>
    <font>
      <b/>
      <sz val="22"/>
      <name val="Trebuchet MS"/>
      <family val="2"/>
    </font>
    <font>
      <sz val="12"/>
      <name val="Trebuchet MS"/>
      <family val="2"/>
    </font>
    <font>
      <b/>
      <sz val="24"/>
      <name val="Trebuchet MS"/>
      <family val="2"/>
    </font>
    <font>
      <b/>
      <sz val="18"/>
      <name val="Trebuchet MS"/>
      <family val="2"/>
    </font>
    <font>
      <b/>
      <sz val="26"/>
      <name val="Trebuchet MS"/>
      <family val="2"/>
    </font>
    <font>
      <sz val="24"/>
      <name val="Trebuchet MS"/>
      <family val="2"/>
    </font>
    <font>
      <sz val="22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color indexed="8"/>
      <name val="MS Sans Serif"/>
      <family val="2"/>
    </font>
    <font>
      <sz val="22"/>
      <name val="Arial"/>
      <family val="2"/>
    </font>
    <font>
      <sz val="20"/>
      <name val="Trebuchet MS"/>
      <family val="2"/>
    </font>
    <font>
      <sz val="14"/>
      <name val="Trebuchet MS"/>
      <family val="2"/>
    </font>
    <font>
      <b/>
      <sz val="22"/>
      <color rgb="FFFF0000"/>
      <name val="Trebuchet MS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0" fillId="0" borderId="0" xfId="0" applyFill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0" fillId="0" borderId="0" xfId="0" applyFill="1"/>
    <xf numFmtId="0" fontId="7" fillId="0" borderId="0" xfId="0" applyFont="1" applyFill="1"/>
    <xf numFmtId="0" fontId="12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/>
    <xf numFmtId="3" fontId="14" fillId="2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9" fillId="0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3" applyFont="1" applyFill="1" applyBorder="1" applyAlignment="1">
      <alignment horizontal="left" vertical="center" wrapText="1"/>
    </xf>
    <xf numFmtId="0" fontId="19" fillId="0" borderId="0" xfId="3" applyFont="1" applyFill="1" applyBorder="1" applyAlignment="1">
      <alignment horizontal="left" vertical="top" wrapText="1"/>
    </xf>
    <xf numFmtId="44" fontId="19" fillId="0" borderId="0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wrapText="1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Alignment="1">
      <alignment wrapText="1"/>
    </xf>
    <xf numFmtId="0" fontId="21" fillId="0" borderId="0" xfId="0" applyFont="1" applyFill="1"/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 shrinkToFit="1"/>
    </xf>
    <xf numFmtId="0" fontId="17" fillId="0" borderId="0" xfId="0" applyFont="1" applyFill="1"/>
    <xf numFmtId="0" fontId="22" fillId="0" borderId="0" xfId="0" applyFont="1" applyFill="1"/>
    <xf numFmtId="0" fontId="3" fillId="0" borderId="0" xfId="0" applyFont="1" applyFill="1"/>
    <xf numFmtId="0" fontId="18" fillId="0" borderId="0" xfId="0" applyFont="1" applyFill="1"/>
    <xf numFmtId="0" fontId="11" fillId="0" borderId="0" xfId="0" applyFont="1" applyFill="1" applyAlignment="1">
      <alignment horizontal="center" vertical="center" wrapText="1" shrinkToFit="1"/>
    </xf>
    <xf numFmtId="0" fontId="0" fillId="3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4" fontId="10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166" fontId="9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168" fontId="9" fillId="0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/>
    <xf numFmtId="16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9" fillId="3" borderId="1" xfId="0" applyNumberFormat="1" applyFont="1" applyFill="1" applyBorder="1" applyAlignment="1">
      <alignment horizontal="right" vertical="center" wrapText="1"/>
    </xf>
    <xf numFmtId="168" fontId="9" fillId="3" borderId="1" xfId="0" applyNumberFormat="1" applyFont="1" applyFill="1" applyBorder="1" applyAlignment="1">
      <alignment horizontal="righ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/>
    <xf numFmtId="0" fontId="13" fillId="0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 shrinkToFit="1"/>
    </xf>
    <xf numFmtId="0" fontId="2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 shrinkToFi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Comma 6" xfId="1"/>
    <cellStyle name="Comma 6 2" xfId="5"/>
    <cellStyle name="Normal" xfId="0" builtinId="0"/>
    <cellStyle name="Normal 2 2" xfId="2"/>
    <cellStyle name="Normal 9" xfId="4"/>
    <cellStyle name="Normal 9 2" xfId="6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topLeftCell="A30" zoomScale="50" zoomScaleNormal="50" zoomScaleSheetLayoutView="100" workbookViewId="0">
      <selection activeCell="P40" sqref="P40"/>
    </sheetView>
  </sheetViews>
  <sheetFormatPr defaultColWidth="8.85546875" defaultRowHeight="12.75" x14ac:dyDescent="0.2"/>
  <cols>
    <col min="1" max="1" width="8.42578125" style="35" customWidth="1"/>
    <col min="2" max="2" width="85.85546875" style="35" customWidth="1"/>
    <col min="3" max="3" width="33.5703125" style="35" customWidth="1"/>
    <col min="4" max="4" width="23.28515625" style="35" customWidth="1"/>
    <col min="5" max="5" width="42" style="35" customWidth="1"/>
    <col min="6" max="6" width="31.7109375" style="35" customWidth="1"/>
    <col min="7" max="7" width="35.85546875" style="35" customWidth="1"/>
    <col min="8" max="8" width="23.42578125" style="35" customWidth="1"/>
    <col min="9" max="9" width="27.5703125" style="35" customWidth="1"/>
    <col min="10" max="10" width="27.85546875" style="35" customWidth="1"/>
    <col min="11" max="11" width="28.7109375" style="35" customWidth="1"/>
    <col min="12" max="12" width="33.140625" style="35" hidden="1" customWidth="1"/>
    <col min="13" max="13" width="22.140625" style="35" customWidth="1"/>
    <col min="14" max="14" width="28.7109375" style="35" customWidth="1"/>
    <col min="15" max="15" width="31.42578125" style="35" customWidth="1"/>
    <col min="16" max="16" width="19.5703125" style="35" customWidth="1"/>
    <col min="17" max="16384" width="8.85546875" style="35"/>
  </cols>
  <sheetData>
    <row r="1" spans="1:16" ht="23.25" x14ac:dyDescent="0.35">
      <c r="A1" s="31"/>
      <c r="B1" s="31"/>
      <c r="C1" s="31"/>
      <c r="D1" s="32"/>
      <c r="E1" s="33"/>
      <c r="F1" s="31"/>
      <c r="G1" s="31"/>
      <c r="H1" s="31"/>
      <c r="I1" s="34"/>
      <c r="J1" s="34"/>
      <c r="K1" s="34"/>
      <c r="L1" s="99"/>
      <c r="M1" s="99"/>
    </row>
    <row r="2" spans="1:16" ht="28.5" x14ac:dyDescent="0.35">
      <c r="A2" s="31"/>
      <c r="B2" s="31"/>
      <c r="C2" s="31"/>
      <c r="D2" s="32"/>
      <c r="E2" s="33"/>
      <c r="F2" s="31"/>
      <c r="G2" s="31"/>
      <c r="H2" s="31"/>
      <c r="I2" s="36"/>
      <c r="J2" s="36"/>
      <c r="K2" s="174" t="s">
        <v>485</v>
      </c>
      <c r="L2" s="174"/>
      <c r="M2" s="174"/>
    </row>
    <row r="3" spans="1:16" ht="23.25" x14ac:dyDescent="0.35">
      <c r="A3" s="31"/>
      <c r="B3" s="31"/>
      <c r="C3" s="31"/>
      <c r="D3" s="32"/>
      <c r="E3" s="33"/>
      <c r="F3" s="31"/>
      <c r="G3" s="31"/>
      <c r="H3" s="31"/>
      <c r="I3" s="31"/>
      <c r="J3" s="31"/>
      <c r="K3" s="31"/>
      <c r="L3" s="31"/>
      <c r="M3" s="31"/>
      <c r="N3" s="37"/>
      <c r="O3" s="37"/>
      <c r="P3" s="37"/>
    </row>
    <row r="4" spans="1:16" ht="30.75" x14ac:dyDescent="0.45">
      <c r="A4" s="31"/>
      <c r="B4" s="31"/>
      <c r="C4" s="31"/>
      <c r="D4" s="31"/>
      <c r="E4" s="31"/>
      <c r="F4" s="31"/>
      <c r="G4" s="31"/>
      <c r="H4" s="31"/>
      <c r="I4" s="31"/>
      <c r="J4" s="31"/>
      <c r="K4" s="173" t="s">
        <v>269</v>
      </c>
      <c r="L4" s="173"/>
      <c r="M4" s="173"/>
      <c r="N4" s="38"/>
      <c r="O4" s="38"/>
      <c r="P4" s="37"/>
    </row>
    <row r="5" spans="1:16" ht="30.75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  <c r="K5" s="173" t="s">
        <v>270</v>
      </c>
      <c r="L5" s="173"/>
      <c r="M5" s="173"/>
      <c r="N5" s="38"/>
      <c r="O5" s="38"/>
      <c r="P5" s="37"/>
    </row>
    <row r="6" spans="1:16" ht="30.75" x14ac:dyDescent="0.45">
      <c r="A6" s="31"/>
      <c r="B6" s="31"/>
      <c r="C6" s="31"/>
      <c r="D6" s="31"/>
      <c r="E6" s="31"/>
      <c r="F6" s="31"/>
      <c r="G6" s="31"/>
      <c r="H6" s="31"/>
      <c r="I6" s="31"/>
      <c r="J6" s="31"/>
      <c r="K6" s="173" t="s">
        <v>271</v>
      </c>
      <c r="L6" s="173"/>
      <c r="M6" s="173"/>
      <c r="N6" s="38"/>
      <c r="O6" s="38"/>
      <c r="P6" s="37"/>
    </row>
    <row r="7" spans="1:16" ht="30.75" x14ac:dyDescent="0.45">
      <c r="A7" s="31"/>
      <c r="B7" s="173"/>
      <c r="C7" s="173"/>
      <c r="D7" s="31"/>
      <c r="E7" s="31"/>
      <c r="F7" s="31"/>
      <c r="G7" s="31"/>
      <c r="H7" s="31"/>
      <c r="I7" s="31"/>
      <c r="J7" s="31"/>
      <c r="K7" s="127"/>
      <c r="L7" s="127"/>
      <c r="M7" s="127"/>
      <c r="N7" s="38"/>
      <c r="O7" s="38"/>
      <c r="P7" s="37"/>
    </row>
    <row r="8" spans="1:16" ht="30.75" x14ac:dyDescent="0.45">
      <c r="A8" s="31"/>
      <c r="B8" s="173"/>
      <c r="C8" s="173"/>
      <c r="D8" s="31"/>
      <c r="E8" s="31"/>
      <c r="F8" s="31"/>
      <c r="G8" s="31"/>
      <c r="H8" s="31"/>
      <c r="I8" s="31"/>
      <c r="J8" s="31"/>
      <c r="K8" s="127"/>
      <c r="L8" s="127"/>
      <c r="M8" s="127"/>
      <c r="N8" s="38"/>
      <c r="O8" s="38"/>
      <c r="P8" s="37"/>
    </row>
    <row r="9" spans="1:16" ht="30.75" x14ac:dyDescent="0.45">
      <c r="A9" s="31"/>
      <c r="B9" s="173"/>
      <c r="C9" s="173"/>
      <c r="D9" s="31"/>
      <c r="E9" s="31"/>
      <c r="F9" s="31"/>
      <c r="G9" s="31"/>
      <c r="H9" s="31"/>
      <c r="I9" s="31"/>
      <c r="J9" s="31"/>
      <c r="K9" s="127"/>
      <c r="L9" s="127"/>
      <c r="M9" s="127"/>
      <c r="N9" s="38"/>
      <c r="O9" s="38"/>
      <c r="P9" s="37"/>
    </row>
    <row r="10" spans="1:16" ht="23.25" x14ac:dyDescent="0.3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  <c r="N10" s="38"/>
      <c r="O10" s="38"/>
      <c r="P10" s="37"/>
    </row>
    <row r="11" spans="1:16" ht="33.75" x14ac:dyDescent="0.35">
      <c r="A11" s="176" t="s">
        <v>272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38"/>
      <c r="O11" s="38"/>
      <c r="P11" s="38"/>
    </row>
    <row r="12" spans="1:16" ht="33.75" x14ac:dyDescent="0.35">
      <c r="A12" s="176" t="s">
        <v>465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38"/>
      <c r="O12" s="38"/>
      <c r="P12" s="38"/>
    </row>
    <row r="13" spans="1:16" ht="30.75" x14ac:dyDescent="0.4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37"/>
      <c r="O13" s="37"/>
      <c r="P13" s="37"/>
    </row>
    <row r="14" spans="1:16" ht="84.75" customHeight="1" x14ac:dyDescent="0.2">
      <c r="A14" s="177" t="s">
        <v>484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6" ht="23.25" x14ac:dyDescent="0.3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6" ht="23.25" x14ac:dyDescent="0.3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4" ht="117" customHeight="1" x14ac:dyDescent="0.2">
      <c r="A17" s="178" t="s">
        <v>1</v>
      </c>
      <c r="B17" s="178" t="s">
        <v>273</v>
      </c>
      <c r="C17" s="178" t="s">
        <v>274</v>
      </c>
      <c r="D17" s="178" t="s">
        <v>3</v>
      </c>
      <c r="E17" s="178" t="s">
        <v>4</v>
      </c>
      <c r="F17" s="179" t="s">
        <v>275</v>
      </c>
      <c r="G17" s="179"/>
      <c r="H17" s="178" t="s">
        <v>276</v>
      </c>
      <c r="I17" s="178" t="s">
        <v>277</v>
      </c>
      <c r="J17" s="178" t="s">
        <v>278</v>
      </c>
      <c r="K17" s="42" t="s">
        <v>279</v>
      </c>
      <c r="L17" s="178" t="s">
        <v>280</v>
      </c>
      <c r="M17" s="175" t="s">
        <v>281</v>
      </c>
      <c r="N17" s="43"/>
    </row>
    <row r="18" spans="1:14" ht="56.25" customHeight="1" x14ac:dyDescent="0.2">
      <c r="A18" s="178"/>
      <c r="B18" s="178"/>
      <c r="C18" s="178"/>
      <c r="D18" s="178"/>
      <c r="E18" s="178"/>
      <c r="F18" s="44" t="s">
        <v>282</v>
      </c>
      <c r="G18" s="44" t="s">
        <v>283</v>
      </c>
      <c r="H18" s="178"/>
      <c r="I18" s="178"/>
      <c r="J18" s="178"/>
      <c r="K18" s="42" t="s">
        <v>284</v>
      </c>
      <c r="L18" s="178"/>
      <c r="M18" s="175"/>
      <c r="N18" s="43"/>
    </row>
    <row r="19" spans="1:14" ht="30.75" customHeight="1" x14ac:dyDescent="0.2">
      <c r="A19" s="42">
        <v>0</v>
      </c>
      <c r="B19" s="42">
        <v>1</v>
      </c>
      <c r="C19" s="42">
        <v>2</v>
      </c>
      <c r="D19" s="42">
        <v>3</v>
      </c>
      <c r="E19" s="42">
        <v>4</v>
      </c>
      <c r="F19" s="42">
        <v>5</v>
      </c>
      <c r="G19" s="42">
        <v>6</v>
      </c>
      <c r="H19" s="42">
        <v>7</v>
      </c>
      <c r="I19" s="42">
        <v>8</v>
      </c>
      <c r="J19" s="42">
        <v>9</v>
      </c>
      <c r="K19" s="42">
        <v>10</v>
      </c>
      <c r="L19" s="42">
        <v>11</v>
      </c>
      <c r="M19" s="42">
        <v>12</v>
      </c>
      <c r="N19" s="43"/>
    </row>
    <row r="20" spans="1:14" ht="210.75" customHeight="1" x14ac:dyDescent="0.2">
      <c r="A20" s="45">
        <f>ROW(A1)</f>
        <v>1</v>
      </c>
      <c r="B20" s="46" t="s">
        <v>285</v>
      </c>
      <c r="C20" s="47" t="s">
        <v>286</v>
      </c>
      <c r="D20" s="48" t="s">
        <v>287</v>
      </c>
      <c r="E20" s="49" t="s">
        <v>288</v>
      </c>
      <c r="F20" s="50" t="s">
        <v>289</v>
      </c>
      <c r="G20" s="51" t="s">
        <v>290</v>
      </c>
      <c r="H20" s="52" t="s">
        <v>291</v>
      </c>
      <c r="I20" s="53" t="s">
        <v>20</v>
      </c>
      <c r="J20" s="52" t="s">
        <v>292</v>
      </c>
      <c r="K20" s="54" t="s">
        <v>293</v>
      </c>
      <c r="L20" s="53" t="s">
        <v>294</v>
      </c>
      <c r="M20" s="52" t="s">
        <v>295</v>
      </c>
      <c r="N20" s="52"/>
    </row>
    <row r="21" spans="1:14" ht="198" customHeight="1" x14ac:dyDescent="0.2">
      <c r="A21" s="45">
        <f t="shared" ref="A21:A22" si="0">ROW(A2)</f>
        <v>2</v>
      </c>
      <c r="B21" s="46" t="s">
        <v>296</v>
      </c>
      <c r="C21" s="55" t="s">
        <v>297</v>
      </c>
      <c r="D21" s="48" t="s">
        <v>298</v>
      </c>
      <c r="E21" s="49" t="s">
        <v>366</v>
      </c>
      <c r="F21" s="56">
        <f>797500+1987500+513750</f>
        <v>3298750</v>
      </c>
      <c r="G21" s="57">
        <f t="shared" ref="G21:G24" si="1">F21*1.19</f>
        <v>3925512.5</v>
      </c>
      <c r="H21" s="52" t="s">
        <v>291</v>
      </c>
      <c r="I21" s="52" t="s">
        <v>20</v>
      </c>
      <c r="J21" s="52" t="s">
        <v>292</v>
      </c>
      <c r="K21" s="54" t="s">
        <v>293</v>
      </c>
      <c r="L21" s="52" t="s">
        <v>299</v>
      </c>
      <c r="M21" s="52" t="s">
        <v>300</v>
      </c>
      <c r="N21" s="52"/>
    </row>
    <row r="22" spans="1:14" s="110" customFormat="1" ht="215.25" customHeight="1" x14ac:dyDescent="0.2">
      <c r="A22" s="45">
        <f t="shared" si="0"/>
        <v>3</v>
      </c>
      <c r="B22" s="105" t="s">
        <v>367</v>
      </c>
      <c r="C22" s="106" t="s">
        <v>301</v>
      </c>
      <c r="D22" s="58" t="s">
        <v>368</v>
      </c>
      <c r="E22" s="59" t="s">
        <v>369</v>
      </c>
      <c r="F22" s="107">
        <v>221363.86600000001</v>
      </c>
      <c r="G22" s="108">
        <f t="shared" si="1"/>
        <v>263423.00053999998</v>
      </c>
      <c r="H22" s="53" t="s">
        <v>302</v>
      </c>
      <c r="I22" s="58" t="s">
        <v>20</v>
      </c>
      <c r="J22" s="53" t="s">
        <v>303</v>
      </c>
      <c r="K22" s="109" t="s">
        <v>293</v>
      </c>
      <c r="L22" s="58" t="s">
        <v>299</v>
      </c>
      <c r="M22" s="58" t="s">
        <v>249</v>
      </c>
      <c r="N22" s="58"/>
    </row>
    <row r="23" spans="1:14" s="43" customFormat="1" ht="206.25" customHeight="1" x14ac:dyDescent="0.2">
      <c r="A23" s="45">
        <v>4</v>
      </c>
      <c r="B23" s="46" t="s">
        <v>349</v>
      </c>
      <c r="C23" s="47" t="s">
        <v>308</v>
      </c>
      <c r="D23" s="58" t="s">
        <v>309</v>
      </c>
      <c r="E23" s="59" t="s">
        <v>310</v>
      </c>
      <c r="F23" s="51">
        <v>845033.73</v>
      </c>
      <c r="G23" s="51">
        <f t="shared" si="1"/>
        <v>1005590.1386999999</v>
      </c>
      <c r="H23" s="53" t="s">
        <v>311</v>
      </c>
      <c r="I23" s="53" t="s">
        <v>20</v>
      </c>
      <c r="J23" s="53" t="s">
        <v>303</v>
      </c>
      <c r="K23" s="60" t="s">
        <v>293</v>
      </c>
      <c r="L23" s="53" t="s">
        <v>294</v>
      </c>
      <c r="M23" s="53" t="s">
        <v>251</v>
      </c>
      <c r="N23" s="53"/>
    </row>
    <row r="24" spans="1:14" ht="217.5" customHeight="1" x14ac:dyDescent="0.2">
      <c r="A24" s="45">
        <v>5</v>
      </c>
      <c r="B24" s="46" t="s">
        <v>379</v>
      </c>
      <c r="C24" s="55" t="s">
        <v>312</v>
      </c>
      <c r="D24" s="48" t="s">
        <v>313</v>
      </c>
      <c r="E24" s="49" t="s">
        <v>314</v>
      </c>
      <c r="F24" s="57">
        <v>638250.43000000005</v>
      </c>
      <c r="G24" s="57">
        <f t="shared" si="1"/>
        <v>759518.01170000003</v>
      </c>
      <c r="H24" s="52" t="s">
        <v>311</v>
      </c>
      <c r="I24" s="52" t="s">
        <v>20</v>
      </c>
      <c r="J24" s="53" t="s">
        <v>303</v>
      </c>
      <c r="K24" s="60" t="s">
        <v>293</v>
      </c>
      <c r="L24" s="53" t="s">
        <v>294</v>
      </c>
      <c r="M24" s="53" t="s">
        <v>316</v>
      </c>
      <c r="N24" s="53"/>
    </row>
    <row r="25" spans="1:14" s="43" customFormat="1" ht="194.25" customHeight="1" x14ac:dyDescent="0.2">
      <c r="A25" s="45">
        <v>6</v>
      </c>
      <c r="B25" s="46" t="s">
        <v>360</v>
      </c>
      <c r="C25" s="55" t="s">
        <v>442</v>
      </c>
      <c r="D25" s="48" t="s">
        <v>317</v>
      </c>
      <c r="E25" s="138" t="s">
        <v>318</v>
      </c>
      <c r="F25" s="57">
        <f>2650878.72</f>
        <v>2650878.7200000002</v>
      </c>
      <c r="G25" s="57">
        <f>F25*1.19</f>
        <v>3154545.6768</v>
      </c>
      <c r="H25" s="52" t="s">
        <v>420</v>
      </c>
      <c r="I25" s="52" t="s">
        <v>20</v>
      </c>
      <c r="J25" s="52" t="s">
        <v>421</v>
      </c>
      <c r="K25" s="54" t="s">
        <v>319</v>
      </c>
      <c r="L25" s="52" t="s">
        <v>315</v>
      </c>
      <c r="M25" s="52" t="s">
        <v>320</v>
      </c>
      <c r="N25" s="53"/>
    </row>
    <row r="26" spans="1:14" ht="330" customHeight="1" x14ac:dyDescent="0.2">
      <c r="A26" s="45">
        <v>7</v>
      </c>
      <c r="B26" s="46" t="s">
        <v>321</v>
      </c>
      <c r="C26" s="47" t="s">
        <v>322</v>
      </c>
      <c r="D26" s="58" t="s">
        <v>323</v>
      </c>
      <c r="E26" s="59" t="s">
        <v>324</v>
      </c>
      <c r="F26" s="57">
        <v>300000</v>
      </c>
      <c r="G26" s="57">
        <v>300000</v>
      </c>
      <c r="H26" s="53" t="s">
        <v>325</v>
      </c>
      <c r="I26" s="53" t="s">
        <v>20</v>
      </c>
      <c r="J26" s="53" t="s">
        <v>326</v>
      </c>
      <c r="K26" s="60" t="s">
        <v>319</v>
      </c>
      <c r="L26" s="53" t="s">
        <v>294</v>
      </c>
      <c r="M26" s="53" t="s">
        <v>327</v>
      </c>
      <c r="N26" s="53"/>
    </row>
    <row r="27" spans="1:14" ht="208.5" customHeight="1" x14ac:dyDescent="0.2">
      <c r="A27" s="45">
        <v>8</v>
      </c>
      <c r="B27" s="46" t="s">
        <v>328</v>
      </c>
      <c r="C27" s="47" t="s">
        <v>329</v>
      </c>
      <c r="D27" s="58" t="s">
        <v>330</v>
      </c>
      <c r="E27" s="59" t="s">
        <v>331</v>
      </c>
      <c r="F27" s="57">
        <v>29670</v>
      </c>
      <c r="G27" s="57">
        <v>29670</v>
      </c>
      <c r="H27" s="53" t="s">
        <v>325</v>
      </c>
      <c r="I27" s="53" t="s">
        <v>20</v>
      </c>
      <c r="J27" s="53" t="s">
        <v>332</v>
      </c>
      <c r="K27" s="60" t="s">
        <v>319</v>
      </c>
      <c r="L27" s="53" t="s">
        <v>315</v>
      </c>
      <c r="M27" s="53" t="s">
        <v>236</v>
      </c>
      <c r="N27" s="53"/>
    </row>
    <row r="28" spans="1:14" s="43" customFormat="1" ht="217.5" customHeight="1" x14ac:dyDescent="0.2">
      <c r="A28" s="45">
        <v>9</v>
      </c>
      <c r="B28" s="102" t="s">
        <v>348</v>
      </c>
      <c r="C28" s="47" t="s">
        <v>351</v>
      </c>
      <c r="D28" s="58" t="s">
        <v>341</v>
      </c>
      <c r="E28" s="59" t="s">
        <v>342</v>
      </c>
      <c r="F28" s="103">
        <f>58500</f>
        <v>58500</v>
      </c>
      <c r="G28" s="103">
        <f t="shared" ref="G28:G33" si="2">F28*1.19</f>
        <v>69615</v>
      </c>
      <c r="H28" s="53" t="s">
        <v>302</v>
      </c>
      <c r="I28" s="53" t="s">
        <v>20</v>
      </c>
      <c r="J28" s="53" t="s">
        <v>303</v>
      </c>
      <c r="K28" s="60" t="s">
        <v>293</v>
      </c>
      <c r="L28" s="53" t="s">
        <v>315</v>
      </c>
      <c r="M28" s="53" t="s">
        <v>31</v>
      </c>
      <c r="N28" s="53"/>
    </row>
    <row r="29" spans="1:14" s="43" customFormat="1" ht="205.5" customHeight="1" x14ac:dyDescent="0.2">
      <c r="A29" s="45">
        <v>10</v>
      </c>
      <c r="B29" s="46" t="s">
        <v>462</v>
      </c>
      <c r="C29" s="55" t="s">
        <v>478</v>
      </c>
      <c r="D29" s="48" t="s">
        <v>313</v>
      </c>
      <c r="E29" s="49" t="s">
        <v>314</v>
      </c>
      <c r="F29" s="57">
        <v>127050</v>
      </c>
      <c r="G29" s="136">
        <f t="shared" si="2"/>
        <v>151189.5</v>
      </c>
      <c r="H29" s="52" t="s">
        <v>302</v>
      </c>
      <c r="I29" s="52" t="s">
        <v>20</v>
      </c>
      <c r="J29" s="52" t="s">
        <v>292</v>
      </c>
      <c r="K29" s="54" t="s">
        <v>293</v>
      </c>
      <c r="L29" s="52" t="s">
        <v>294</v>
      </c>
      <c r="M29" s="52" t="s">
        <v>316</v>
      </c>
      <c r="N29" s="169"/>
    </row>
    <row r="30" spans="1:14" s="43" customFormat="1" ht="208.5" customHeight="1" x14ac:dyDescent="0.2">
      <c r="A30" s="45">
        <v>11</v>
      </c>
      <c r="B30" s="46" t="s">
        <v>479</v>
      </c>
      <c r="C30" s="55" t="s">
        <v>480</v>
      </c>
      <c r="D30" s="48" t="s">
        <v>481</v>
      </c>
      <c r="E30" s="49" t="s">
        <v>482</v>
      </c>
      <c r="F30" s="57">
        <v>155420.04999999999</v>
      </c>
      <c r="G30" s="136">
        <f t="shared" si="2"/>
        <v>184949.85949999999</v>
      </c>
      <c r="H30" s="52" t="s">
        <v>420</v>
      </c>
      <c r="I30" s="52" t="s">
        <v>20</v>
      </c>
      <c r="J30" s="52" t="s">
        <v>421</v>
      </c>
      <c r="K30" s="54" t="s">
        <v>319</v>
      </c>
      <c r="L30" s="52" t="s">
        <v>299</v>
      </c>
      <c r="M30" s="52" t="s">
        <v>31</v>
      </c>
      <c r="N30" s="169"/>
    </row>
    <row r="31" spans="1:14" ht="211.5" customHeight="1" x14ac:dyDescent="0.2">
      <c r="A31" s="45">
        <v>12</v>
      </c>
      <c r="B31" s="46" t="s">
        <v>443</v>
      </c>
      <c r="C31" s="55" t="s">
        <v>451</v>
      </c>
      <c r="D31" s="48" t="s">
        <v>317</v>
      </c>
      <c r="E31" s="49" t="s">
        <v>318</v>
      </c>
      <c r="F31" s="57">
        <v>3406528.59</v>
      </c>
      <c r="G31" s="136">
        <f t="shared" si="2"/>
        <v>4053769.0220999997</v>
      </c>
      <c r="H31" s="52" t="s">
        <v>420</v>
      </c>
      <c r="I31" s="52" t="s">
        <v>20</v>
      </c>
      <c r="J31" s="52" t="s">
        <v>421</v>
      </c>
      <c r="K31" s="54" t="s">
        <v>319</v>
      </c>
      <c r="L31" s="52" t="s">
        <v>315</v>
      </c>
      <c r="M31" s="52" t="s">
        <v>320</v>
      </c>
      <c r="N31" s="61"/>
    </row>
    <row r="32" spans="1:14" ht="204" customHeight="1" x14ac:dyDescent="0.2">
      <c r="A32" s="45">
        <v>13</v>
      </c>
      <c r="B32" s="46" t="s">
        <v>448</v>
      </c>
      <c r="C32" s="55" t="s">
        <v>452</v>
      </c>
      <c r="D32" s="48" t="s">
        <v>449</v>
      </c>
      <c r="E32" s="49" t="s">
        <v>450</v>
      </c>
      <c r="F32" s="57">
        <v>6651675.7300000004</v>
      </c>
      <c r="G32" s="136">
        <f t="shared" si="2"/>
        <v>7915494.1187000005</v>
      </c>
      <c r="H32" s="52" t="s">
        <v>420</v>
      </c>
      <c r="I32" s="52" t="s">
        <v>20</v>
      </c>
      <c r="J32" s="52" t="s">
        <v>421</v>
      </c>
      <c r="K32" s="54" t="s">
        <v>319</v>
      </c>
      <c r="L32" s="52" t="s">
        <v>299</v>
      </c>
      <c r="M32" s="52" t="s">
        <v>320</v>
      </c>
      <c r="N32" s="61"/>
    </row>
    <row r="33" spans="1:16" ht="216" customHeight="1" x14ac:dyDescent="0.2">
      <c r="A33" s="45">
        <v>14</v>
      </c>
      <c r="B33" s="161" t="s">
        <v>473</v>
      </c>
      <c r="C33" s="162" t="s">
        <v>474</v>
      </c>
      <c r="D33" s="163" t="s">
        <v>475</v>
      </c>
      <c r="E33" s="164" t="s">
        <v>476</v>
      </c>
      <c r="F33" s="165">
        <v>1986624</v>
      </c>
      <c r="G33" s="166">
        <f t="shared" si="2"/>
        <v>2364082.56</v>
      </c>
      <c r="H33" s="167" t="s">
        <v>291</v>
      </c>
      <c r="I33" s="167" t="s">
        <v>20</v>
      </c>
      <c r="J33" s="167" t="s">
        <v>292</v>
      </c>
      <c r="K33" s="168" t="s">
        <v>293</v>
      </c>
      <c r="L33" s="167" t="s">
        <v>477</v>
      </c>
      <c r="M33" s="167" t="s">
        <v>425</v>
      </c>
      <c r="N33" s="61"/>
    </row>
    <row r="34" spans="1:16" ht="28.5" customHeight="1" x14ac:dyDescent="0.35">
      <c r="A34" s="62"/>
      <c r="B34" s="63" t="s">
        <v>333</v>
      </c>
      <c r="C34" s="63"/>
      <c r="D34" s="64"/>
      <c r="E34" s="65" t="s">
        <v>334</v>
      </c>
      <c r="F34" s="66"/>
      <c r="G34" s="66"/>
      <c r="H34" s="66"/>
      <c r="I34" s="67"/>
      <c r="J34" s="67"/>
      <c r="K34" s="68"/>
      <c r="L34" s="68"/>
      <c r="M34" s="68"/>
      <c r="N34" s="68"/>
      <c r="O34" s="69"/>
      <c r="P34" s="69"/>
    </row>
    <row r="35" spans="1:16" ht="39" customHeight="1" x14ac:dyDescent="0.35">
      <c r="A35" s="62"/>
      <c r="B35" s="180" t="s">
        <v>335</v>
      </c>
      <c r="C35" s="180"/>
      <c r="D35" s="180"/>
      <c r="E35" s="180"/>
      <c r="F35" s="180"/>
      <c r="G35" s="70"/>
      <c r="H35" s="70"/>
      <c r="I35" s="70"/>
      <c r="J35" s="70"/>
      <c r="K35" s="70"/>
      <c r="L35" s="70"/>
      <c r="M35" s="70"/>
      <c r="N35" s="70"/>
      <c r="O35" s="70"/>
      <c r="P35" s="69"/>
    </row>
    <row r="36" spans="1:16" ht="72.75" customHeight="1" x14ac:dyDescent="0.35">
      <c r="A36" s="62"/>
      <c r="B36" s="152" t="s">
        <v>336</v>
      </c>
      <c r="C36" s="71"/>
      <c r="D36" s="71"/>
      <c r="E36" s="71"/>
      <c r="F36" s="71"/>
      <c r="G36" s="70"/>
      <c r="H36" s="70"/>
      <c r="I36" s="70"/>
      <c r="J36" s="70"/>
      <c r="K36" s="70"/>
      <c r="L36" s="70"/>
      <c r="M36" s="70"/>
      <c r="N36" s="70"/>
      <c r="O36" s="70"/>
      <c r="P36" s="69"/>
    </row>
    <row r="37" spans="1:16" s="76" customFormat="1" ht="22.5" customHeight="1" x14ac:dyDescent="0.45">
      <c r="A37" s="72"/>
      <c r="B37" s="152" t="s">
        <v>337</v>
      </c>
      <c r="C37" s="73"/>
      <c r="D37" s="73"/>
      <c r="E37" s="73"/>
      <c r="F37" s="73"/>
      <c r="G37" s="74"/>
      <c r="H37" s="74"/>
      <c r="I37" s="74"/>
      <c r="J37" s="74"/>
      <c r="K37" s="74"/>
      <c r="L37" s="74"/>
      <c r="M37" s="74"/>
      <c r="N37" s="74"/>
      <c r="O37" s="74"/>
      <c r="P37" s="75"/>
    </row>
    <row r="38" spans="1:16" s="76" customFormat="1" ht="28.5" x14ac:dyDescent="0.45">
      <c r="A38" s="72"/>
      <c r="B38" s="77"/>
      <c r="C38" s="77"/>
      <c r="D38" s="181"/>
      <c r="E38" s="181"/>
      <c r="F38" s="181"/>
      <c r="G38" s="181"/>
      <c r="H38" s="92"/>
      <c r="I38" s="92"/>
      <c r="J38" s="92"/>
      <c r="K38" s="93"/>
      <c r="L38" s="93"/>
      <c r="M38" s="93"/>
      <c r="N38" s="75"/>
      <c r="O38" s="75"/>
      <c r="P38" s="75"/>
    </row>
    <row r="39" spans="1:16" s="76" customFormat="1" ht="28.5" x14ac:dyDescent="0.45">
      <c r="A39" s="72"/>
      <c r="B39" s="75"/>
      <c r="C39" s="75"/>
      <c r="D39" s="181"/>
      <c r="E39" s="181"/>
      <c r="F39" s="181"/>
      <c r="G39" s="181"/>
      <c r="H39" s="94"/>
      <c r="I39" s="94"/>
      <c r="J39" s="75"/>
      <c r="K39" s="93"/>
      <c r="L39" s="85"/>
      <c r="M39" s="78"/>
      <c r="N39" s="78"/>
      <c r="O39" s="75"/>
      <c r="P39" s="75"/>
    </row>
    <row r="40" spans="1:16" s="76" customFormat="1" ht="28.5" x14ac:dyDescent="0.45">
      <c r="A40" s="72"/>
      <c r="B40" s="75"/>
      <c r="C40" s="75"/>
      <c r="D40" s="95"/>
      <c r="E40" s="96"/>
      <c r="F40" s="79"/>
      <c r="G40" s="79"/>
      <c r="H40" s="94"/>
      <c r="I40" s="94"/>
      <c r="J40" s="75"/>
      <c r="K40" s="93"/>
      <c r="M40" s="97"/>
      <c r="N40" s="97"/>
      <c r="O40" s="75"/>
      <c r="P40" s="75"/>
    </row>
    <row r="41" spans="1:16" s="76" customFormat="1" ht="57" customHeight="1" x14ac:dyDescent="0.45">
      <c r="A41" s="181"/>
      <c r="B41" s="181"/>
      <c r="C41" s="181"/>
      <c r="D41" s="181"/>
      <c r="E41" s="96"/>
      <c r="F41" s="181"/>
      <c r="G41" s="181"/>
      <c r="H41" s="181"/>
      <c r="I41" s="97"/>
      <c r="J41" s="75"/>
      <c r="K41" s="184"/>
      <c r="L41" s="184"/>
      <c r="M41" s="184"/>
      <c r="N41" s="80"/>
      <c r="O41" s="78"/>
      <c r="P41" s="75"/>
    </row>
    <row r="42" spans="1:16" s="76" customFormat="1" ht="28.5" x14ac:dyDescent="0.45">
      <c r="A42" s="185"/>
      <c r="B42" s="185"/>
      <c r="C42" s="185"/>
      <c r="D42" s="185"/>
      <c r="E42" s="98"/>
      <c r="F42" s="181"/>
      <c r="G42" s="181"/>
      <c r="H42" s="181"/>
      <c r="I42" s="75"/>
      <c r="J42" s="75"/>
      <c r="K42" s="182"/>
      <c r="L42" s="182"/>
      <c r="M42" s="182"/>
      <c r="N42" s="80"/>
      <c r="O42" s="80"/>
      <c r="P42" s="75"/>
    </row>
    <row r="43" spans="1:16" s="76" customFormat="1" ht="52.5" customHeight="1" x14ac:dyDescent="0.45">
      <c r="A43" s="141"/>
      <c r="B43" s="141"/>
      <c r="C43" s="141"/>
      <c r="D43" s="141"/>
      <c r="E43" s="98"/>
      <c r="F43" s="140"/>
      <c r="G43" s="140"/>
      <c r="H43" s="140"/>
      <c r="I43" s="75"/>
      <c r="J43" s="75"/>
      <c r="K43" s="182"/>
      <c r="L43" s="182"/>
      <c r="M43" s="182"/>
      <c r="N43" s="139"/>
      <c r="O43" s="139"/>
      <c r="P43" s="75"/>
    </row>
    <row r="44" spans="1:16" s="76" customFormat="1" ht="28.5" x14ac:dyDescent="0.45">
      <c r="A44" s="141"/>
      <c r="B44" s="141"/>
      <c r="C44" s="141"/>
      <c r="D44" s="141"/>
      <c r="E44" s="98"/>
      <c r="F44" s="140"/>
      <c r="G44" s="140"/>
      <c r="H44" s="140"/>
      <c r="I44" s="75"/>
      <c r="J44" s="75"/>
      <c r="K44" s="171"/>
      <c r="L44" s="97"/>
      <c r="M44" s="171"/>
      <c r="N44" s="171"/>
      <c r="O44" s="139"/>
      <c r="P44" s="75"/>
    </row>
    <row r="45" spans="1:16" s="76" customFormat="1" ht="28.5" x14ac:dyDescent="0.45">
      <c r="A45" s="72"/>
      <c r="B45" s="78"/>
      <c r="C45" s="78"/>
      <c r="D45" s="77"/>
      <c r="E45" s="98"/>
      <c r="F45" s="75"/>
      <c r="G45" s="75"/>
      <c r="H45" s="75"/>
      <c r="I45" s="75"/>
      <c r="J45" s="75"/>
      <c r="K45" s="172"/>
      <c r="L45" s="172"/>
      <c r="M45" s="172"/>
      <c r="N45" s="172"/>
      <c r="O45" s="80"/>
      <c r="P45" s="75"/>
    </row>
    <row r="46" spans="1:16" s="76" customFormat="1" ht="28.5" customHeight="1" x14ac:dyDescent="0.45">
      <c r="A46" s="72"/>
      <c r="B46" s="141"/>
      <c r="C46" s="141"/>
      <c r="D46" s="77"/>
      <c r="E46" s="98"/>
      <c r="F46" s="75"/>
      <c r="G46" s="75"/>
      <c r="H46" s="75"/>
      <c r="I46" s="75"/>
      <c r="J46" s="75"/>
      <c r="K46" s="97"/>
      <c r="L46" s="97"/>
      <c r="M46" s="97"/>
      <c r="N46" s="171"/>
      <c r="O46" s="139"/>
      <c r="P46" s="75"/>
    </row>
    <row r="47" spans="1:16" s="76" customFormat="1" ht="28.5" x14ac:dyDescent="0.45">
      <c r="A47" s="72"/>
      <c r="B47" s="78"/>
      <c r="C47" s="78"/>
      <c r="D47" s="77"/>
      <c r="E47" s="98"/>
      <c r="F47" s="75"/>
      <c r="G47" s="75"/>
      <c r="H47" s="75"/>
      <c r="I47" s="75"/>
      <c r="J47" s="75"/>
      <c r="K47" s="158"/>
      <c r="L47" s="158"/>
      <c r="M47" s="158"/>
      <c r="N47" s="158"/>
      <c r="O47" s="80"/>
      <c r="P47" s="75"/>
    </row>
    <row r="48" spans="1:16" s="76" customFormat="1" ht="22.15" customHeight="1" x14ac:dyDescent="0.45">
      <c r="A48" s="72"/>
      <c r="B48" s="78"/>
      <c r="C48" s="78"/>
      <c r="D48" s="95"/>
      <c r="E48" s="96"/>
      <c r="F48" s="75"/>
      <c r="G48" s="75"/>
      <c r="H48" s="75"/>
      <c r="I48" s="75"/>
      <c r="J48" s="75"/>
      <c r="K48" s="81"/>
      <c r="M48" s="81"/>
      <c r="N48" s="182"/>
      <c r="O48" s="182"/>
      <c r="P48" s="75"/>
    </row>
    <row r="49" spans="1:16" s="76" customFormat="1" ht="28.5" x14ac:dyDescent="0.45">
      <c r="A49" s="81"/>
      <c r="B49" s="81"/>
      <c r="C49" s="81"/>
      <c r="D49" s="81"/>
      <c r="E49" s="81"/>
      <c r="F49" s="81"/>
      <c r="G49" s="81"/>
      <c r="H49" s="81"/>
      <c r="I49" s="81"/>
      <c r="J49" s="81"/>
    </row>
    <row r="50" spans="1:16" s="76" customFormat="1" ht="28.5" x14ac:dyDescent="0.4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183"/>
      <c r="L50" s="183"/>
      <c r="M50" s="183"/>
    </row>
    <row r="51" spans="1:16" ht="27.75" x14ac:dyDescent="0.4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3"/>
      <c r="O51" s="83"/>
      <c r="P51" s="83"/>
    </row>
    <row r="52" spans="1:16" ht="21" x14ac:dyDescent="0.3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3"/>
      <c r="O52" s="83"/>
      <c r="P52" s="83"/>
    </row>
    <row r="53" spans="1:16" x14ac:dyDescent="0.2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83"/>
      <c r="O53" s="83"/>
      <c r="P53" s="83"/>
    </row>
    <row r="54" spans="1:16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</row>
    <row r="66" spans="1:16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</row>
    <row r="67" spans="1:16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1:16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6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</row>
    <row r="70" spans="1:16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</row>
    <row r="71" spans="1:16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</row>
    <row r="72" spans="1:16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</row>
    <row r="73" spans="1:16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  <row r="74" spans="1:16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</row>
    <row r="75" spans="1:16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1:16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</row>
    <row r="77" spans="1:16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</row>
    <row r="79" spans="1:16" x14ac:dyDescent="0.2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</row>
    <row r="80" spans="1:16" x14ac:dyDescent="0.2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</row>
    <row r="81" spans="1:16" x14ac:dyDescent="0.2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</row>
    <row r="82" spans="1:16" x14ac:dyDescent="0.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</row>
  </sheetData>
  <sheetProtection selectLockedCells="1" selectUnlockedCells="1"/>
  <autoFilter ref="A17:N39">
    <filterColumn colId="5" showButton="0"/>
  </autoFilter>
  <mergeCells count="35">
    <mergeCell ref="N48:O48"/>
    <mergeCell ref="K50:M50"/>
    <mergeCell ref="K41:M41"/>
    <mergeCell ref="A42:B42"/>
    <mergeCell ref="C42:D42"/>
    <mergeCell ref="F42:H42"/>
    <mergeCell ref="K42:M42"/>
    <mergeCell ref="K43:M43"/>
    <mergeCell ref="B35:F35"/>
    <mergeCell ref="D38:G38"/>
    <mergeCell ref="D39:G39"/>
    <mergeCell ref="A41:B41"/>
    <mergeCell ref="C41:D41"/>
    <mergeCell ref="F41:H41"/>
    <mergeCell ref="M17:M18"/>
    <mergeCell ref="B9:C9"/>
    <mergeCell ref="A11:M11"/>
    <mergeCell ref="A12:M12"/>
    <mergeCell ref="A14:M14"/>
    <mergeCell ref="A17:A18"/>
    <mergeCell ref="B17:B18"/>
    <mergeCell ref="C17:C18"/>
    <mergeCell ref="D17:D18"/>
    <mergeCell ref="E17:E18"/>
    <mergeCell ref="F17:G17"/>
    <mergeCell ref="H17:H18"/>
    <mergeCell ref="I17:I18"/>
    <mergeCell ref="J17:J18"/>
    <mergeCell ref="L17:L18"/>
    <mergeCell ref="B8:C8"/>
    <mergeCell ref="K2:M2"/>
    <mergeCell ref="K4:M4"/>
    <mergeCell ref="K5:M5"/>
    <mergeCell ref="K6:M6"/>
    <mergeCell ref="B7:C7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view="pageBreakPreview" zoomScale="69" zoomScaleNormal="69" zoomScaleSheetLayoutView="69" workbookViewId="0">
      <selection activeCell="E104" sqref="E104:G104"/>
    </sheetView>
  </sheetViews>
  <sheetFormatPr defaultColWidth="8.85546875" defaultRowHeight="12.75" x14ac:dyDescent="0.2"/>
  <cols>
    <col min="1" max="1" width="5.140625" style="1" customWidth="1"/>
    <col min="2" max="2" width="47.85546875" style="1" customWidth="1"/>
    <col min="3" max="3" width="14.5703125" style="1" customWidth="1"/>
    <col min="4" max="4" width="32" style="1" customWidth="1"/>
    <col min="5" max="5" width="15.7109375" style="1" customWidth="1"/>
    <col min="6" max="6" width="16.28515625" style="1" customWidth="1"/>
    <col min="7" max="7" width="12.140625" style="1" customWidth="1"/>
    <col min="8" max="8" width="10.42578125" style="1" hidden="1" customWidth="1"/>
    <col min="9" max="9" width="7.85546875" style="1" hidden="1" customWidth="1"/>
    <col min="10" max="10" width="2.42578125" style="1" hidden="1" customWidth="1"/>
    <col min="11" max="11" width="34.28515625" style="1" customWidth="1"/>
    <col min="12" max="12" width="29.28515625" style="1" customWidth="1"/>
    <col min="13" max="16384" width="8.85546875" style="1"/>
  </cols>
  <sheetData>
    <row r="1" spans="1:12" ht="18" x14ac:dyDescent="0.2">
      <c r="K1" s="186" t="s">
        <v>0</v>
      </c>
      <c r="L1" s="186"/>
    </row>
    <row r="4" spans="1:12" s="4" customFormat="1" ht="64.900000000000006" customHeight="1" x14ac:dyDescent="0.2">
      <c r="A4" s="187" t="s">
        <v>1</v>
      </c>
      <c r="B4" s="188" t="s">
        <v>2</v>
      </c>
      <c r="C4" s="188" t="s">
        <v>3</v>
      </c>
      <c r="D4" s="188" t="s">
        <v>4</v>
      </c>
      <c r="E4" s="189" t="s">
        <v>5</v>
      </c>
      <c r="F4" s="190"/>
      <c r="G4" s="187" t="s">
        <v>6</v>
      </c>
      <c r="H4" s="2" t="s">
        <v>7</v>
      </c>
      <c r="I4" s="3" t="s">
        <v>8</v>
      </c>
      <c r="J4" s="3" t="s">
        <v>9</v>
      </c>
      <c r="K4" s="188" t="s">
        <v>10</v>
      </c>
      <c r="L4" s="188" t="s">
        <v>11</v>
      </c>
    </row>
    <row r="5" spans="1:12" s="4" customFormat="1" ht="16.5" x14ac:dyDescent="0.2">
      <c r="A5" s="187"/>
      <c r="B5" s="188"/>
      <c r="C5" s="188"/>
      <c r="D5" s="188"/>
      <c r="E5" s="5" t="s">
        <v>12</v>
      </c>
      <c r="F5" s="5" t="s">
        <v>13</v>
      </c>
      <c r="G5" s="187"/>
      <c r="H5" s="2"/>
      <c r="I5" s="3"/>
      <c r="J5" s="3"/>
      <c r="K5" s="188"/>
      <c r="L5" s="188"/>
    </row>
    <row r="6" spans="1:12" s="4" customFormat="1" ht="16.5" x14ac:dyDescent="0.2">
      <c r="A6" s="6" t="s">
        <v>14</v>
      </c>
      <c r="B6" s="3">
        <v>2</v>
      </c>
      <c r="C6" s="3">
        <v>3</v>
      </c>
      <c r="D6" s="3">
        <v>4</v>
      </c>
      <c r="E6" s="5">
        <v>5</v>
      </c>
      <c r="F6" s="5">
        <v>6</v>
      </c>
      <c r="G6" s="6" t="s">
        <v>15</v>
      </c>
      <c r="H6" s="2"/>
      <c r="I6" s="3"/>
      <c r="J6" s="3"/>
      <c r="K6" s="3">
        <v>8</v>
      </c>
      <c r="L6" s="3">
        <v>9</v>
      </c>
    </row>
    <row r="7" spans="1:12" s="4" customFormat="1" ht="75" customHeight="1" x14ac:dyDescent="0.2">
      <c r="A7" s="7" t="s">
        <v>14</v>
      </c>
      <c r="B7" s="8" t="s">
        <v>16</v>
      </c>
      <c r="C7" s="9" t="s">
        <v>17</v>
      </c>
      <c r="D7" s="10" t="s">
        <v>18</v>
      </c>
      <c r="E7" s="11">
        <v>8.16</v>
      </c>
      <c r="F7" s="11">
        <f t="shared" ref="F7:F66" si="0">E7*1.19</f>
        <v>9.7103999999999999</v>
      </c>
      <c r="G7" s="12" t="s">
        <v>19</v>
      </c>
      <c r="H7" s="13"/>
      <c r="I7" s="14"/>
      <c r="J7" s="15"/>
      <c r="K7" s="16" t="s">
        <v>20</v>
      </c>
      <c r="L7" s="16" t="s">
        <v>21</v>
      </c>
    </row>
    <row r="8" spans="1:12" ht="72.75" customHeight="1" x14ac:dyDescent="0.2">
      <c r="A8" s="7" t="s">
        <v>22</v>
      </c>
      <c r="B8" s="18" t="s">
        <v>23</v>
      </c>
      <c r="C8" s="9" t="s">
        <v>24</v>
      </c>
      <c r="D8" s="18" t="s">
        <v>25</v>
      </c>
      <c r="E8" s="11">
        <f>10487.395+1260.5</f>
        <v>11747.895</v>
      </c>
      <c r="F8" s="11">
        <f t="shared" si="0"/>
        <v>13979.99505</v>
      </c>
      <c r="G8" s="12" t="s">
        <v>26</v>
      </c>
      <c r="H8" s="19"/>
      <c r="I8" s="19"/>
      <c r="J8" s="19"/>
      <c r="K8" s="16" t="s">
        <v>20</v>
      </c>
      <c r="L8" s="16" t="s">
        <v>21</v>
      </c>
    </row>
    <row r="9" spans="1:12" ht="73.5" customHeight="1" x14ac:dyDescent="0.2">
      <c r="A9" s="7" t="s">
        <v>27</v>
      </c>
      <c r="B9" s="18" t="s">
        <v>28</v>
      </c>
      <c r="C9" s="21" t="s">
        <v>29</v>
      </c>
      <c r="D9" s="18" t="s">
        <v>30</v>
      </c>
      <c r="E9" s="11">
        <v>50420.17</v>
      </c>
      <c r="F9" s="11">
        <f>E9*1.19</f>
        <v>60000.002299999993</v>
      </c>
      <c r="G9" s="12" t="s">
        <v>31</v>
      </c>
      <c r="H9" s="19"/>
      <c r="I9" s="19"/>
      <c r="J9" s="19"/>
      <c r="K9" s="16" t="s">
        <v>20</v>
      </c>
      <c r="L9" s="16" t="s">
        <v>21</v>
      </c>
    </row>
    <row r="10" spans="1:12" s="4" customFormat="1" ht="70.5" customHeight="1" x14ac:dyDescent="0.2">
      <c r="A10" s="7" t="s">
        <v>32</v>
      </c>
      <c r="B10" s="8" t="s">
        <v>33</v>
      </c>
      <c r="C10" s="21" t="s">
        <v>34</v>
      </c>
      <c r="D10" s="18" t="s">
        <v>35</v>
      </c>
      <c r="E10" s="11">
        <v>16806.72</v>
      </c>
      <c r="F10" s="11">
        <f>E10*1.19</f>
        <v>19999.996800000001</v>
      </c>
      <c r="G10" s="12" t="s">
        <v>31</v>
      </c>
      <c r="H10" s="16"/>
      <c r="I10" s="16"/>
      <c r="K10" s="16" t="s">
        <v>20</v>
      </c>
      <c r="L10" s="16" t="s">
        <v>21</v>
      </c>
    </row>
    <row r="11" spans="1:12" ht="73.5" customHeight="1" x14ac:dyDescent="0.2">
      <c r="A11" s="7" t="s">
        <v>36</v>
      </c>
      <c r="B11" s="18" t="s">
        <v>37</v>
      </c>
      <c r="C11" s="21" t="s">
        <v>38</v>
      </c>
      <c r="D11" s="18" t="s">
        <v>39</v>
      </c>
      <c r="E11" s="11">
        <v>8403.36</v>
      </c>
      <c r="F11" s="11">
        <f>E11*1.19</f>
        <v>9999.9984000000004</v>
      </c>
      <c r="G11" s="12" t="s">
        <v>31</v>
      </c>
      <c r="H11" s="19"/>
      <c r="I11" s="19"/>
      <c r="J11" s="19"/>
      <c r="K11" s="16" t="s">
        <v>20</v>
      </c>
      <c r="L11" s="16" t="s">
        <v>21</v>
      </c>
    </row>
    <row r="12" spans="1:12" s="4" customFormat="1" ht="72.75" customHeight="1" x14ac:dyDescent="0.2">
      <c r="A12" s="7" t="s">
        <v>40</v>
      </c>
      <c r="B12" s="18" t="s">
        <v>41</v>
      </c>
      <c r="C12" s="9" t="s">
        <v>42</v>
      </c>
      <c r="D12" s="18" t="s">
        <v>43</v>
      </c>
      <c r="E12" s="22">
        <v>8403.36</v>
      </c>
      <c r="F12" s="11">
        <f>E12*1.19</f>
        <v>9999.9984000000004</v>
      </c>
      <c r="G12" s="12" t="s">
        <v>31</v>
      </c>
      <c r="H12" s="16"/>
      <c r="I12" s="16"/>
      <c r="K12" s="16" t="s">
        <v>20</v>
      </c>
      <c r="L12" s="16" t="s">
        <v>21</v>
      </c>
    </row>
    <row r="13" spans="1:12" s="4" customFormat="1" ht="76.5" customHeight="1" x14ac:dyDescent="0.2">
      <c r="A13" s="7" t="s">
        <v>15</v>
      </c>
      <c r="B13" s="18" t="s">
        <v>44</v>
      </c>
      <c r="C13" s="9" t="s">
        <v>45</v>
      </c>
      <c r="D13" s="18" t="s">
        <v>46</v>
      </c>
      <c r="E13" s="11">
        <f>2941.1765+2941.1765</f>
        <v>5882.3530000000001</v>
      </c>
      <c r="F13" s="11">
        <f t="shared" si="0"/>
        <v>7000.0000700000001</v>
      </c>
      <c r="G13" s="12" t="s">
        <v>31</v>
      </c>
      <c r="H13" s="16"/>
      <c r="I13" s="16"/>
      <c r="K13" s="16" t="s">
        <v>20</v>
      </c>
      <c r="L13" s="16" t="s">
        <v>21</v>
      </c>
    </row>
    <row r="14" spans="1:12" s="4" customFormat="1" ht="89.25" customHeight="1" x14ac:dyDescent="0.2">
      <c r="A14" s="7" t="s">
        <v>47</v>
      </c>
      <c r="B14" s="18" t="s">
        <v>48</v>
      </c>
      <c r="C14" s="9" t="s">
        <v>49</v>
      </c>
      <c r="D14" s="18" t="s">
        <v>50</v>
      </c>
      <c r="E14" s="11">
        <f>24600+1000+450</f>
        <v>26050</v>
      </c>
      <c r="F14" s="11">
        <f t="shared" si="0"/>
        <v>30999.5</v>
      </c>
      <c r="G14" s="12" t="s">
        <v>31</v>
      </c>
      <c r="H14" s="16"/>
      <c r="I14" s="16"/>
      <c r="K14" s="16" t="s">
        <v>20</v>
      </c>
      <c r="L14" s="16" t="s">
        <v>21</v>
      </c>
    </row>
    <row r="15" spans="1:12" s="4" customFormat="1" ht="75.75" customHeight="1" x14ac:dyDescent="0.2">
      <c r="A15" s="7" t="s">
        <v>51</v>
      </c>
      <c r="B15" s="18" t="s">
        <v>52</v>
      </c>
      <c r="C15" s="9" t="s">
        <v>53</v>
      </c>
      <c r="D15" s="18" t="s">
        <v>54</v>
      </c>
      <c r="E15" s="11">
        <v>42.016800000000003</v>
      </c>
      <c r="F15" s="11">
        <f t="shared" si="0"/>
        <v>49.999991999999999</v>
      </c>
      <c r="G15" s="12" t="s">
        <v>31</v>
      </c>
      <c r="H15" s="16"/>
      <c r="I15" s="16"/>
      <c r="K15" s="16" t="s">
        <v>20</v>
      </c>
      <c r="L15" s="16" t="s">
        <v>21</v>
      </c>
    </row>
    <row r="16" spans="1:12" s="87" customFormat="1" ht="79.5" customHeight="1" x14ac:dyDescent="0.2">
      <c r="A16" s="7" t="s">
        <v>55</v>
      </c>
      <c r="B16" s="18" t="s">
        <v>56</v>
      </c>
      <c r="C16" s="9" t="s">
        <v>57</v>
      </c>
      <c r="D16" s="18" t="s">
        <v>58</v>
      </c>
      <c r="E16" s="11">
        <v>8403.36</v>
      </c>
      <c r="F16" s="11">
        <f>E16*1.19</f>
        <v>9999.9984000000004</v>
      </c>
      <c r="G16" s="12" t="s">
        <v>31</v>
      </c>
      <c r="H16" s="101"/>
      <c r="I16" s="101"/>
      <c r="J16" s="101"/>
      <c r="K16" s="16" t="s">
        <v>20</v>
      </c>
      <c r="L16" s="16" t="s">
        <v>21</v>
      </c>
    </row>
    <row r="17" spans="1:12" s="4" customFormat="1" ht="75" customHeight="1" x14ac:dyDescent="0.2">
      <c r="A17" s="7" t="s">
        <v>59</v>
      </c>
      <c r="B17" s="18" t="s">
        <v>60</v>
      </c>
      <c r="C17" s="9" t="s">
        <v>61</v>
      </c>
      <c r="D17" s="18" t="s">
        <v>62</v>
      </c>
      <c r="E17" s="11">
        <v>4201.6806999999999</v>
      </c>
      <c r="F17" s="11">
        <f t="shared" si="0"/>
        <v>5000.0000329999993</v>
      </c>
      <c r="G17" s="12" t="s">
        <v>31</v>
      </c>
      <c r="H17" s="16"/>
      <c r="I17" s="16"/>
      <c r="K17" s="16" t="s">
        <v>20</v>
      </c>
      <c r="L17" s="16" t="s">
        <v>21</v>
      </c>
    </row>
    <row r="18" spans="1:12" s="4" customFormat="1" ht="76.5" customHeight="1" x14ac:dyDescent="0.2">
      <c r="A18" s="7" t="s">
        <v>63</v>
      </c>
      <c r="B18" s="18" t="s">
        <v>64</v>
      </c>
      <c r="C18" s="9" t="s">
        <v>61</v>
      </c>
      <c r="D18" s="18" t="s">
        <v>62</v>
      </c>
      <c r="E18" s="11">
        <v>5462.1850000000004</v>
      </c>
      <c r="F18" s="11">
        <f>E18*1.19</f>
        <v>6500.0001499999998</v>
      </c>
      <c r="G18" s="12" t="s">
        <v>31</v>
      </c>
      <c r="H18" s="16"/>
      <c r="I18" s="16"/>
      <c r="J18" s="23"/>
      <c r="K18" s="16" t="s">
        <v>20</v>
      </c>
      <c r="L18" s="16" t="s">
        <v>21</v>
      </c>
    </row>
    <row r="19" spans="1:12" s="4" customFormat="1" ht="77.25" customHeight="1" x14ac:dyDescent="0.2">
      <c r="A19" s="7" t="s">
        <v>65</v>
      </c>
      <c r="B19" s="18" t="s">
        <v>66</v>
      </c>
      <c r="C19" s="9" t="s">
        <v>67</v>
      </c>
      <c r="D19" s="18" t="s">
        <v>68</v>
      </c>
      <c r="E19" s="11">
        <v>123750</v>
      </c>
      <c r="F19" s="11">
        <f>E19*1.19</f>
        <v>147262.5</v>
      </c>
      <c r="G19" s="12" t="s">
        <v>31</v>
      </c>
      <c r="H19" s="16"/>
      <c r="I19" s="16"/>
      <c r="J19" s="23"/>
      <c r="K19" s="16" t="s">
        <v>20</v>
      </c>
      <c r="L19" s="16" t="s">
        <v>21</v>
      </c>
    </row>
    <row r="20" spans="1:12" s="4" customFormat="1" ht="90.75" customHeight="1" x14ac:dyDescent="0.2">
      <c r="A20" s="7" t="s">
        <v>69</v>
      </c>
      <c r="B20" s="18" t="s">
        <v>70</v>
      </c>
      <c r="C20" s="9" t="s">
        <v>71</v>
      </c>
      <c r="D20" s="18" t="s">
        <v>72</v>
      </c>
      <c r="E20" s="11">
        <f>12605.04+16806.72</f>
        <v>29411.760000000002</v>
      </c>
      <c r="F20" s="11">
        <f t="shared" si="0"/>
        <v>34999.994400000003</v>
      </c>
      <c r="G20" s="12" t="s">
        <v>73</v>
      </c>
      <c r="H20" s="16"/>
      <c r="I20" s="16"/>
      <c r="K20" s="16" t="s">
        <v>20</v>
      </c>
      <c r="L20" s="16" t="s">
        <v>21</v>
      </c>
    </row>
    <row r="21" spans="1:12" s="4" customFormat="1" ht="75.75" customHeight="1" x14ac:dyDescent="0.2">
      <c r="A21" s="7" t="s">
        <v>74</v>
      </c>
      <c r="B21" s="18" t="s">
        <v>75</v>
      </c>
      <c r="C21" s="9" t="s">
        <v>76</v>
      </c>
      <c r="D21" s="18" t="s">
        <v>77</v>
      </c>
      <c r="E21" s="11">
        <f>51764.706+613.446+5042.017+840.337</f>
        <v>58260.506000000001</v>
      </c>
      <c r="F21" s="11">
        <f t="shared" si="0"/>
        <v>69330.002139999997</v>
      </c>
      <c r="G21" s="12" t="s">
        <v>78</v>
      </c>
      <c r="H21" s="16"/>
      <c r="I21" s="16"/>
      <c r="K21" s="16" t="s">
        <v>20</v>
      </c>
      <c r="L21" s="16" t="s">
        <v>21</v>
      </c>
    </row>
    <row r="22" spans="1:12" s="4" customFormat="1" ht="94.5" customHeight="1" x14ac:dyDescent="0.2">
      <c r="A22" s="7" t="s">
        <v>79</v>
      </c>
      <c r="B22" s="18" t="s">
        <v>80</v>
      </c>
      <c r="C22" s="9" t="s">
        <v>81</v>
      </c>
      <c r="D22" s="18" t="s">
        <v>82</v>
      </c>
      <c r="E22" s="11">
        <f>6302.52+6302.52+4201.68+5042.02+6302.52+6722.69+6722.69+840.337</f>
        <v>42436.977000000006</v>
      </c>
      <c r="F22" s="11">
        <f t="shared" si="0"/>
        <v>50500.002630000003</v>
      </c>
      <c r="G22" s="12" t="s">
        <v>78</v>
      </c>
      <c r="H22" s="16"/>
      <c r="I22" s="16"/>
      <c r="K22" s="16" t="s">
        <v>20</v>
      </c>
      <c r="L22" s="16" t="s">
        <v>21</v>
      </c>
    </row>
    <row r="23" spans="1:12" s="4" customFormat="1" ht="78" customHeight="1" x14ac:dyDescent="0.2">
      <c r="A23" s="7" t="s">
        <v>83</v>
      </c>
      <c r="B23" s="18" t="s">
        <v>84</v>
      </c>
      <c r="C23" s="9" t="s">
        <v>85</v>
      </c>
      <c r="D23" s="18" t="s">
        <v>86</v>
      </c>
      <c r="E23" s="11">
        <v>8403.3613999999998</v>
      </c>
      <c r="F23" s="11">
        <f t="shared" si="0"/>
        <v>10000.000065999999</v>
      </c>
      <c r="G23" s="12" t="s">
        <v>78</v>
      </c>
      <c r="H23" s="16"/>
      <c r="I23" s="16"/>
      <c r="K23" s="16" t="s">
        <v>20</v>
      </c>
      <c r="L23" s="16" t="s">
        <v>21</v>
      </c>
    </row>
    <row r="24" spans="1:12" s="4" customFormat="1" ht="76.5" customHeight="1" x14ac:dyDescent="0.2">
      <c r="A24" s="7" t="s">
        <v>87</v>
      </c>
      <c r="B24" s="18" t="s">
        <v>88</v>
      </c>
      <c r="C24" s="24" t="s">
        <v>89</v>
      </c>
      <c r="D24" s="25" t="s">
        <v>90</v>
      </c>
      <c r="E24" s="11">
        <v>3361.3445999999999</v>
      </c>
      <c r="F24" s="11">
        <f t="shared" si="0"/>
        <v>4000.0000739999996</v>
      </c>
      <c r="G24" s="12" t="s">
        <v>78</v>
      </c>
      <c r="H24" s="16"/>
      <c r="I24" s="16"/>
      <c r="K24" s="16" t="s">
        <v>20</v>
      </c>
      <c r="L24" s="16" t="s">
        <v>21</v>
      </c>
    </row>
    <row r="25" spans="1:12" s="4" customFormat="1" ht="86.25" customHeight="1" x14ac:dyDescent="0.2">
      <c r="A25" s="7" t="s">
        <v>91</v>
      </c>
      <c r="B25" s="18" t="s">
        <v>92</v>
      </c>
      <c r="C25" s="9" t="s">
        <v>93</v>
      </c>
      <c r="D25" s="18" t="s">
        <v>94</v>
      </c>
      <c r="E25" s="11">
        <f>16806.72+33613.45+25210.08+4201.68+2521.01+1344.54+4201.68</f>
        <v>87899.159999999974</v>
      </c>
      <c r="F25" s="11">
        <f t="shared" si="0"/>
        <v>104600.00039999996</v>
      </c>
      <c r="G25" s="12" t="s">
        <v>78</v>
      </c>
      <c r="H25" s="16"/>
      <c r="I25" s="16"/>
      <c r="J25" s="26"/>
      <c r="K25" s="16" t="s">
        <v>20</v>
      </c>
      <c r="L25" s="16" t="s">
        <v>21</v>
      </c>
    </row>
    <row r="26" spans="1:12" ht="73.5" customHeight="1" x14ac:dyDescent="0.2">
      <c r="A26" s="7" t="s">
        <v>95</v>
      </c>
      <c r="B26" s="18" t="s">
        <v>96</v>
      </c>
      <c r="C26" s="27" t="s">
        <v>97</v>
      </c>
      <c r="D26" s="18" t="s">
        <v>98</v>
      </c>
      <c r="E26" s="11">
        <f>11764.71+275.93</f>
        <v>12040.64</v>
      </c>
      <c r="F26" s="11">
        <f t="shared" si="0"/>
        <v>14328.361599999998</v>
      </c>
      <c r="G26" s="12" t="s">
        <v>78</v>
      </c>
      <c r="H26" s="19"/>
      <c r="I26" s="19"/>
      <c r="J26" s="19"/>
      <c r="K26" s="16" t="s">
        <v>20</v>
      </c>
      <c r="L26" s="16" t="s">
        <v>21</v>
      </c>
    </row>
    <row r="27" spans="1:12" ht="74.25" customHeight="1" x14ac:dyDescent="0.2">
      <c r="A27" s="7" t="s">
        <v>99</v>
      </c>
      <c r="B27" s="25" t="s">
        <v>100</v>
      </c>
      <c r="C27" s="27" t="s">
        <v>45</v>
      </c>
      <c r="D27" s="18" t="s">
        <v>46</v>
      </c>
      <c r="E27" s="11">
        <v>8403.36</v>
      </c>
      <c r="F27" s="11">
        <f t="shared" si="0"/>
        <v>9999.9984000000004</v>
      </c>
      <c r="G27" s="12" t="s">
        <v>78</v>
      </c>
      <c r="H27" s="19"/>
      <c r="I27" s="19"/>
      <c r="J27" s="19"/>
      <c r="K27" s="16" t="s">
        <v>20</v>
      </c>
      <c r="L27" s="16" t="s">
        <v>21</v>
      </c>
    </row>
    <row r="28" spans="1:12" ht="75.75" customHeight="1" x14ac:dyDescent="0.2">
      <c r="A28" s="7" t="s">
        <v>101</v>
      </c>
      <c r="B28" s="18" t="s">
        <v>102</v>
      </c>
      <c r="C28" s="19" t="s">
        <v>103</v>
      </c>
      <c r="D28" s="18" t="s">
        <v>104</v>
      </c>
      <c r="E28" s="11">
        <f>49579.83+6722.69+5042.017+10924.37+6722.69+6722.69+6722.69+6722.69</f>
        <v>99159.667000000016</v>
      </c>
      <c r="F28" s="11">
        <f t="shared" si="0"/>
        <v>118000.00373000001</v>
      </c>
      <c r="G28" s="12" t="s">
        <v>78</v>
      </c>
      <c r="H28" s="19"/>
      <c r="I28" s="19"/>
      <c r="J28" s="19"/>
      <c r="K28" s="16" t="s">
        <v>20</v>
      </c>
      <c r="L28" s="16" t="s">
        <v>21</v>
      </c>
    </row>
    <row r="29" spans="1:12" ht="85.5" customHeight="1" x14ac:dyDescent="0.2">
      <c r="A29" s="7" t="s">
        <v>105</v>
      </c>
      <c r="B29" s="18" t="s">
        <v>106</v>
      </c>
      <c r="C29" s="27" t="s">
        <v>107</v>
      </c>
      <c r="D29" s="18" t="s">
        <v>108</v>
      </c>
      <c r="E29" s="11">
        <f>133731.93+840.34</f>
        <v>134572.26999999999</v>
      </c>
      <c r="F29" s="11">
        <f t="shared" si="0"/>
        <v>160141.00129999997</v>
      </c>
      <c r="G29" s="12" t="s">
        <v>78</v>
      </c>
      <c r="H29" s="19"/>
      <c r="I29" s="19"/>
      <c r="J29" s="19"/>
      <c r="K29" s="16" t="s">
        <v>20</v>
      </c>
      <c r="L29" s="16" t="s">
        <v>21</v>
      </c>
    </row>
    <row r="30" spans="1:12" s="4" customFormat="1" ht="78.75" customHeight="1" x14ac:dyDescent="0.2">
      <c r="A30" s="7" t="s">
        <v>109</v>
      </c>
      <c r="B30" s="18" t="s">
        <v>110</v>
      </c>
      <c r="C30" s="9" t="s">
        <v>111</v>
      </c>
      <c r="D30" s="18" t="s">
        <v>112</v>
      </c>
      <c r="E30" s="11">
        <v>29411.7647</v>
      </c>
      <c r="F30" s="11">
        <f t="shared" si="0"/>
        <v>34999.999992999998</v>
      </c>
      <c r="G30" s="12" t="s">
        <v>78</v>
      </c>
      <c r="H30" s="16"/>
      <c r="I30" s="16"/>
      <c r="K30" s="16" t="s">
        <v>20</v>
      </c>
      <c r="L30" s="16" t="s">
        <v>21</v>
      </c>
    </row>
    <row r="31" spans="1:12" s="4" customFormat="1" ht="69.75" customHeight="1" x14ac:dyDescent="0.2">
      <c r="A31" s="7" t="s">
        <v>113</v>
      </c>
      <c r="B31" s="18" t="s">
        <v>114</v>
      </c>
      <c r="C31" s="9" t="s">
        <v>115</v>
      </c>
      <c r="D31" s="18" t="s">
        <v>116</v>
      </c>
      <c r="E31" s="11">
        <v>5882.35</v>
      </c>
      <c r="F31" s="11">
        <f t="shared" si="0"/>
        <v>6999.9965000000002</v>
      </c>
      <c r="G31" s="12" t="s">
        <v>78</v>
      </c>
      <c r="H31" s="16"/>
      <c r="I31" s="16"/>
      <c r="K31" s="16" t="s">
        <v>20</v>
      </c>
      <c r="L31" s="16" t="s">
        <v>21</v>
      </c>
    </row>
    <row r="32" spans="1:12" s="4" customFormat="1" ht="99.75" customHeight="1" x14ac:dyDescent="0.2">
      <c r="A32" s="7" t="s">
        <v>117</v>
      </c>
      <c r="B32" s="18" t="s">
        <v>118</v>
      </c>
      <c r="C32" s="9" t="s">
        <v>119</v>
      </c>
      <c r="D32" s="18" t="s">
        <v>120</v>
      </c>
      <c r="E32" s="11">
        <v>15126.05</v>
      </c>
      <c r="F32" s="11">
        <f t="shared" si="0"/>
        <v>17999.999499999998</v>
      </c>
      <c r="G32" s="12" t="s">
        <v>78</v>
      </c>
      <c r="H32" s="16"/>
      <c r="I32" s="16"/>
      <c r="K32" s="16" t="s">
        <v>20</v>
      </c>
      <c r="L32" s="16" t="s">
        <v>21</v>
      </c>
    </row>
    <row r="33" spans="1:12" s="4" customFormat="1" ht="81" customHeight="1" x14ac:dyDescent="0.2">
      <c r="A33" s="7" t="s">
        <v>121</v>
      </c>
      <c r="B33" s="18" t="s">
        <v>122</v>
      </c>
      <c r="C33" s="9" t="s">
        <v>123</v>
      </c>
      <c r="D33" s="18" t="s">
        <v>124</v>
      </c>
      <c r="E33" s="11">
        <v>125000</v>
      </c>
      <c r="F33" s="11">
        <f t="shared" si="0"/>
        <v>148750</v>
      </c>
      <c r="G33" s="12" t="s">
        <v>78</v>
      </c>
      <c r="H33" s="16"/>
      <c r="I33" s="16"/>
      <c r="K33" s="16" t="s">
        <v>20</v>
      </c>
      <c r="L33" s="16" t="s">
        <v>21</v>
      </c>
    </row>
    <row r="34" spans="1:12" s="113" customFormat="1" ht="99" x14ac:dyDescent="0.2">
      <c r="A34" s="104" t="s">
        <v>125</v>
      </c>
      <c r="B34" s="25" t="s">
        <v>343</v>
      </c>
      <c r="C34" s="24" t="s">
        <v>71</v>
      </c>
      <c r="D34" s="25" t="s">
        <v>72</v>
      </c>
      <c r="E34" s="30">
        <f>58823.53-2186</f>
        <v>56637.53</v>
      </c>
      <c r="F34" s="30">
        <f t="shared" si="0"/>
        <v>67398.660699999993</v>
      </c>
      <c r="G34" s="111" t="s">
        <v>78</v>
      </c>
      <c r="H34" s="112"/>
      <c r="I34" s="112"/>
      <c r="K34" s="112" t="s">
        <v>20</v>
      </c>
      <c r="L34" s="112" t="s">
        <v>21</v>
      </c>
    </row>
    <row r="35" spans="1:12" s="4" customFormat="1" ht="75.75" customHeight="1" x14ac:dyDescent="0.2">
      <c r="A35" s="7" t="s">
        <v>126</v>
      </c>
      <c r="B35" s="18" t="s">
        <v>127</v>
      </c>
      <c r="C35" s="9" t="s">
        <v>128</v>
      </c>
      <c r="D35" s="18" t="s">
        <v>129</v>
      </c>
      <c r="E35" s="11">
        <v>19327.73</v>
      </c>
      <c r="F35" s="11">
        <f t="shared" si="0"/>
        <v>22999.9987</v>
      </c>
      <c r="G35" s="12" t="s">
        <v>130</v>
      </c>
      <c r="H35" s="16"/>
      <c r="I35" s="16"/>
      <c r="K35" s="16" t="s">
        <v>20</v>
      </c>
      <c r="L35" s="16" t="s">
        <v>21</v>
      </c>
    </row>
    <row r="36" spans="1:12" s="4" customFormat="1" ht="72" customHeight="1" x14ac:dyDescent="0.2">
      <c r="A36" s="7" t="s">
        <v>131</v>
      </c>
      <c r="B36" s="18" t="s">
        <v>132</v>
      </c>
      <c r="C36" s="9" t="s">
        <v>133</v>
      </c>
      <c r="D36" s="18" t="s">
        <v>132</v>
      </c>
      <c r="E36" s="11">
        <f>134.454+134.454+134.454+1075.63</f>
        <v>1478.9920000000002</v>
      </c>
      <c r="F36" s="11">
        <f>E36*1.19</f>
        <v>1760.0004800000002</v>
      </c>
      <c r="G36" s="12" t="s">
        <v>134</v>
      </c>
      <c r="H36" s="16"/>
      <c r="I36" s="16"/>
      <c r="K36" s="16" t="s">
        <v>20</v>
      </c>
      <c r="L36" s="16" t="s">
        <v>21</v>
      </c>
    </row>
    <row r="37" spans="1:12" s="4" customFormat="1" ht="76.5" customHeight="1" x14ac:dyDescent="0.2">
      <c r="A37" s="7" t="s">
        <v>135</v>
      </c>
      <c r="B37" s="18" t="s">
        <v>136</v>
      </c>
      <c r="C37" s="9" t="s">
        <v>137</v>
      </c>
      <c r="D37" s="18" t="s">
        <v>138</v>
      </c>
      <c r="E37" s="11">
        <v>5042.0200000000004</v>
      </c>
      <c r="F37" s="11">
        <f>E37*1.19</f>
        <v>6000.0038000000004</v>
      </c>
      <c r="G37" s="12" t="s">
        <v>134</v>
      </c>
      <c r="H37" s="16"/>
      <c r="I37" s="16"/>
      <c r="K37" s="16" t="s">
        <v>20</v>
      </c>
      <c r="L37" s="16" t="s">
        <v>21</v>
      </c>
    </row>
    <row r="38" spans="1:12" s="4" customFormat="1" ht="75.75" customHeight="1" x14ac:dyDescent="0.2">
      <c r="A38" s="7" t="s">
        <v>139</v>
      </c>
      <c r="B38" s="18" t="s">
        <v>140</v>
      </c>
      <c r="C38" s="9" t="s">
        <v>141</v>
      </c>
      <c r="D38" s="18" t="s">
        <v>142</v>
      </c>
      <c r="E38" s="11">
        <f>420.1681+420.1681</f>
        <v>840.33619999999996</v>
      </c>
      <c r="F38" s="11">
        <f t="shared" ref="F38:F40" si="1">E38*1.19</f>
        <v>1000.0000779999999</v>
      </c>
      <c r="G38" s="12" t="s">
        <v>134</v>
      </c>
      <c r="H38" s="16"/>
      <c r="I38" s="16"/>
      <c r="K38" s="16" t="s">
        <v>20</v>
      </c>
      <c r="L38" s="16" t="s">
        <v>21</v>
      </c>
    </row>
    <row r="39" spans="1:12" s="4" customFormat="1" ht="90.75" customHeight="1" x14ac:dyDescent="0.2">
      <c r="A39" s="7" t="s">
        <v>143</v>
      </c>
      <c r="B39" s="18" t="s">
        <v>144</v>
      </c>
      <c r="C39" s="9" t="s">
        <v>145</v>
      </c>
      <c r="D39" s="18" t="s">
        <v>146</v>
      </c>
      <c r="E39" s="11">
        <v>310.92</v>
      </c>
      <c r="F39" s="11">
        <f t="shared" si="1"/>
        <v>369.9948</v>
      </c>
      <c r="G39" s="12" t="s">
        <v>134</v>
      </c>
      <c r="H39" s="16"/>
      <c r="I39" s="16"/>
      <c r="K39" s="16" t="s">
        <v>20</v>
      </c>
      <c r="L39" s="16" t="s">
        <v>21</v>
      </c>
    </row>
    <row r="40" spans="1:12" s="4" customFormat="1" ht="87.75" customHeight="1" x14ac:dyDescent="0.2">
      <c r="A40" s="7" t="s">
        <v>147</v>
      </c>
      <c r="B40" s="18" t="s">
        <v>148</v>
      </c>
      <c r="C40" s="9" t="s">
        <v>149</v>
      </c>
      <c r="D40" s="18" t="s">
        <v>150</v>
      </c>
      <c r="E40" s="11">
        <v>1428.57</v>
      </c>
      <c r="F40" s="11">
        <f t="shared" si="1"/>
        <v>1699.9982999999997</v>
      </c>
      <c r="G40" s="12" t="s">
        <v>134</v>
      </c>
      <c r="H40" s="16"/>
      <c r="I40" s="16"/>
      <c r="K40" s="16" t="s">
        <v>20</v>
      </c>
      <c r="L40" s="16" t="s">
        <v>21</v>
      </c>
    </row>
    <row r="41" spans="1:12" ht="78" customHeight="1" x14ac:dyDescent="0.2">
      <c r="A41" s="7" t="s">
        <v>151</v>
      </c>
      <c r="B41" s="18" t="s">
        <v>152</v>
      </c>
      <c r="C41" s="9" t="s">
        <v>153</v>
      </c>
      <c r="D41" s="18" t="s">
        <v>154</v>
      </c>
      <c r="E41" s="11">
        <v>378.15</v>
      </c>
      <c r="F41" s="11">
        <f>E41*1.19</f>
        <v>449.99849999999998</v>
      </c>
      <c r="G41" s="12" t="s">
        <v>134</v>
      </c>
      <c r="H41" s="19"/>
      <c r="I41" s="19"/>
      <c r="J41" s="19"/>
      <c r="K41" s="16" t="s">
        <v>20</v>
      </c>
      <c r="L41" s="16" t="s">
        <v>21</v>
      </c>
    </row>
    <row r="42" spans="1:12" ht="78" customHeight="1" x14ac:dyDescent="0.2">
      <c r="A42" s="7" t="s">
        <v>155</v>
      </c>
      <c r="B42" s="18" t="s">
        <v>156</v>
      </c>
      <c r="C42" s="9" t="s">
        <v>157</v>
      </c>
      <c r="D42" s="18" t="s">
        <v>158</v>
      </c>
      <c r="E42" s="11">
        <f>420.17+210.084+210.084</f>
        <v>840.33799999999997</v>
      </c>
      <c r="F42" s="11">
        <f>E42*1.19</f>
        <v>1000.00222</v>
      </c>
      <c r="G42" s="12" t="s">
        <v>134</v>
      </c>
      <c r="H42" s="19"/>
      <c r="I42" s="19"/>
      <c r="J42" s="28"/>
      <c r="K42" s="16" t="s">
        <v>20</v>
      </c>
      <c r="L42" s="16" t="s">
        <v>21</v>
      </c>
    </row>
    <row r="43" spans="1:12" s="4" customFormat="1" ht="75.75" customHeight="1" x14ac:dyDescent="0.2">
      <c r="A43" s="7" t="s">
        <v>159</v>
      </c>
      <c r="B43" s="18" t="s">
        <v>160</v>
      </c>
      <c r="C43" s="9" t="s">
        <v>161</v>
      </c>
      <c r="D43" s="18" t="s">
        <v>162</v>
      </c>
      <c r="E43" s="11">
        <v>2941.18</v>
      </c>
      <c r="F43" s="11">
        <f t="shared" si="0"/>
        <v>3500.0041999999999</v>
      </c>
      <c r="G43" s="12" t="s">
        <v>134</v>
      </c>
      <c r="H43" s="16"/>
      <c r="I43" s="16"/>
      <c r="K43" s="16" t="s">
        <v>20</v>
      </c>
      <c r="L43" s="16" t="s">
        <v>21</v>
      </c>
    </row>
    <row r="44" spans="1:12" s="4" customFormat="1" ht="74.25" customHeight="1" x14ac:dyDescent="0.2">
      <c r="A44" s="7" t="s">
        <v>163</v>
      </c>
      <c r="B44" s="18" t="s">
        <v>164</v>
      </c>
      <c r="C44" s="9" t="s">
        <v>165</v>
      </c>
      <c r="D44" s="18" t="s">
        <v>166</v>
      </c>
      <c r="E44" s="11">
        <v>252.1</v>
      </c>
      <c r="F44" s="11">
        <f t="shared" si="0"/>
        <v>299.99899999999997</v>
      </c>
      <c r="G44" s="12" t="s">
        <v>134</v>
      </c>
      <c r="H44" s="16"/>
      <c r="I44" s="16"/>
      <c r="K44" s="16" t="s">
        <v>20</v>
      </c>
      <c r="L44" s="16" t="s">
        <v>21</v>
      </c>
    </row>
    <row r="45" spans="1:12" s="4" customFormat="1" ht="76.5" customHeight="1" x14ac:dyDescent="0.2">
      <c r="A45" s="7" t="s">
        <v>167</v>
      </c>
      <c r="B45" s="18" t="s">
        <v>416</v>
      </c>
      <c r="C45" s="9" t="s">
        <v>168</v>
      </c>
      <c r="D45" s="18" t="s">
        <v>169</v>
      </c>
      <c r="E45" s="11">
        <f>504.2+1873.09</f>
        <v>2377.29</v>
      </c>
      <c r="F45" s="11">
        <f t="shared" si="0"/>
        <v>2828.9750999999997</v>
      </c>
      <c r="G45" s="12" t="s">
        <v>134</v>
      </c>
      <c r="H45" s="16"/>
      <c r="I45" s="16"/>
      <c r="K45" s="16" t="s">
        <v>20</v>
      </c>
      <c r="L45" s="16" t="s">
        <v>21</v>
      </c>
    </row>
    <row r="46" spans="1:12" s="4" customFormat="1" ht="70.5" customHeight="1" x14ac:dyDescent="0.2">
      <c r="A46" s="7" t="s">
        <v>170</v>
      </c>
      <c r="B46" s="18" t="s">
        <v>172</v>
      </c>
      <c r="C46" s="9" t="s">
        <v>171</v>
      </c>
      <c r="D46" s="18" t="s">
        <v>172</v>
      </c>
      <c r="E46" s="11">
        <f>546.22+63.7</f>
        <v>609.92000000000007</v>
      </c>
      <c r="F46" s="11">
        <f t="shared" si="0"/>
        <v>725.8048</v>
      </c>
      <c r="G46" s="12" t="s">
        <v>134</v>
      </c>
      <c r="H46" s="16"/>
      <c r="I46" s="16"/>
      <c r="K46" s="16" t="s">
        <v>20</v>
      </c>
      <c r="L46" s="16" t="s">
        <v>21</v>
      </c>
    </row>
    <row r="47" spans="1:12" s="4" customFormat="1" ht="72.75" customHeight="1" x14ac:dyDescent="0.2">
      <c r="A47" s="7" t="s">
        <v>173</v>
      </c>
      <c r="B47" s="18" t="s">
        <v>174</v>
      </c>
      <c r="C47" s="9" t="s">
        <v>175</v>
      </c>
      <c r="D47" s="18" t="s">
        <v>176</v>
      </c>
      <c r="E47" s="11">
        <v>210.08</v>
      </c>
      <c r="F47" s="11">
        <f t="shared" si="0"/>
        <v>249.99520000000001</v>
      </c>
      <c r="G47" s="12" t="s">
        <v>134</v>
      </c>
      <c r="H47" s="16"/>
      <c r="I47" s="16"/>
      <c r="K47" s="16" t="s">
        <v>20</v>
      </c>
      <c r="L47" s="16" t="s">
        <v>21</v>
      </c>
    </row>
    <row r="48" spans="1:12" s="4" customFormat="1" ht="89.25" customHeight="1" x14ac:dyDescent="0.2">
      <c r="A48" s="7" t="s">
        <v>177</v>
      </c>
      <c r="B48" s="18" t="s">
        <v>178</v>
      </c>
      <c r="C48" s="9" t="s">
        <v>179</v>
      </c>
      <c r="D48" s="18" t="s">
        <v>180</v>
      </c>
      <c r="E48" s="11">
        <f>1680.673+1680.673</f>
        <v>3361.346</v>
      </c>
      <c r="F48" s="11">
        <f t="shared" si="0"/>
        <v>4000.0017399999997</v>
      </c>
      <c r="G48" s="12" t="s">
        <v>134</v>
      </c>
      <c r="H48" s="16"/>
      <c r="I48" s="16"/>
      <c r="K48" s="16" t="s">
        <v>20</v>
      </c>
      <c r="L48" s="16" t="s">
        <v>21</v>
      </c>
    </row>
    <row r="49" spans="1:12" s="4" customFormat="1" ht="78.75" customHeight="1" x14ac:dyDescent="0.2">
      <c r="A49" s="7" t="s">
        <v>181</v>
      </c>
      <c r="B49" s="18" t="s">
        <v>182</v>
      </c>
      <c r="C49" s="9" t="s">
        <v>374</v>
      </c>
      <c r="D49" s="18" t="s">
        <v>375</v>
      </c>
      <c r="E49" s="11">
        <f>25210.08+12605.04+840.34</f>
        <v>38655.46</v>
      </c>
      <c r="F49" s="11">
        <f t="shared" si="0"/>
        <v>45999.9974</v>
      </c>
      <c r="G49" s="12" t="s">
        <v>134</v>
      </c>
      <c r="H49" s="16"/>
      <c r="I49" s="16"/>
      <c r="K49" s="16" t="s">
        <v>20</v>
      </c>
      <c r="L49" s="16" t="s">
        <v>21</v>
      </c>
    </row>
    <row r="50" spans="1:12" ht="78.75" customHeight="1" x14ac:dyDescent="0.2">
      <c r="A50" s="143" t="s">
        <v>183</v>
      </c>
      <c r="B50" s="170" t="s">
        <v>184</v>
      </c>
      <c r="C50" s="20" t="s">
        <v>185</v>
      </c>
      <c r="D50" s="18" t="s">
        <v>184</v>
      </c>
      <c r="E50" s="156">
        <f>504.2+2914.65+134.45</f>
        <v>3553.2999999999997</v>
      </c>
      <c r="F50" s="11">
        <f t="shared" si="0"/>
        <v>4228.4269999999997</v>
      </c>
      <c r="G50" s="12" t="s">
        <v>134</v>
      </c>
      <c r="H50" s="19"/>
      <c r="I50" s="19"/>
      <c r="J50" s="19"/>
      <c r="K50" s="16" t="s">
        <v>20</v>
      </c>
      <c r="L50" s="16" t="s">
        <v>21</v>
      </c>
    </row>
    <row r="51" spans="1:12" s="4" customFormat="1" ht="72" customHeight="1" x14ac:dyDescent="0.2">
      <c r="A51" s="137" t="s">
        <v>186</v>
      </c>
      <c r="B51" s="25" t="s">
        <v>187</v>
      </c>
      <c r="C51" s="24" t="s">
        <v>188</v>
      </c>
      <c r="D51" s="25" t="s">
        <v>189</v>
      </c>
      <c r="E51" s="30">
        <f>11764.706+6176.47+3361.34+840.34+2521.01</f>
        <v>24663.866000000002</v>
      </c>
      <c r="F51" s="11">
        <f t="shared" si="0"/>
        <v>29350.000540000001</v>
      </c>
      <c r="G51" s="12" t="s">
        <v>134</v>
      </c>
      <c r="H51" s="16"/>
      <c r="I51" s="16"/>
      <c r="K51" s="16" t="s">
        <v>20</v>
      </c>
      <c r="L51" s="16" t="s">
        <v>21</v>
      </c>
    </row>
    <row r="52" spans="1:12" s="4" customFormat="1" ht="71.25" customHeight="1" x14ac:dyDescent="0.2">
      <c r="A52" s="7" t="s">
        <v>190</v>
      </c>
      <c r="B52" s="18" t="s">
        <v>191</v>
      </c>
      <c r="C52" s="9" t="s">
        <v>192</v>
      </c>
      <c r="D52" s="18" t="s">
        <v>193</v>
      </c>
      <c r="E52" s="11">
        <v>15126.05</v>
      </c>
      <c r="F52" s="11">
        <f t="shared" si="0"/>
        <v>17999.999499999998</v>
      </c>
      <c r="G52" s="12" t="s">
        <v>134</v>
      </c>
      <c r="H52" s="16"/>
      <c r="I52" s="16"/>
      <c r="K52" s="16" t="s">
        <v>20</v>
      </c>
      <c r="L52" s="16" t="s">
        <v>21</v>
      </c>
    </row>
    <row r="53" spans="1:12" s="4" customFormat="1" ht="69.75" customHeight="1" x14ac:dyDescent="0.2">
      <c r="A53" s="7" t="s">
        <v>194</v>
      </c>
      <c r="B53" s="18" t="s">
        <v>195</v>
      </c>
      <c r="C53" s="9" t="s">
        <v>196</v>
      </c>
      <c r="D53" s="18" t="s">
        <v>197</v>
      </c>
      <c r="E53" s="11">
        <f>14647.06+27201.68+4184.87+47899.16</f>
        <v>93932.77</v>
      </c>
      <c r="F53" s="11">
        <f t="shared" si="0"/>
        <v>111779.9963</v>
      </c>
      <c r="G53" s="12" t="s">
        <v>198</v>
      </c>
      <c r="H53" s="16"/>
      <c r="I53" s="16"/>
      <c r="K53" s="16" t="s">
        <v>20</v>
      </c>
      <c r="L53" s="16" t="s">
        <v>21</v>
      </c>
    </row>
    <row r="54" spans="1:12" s="4" customFormat="1" ht="73.5" customHeight="1" x14ac:dyDescent="0.2">
      <c r="A54" s="7" t="s">
        <v>199</v>
      </c>
      <c r="B54" s="18" t="s">
        <v>200</v>
      </c>
      <c r="C54" s="9" t="s">
        <v>201</v>
      </c>
      <c r="D54" s="18" t="s">
        <v>202</v>
      </c>
      <c r="E54" s="11">
        <f>168.07+504.2</f>
        <v>672.27</v>
      </c>
      <c r="F54" s="11">
        <f t="shared" si="0"/>
        <v>800.0012999999999</v>
      </c>
      <c r="G54" s="12" t="s">
        <v>134</v>
      </c>
      <c r="H54" s="16"/>
      <c r="I54" s="16"/>
      <c r="K54" s="16" t="s">
        <v>20</v>
      </c>
      <c r="L54" s="16" t="s">
        <v>21</v>
      </c>
    </row>
    <row r="55" spans="1:12" s="4" customFormat="1" ht="78" customHeight="1" x14ac:dyDescent="0.2">
      <c r="A55" s="7" t="s">
        <v>203</v>
      </c>
      <c r="B55" s="18" t="s">
        <v>204</v>
      </c>
      <c r="C55" s="9" t="s">
        <v>205</v>
      </c>
      <c r="D55" s="18" t="s">
        <v>206</v>
      </c>
      <c r="E55" s="11">
        <v>46133.027600000001</v>
      </c>
      <c r="F55" s="11">
        <f>E55*1.09</f>
        <v>50285.000084000007</v>
      </c>
      <c r="G55" s="12" t="s">
        <v>207</v>
      </c>
      <c r="H55" s="16"/>
      <c r="I55" s="16"/>
      <c r="K55" s="16" t="s">
        <v>20</v>
      </c>
      <c r="L55" s="16" t="s">
        <v>21</v>
      </c>
    </row>
    <row r="56" spans="1:12" s="4" customFormat="1" ht="90" customHeight="1" x14ac:dyDescent="0.2">
      <c r="A56" s="7" t="s">
        <v>208</v>
      </c>
      <c r="B56" s="18" t="s">
        <v>209</v>
      </c>
      <c r="C56" s="9" t="s">
        <v>210</v>
      </c>
      <c r="D56" s="18" t="s">
        <v>211</v>
      </c>
      <c r="E56" s="11">
        <v>7193.2773999999999</v>
      </c>
      <c r="F56" s="11">
        <f>E56*1.19</f>
        <v>8560.0001059999995</v>
      </c>
      <c r="G56" s="12" t="s">
        <v>207</v>
      </c>
      <c r="H56" s="16"/>
      <c r="I56" s="16"/>
      <c r="K56" s="16" t="s">
        <v>20</v>
      </c>
      <c r="L56" s="16" t="s">
        <v>21</v>
      </c>
    </row>
    <row r="57" spans="1:12" s="4" customFormat="1" ht="73.5" customHeight="1" x14ac:dyDescent="0.2">
      <c r="A57" s="7" t="s">
        <v>212</v>
      </c>
      <c r="B57" s="18" t="s">
        <v>213</v>
      </c>
      <c r="C57" s="21" t="s">
        <v>214</v>
      </c>
      <c r="D57" s="10" t="s">
        <v>215</v>
      </c>
      <c r="E57" s="11">
        <v>50420.17</v>
      </c>
      <c r="F57" s="11">
        <f t="shared" si="0"/>
        <v>60000.002299999993</v>
      </c>
      <c r="G57" s="12" t="s">
        <v>216</v>
      </c>
      <c r="H57" s="16"/>
      <c r="I57" s="16"/>
      <c r="K57" s="16" t="s">
        <v>20</v>
      </c>
      <c r="L57" s="16" t="s">
        <v>21</v>
      </c>
    </row>
    <row r="58" spans="1:12" s="4" customFormat="1" ht="81.75" customHeight="1" x14ac:dyDescent="0.2">
      <c r="A58" s="7" t="s">
        <v>217</v>
      </c>
      <c r="B58" s="18" t="s">
        <v>218</v>
      </c>
      <c r="C58" s="21" t="s">
        <v>219</v>
      </c>
      <c r="D58" s="10" t="s">
        <v>220</v>
      </c>
      <c r="E58" s="11">
        <v>7750</v>
      </c>
      <c r="F58" s="11">
        <f t="shared" si="0"/>
        <v>9222.5</v>
      </c>
      <c r="G58" s="12" t="s">
        <v>216</v>
      </c>
      <c r="H58" s="16"/>
      <c r="I58" s="16"/>
      <c r="K58" s="16" t="s">
        <v>20</v>
      </c>
      <c r="L58" s="16" t="s">
        <v>21</v>
      </c>
    </row>
    <row r="59" spans="1:12" s="4" customFormat="1" ht="93.75" customHeight="1" x14ac:dyDescent="0.2">
      <c r="A59" s="7" t="s">
        <v>221</v>
      </c>
      <c r="B59" s="18" t="s">
        <v>222</v>
      </c>
      <c r="C59" s="21" t="s">
        <v>223</v>
      </c>
      <c r="D59" s="10" t="s">
        <v>224</v>
      </c>
      <c r="E59" s="11">
        <v>84033.61</v>
      </c>
      <c r="F59" s="11">
        <f t="shared" si="0"/>
        <v>99999.995899999994</v>
      </c>
      <c r="G59" s="12" t="s">
        <v>216</v>
      </c>
      <c r="H59" s="16"/>
      <c r="I59" s="16"/>
      <c r="K59" s="16" t="s">
        <v>20</v>
      </c>
      <c r="L59" s="16" t="s">
        <v>21</v>
      </c>
    </row>
    <row r="60" spans="1:12" s="4" customFormat="1" ht="74.25" customHeight="1" x14ac:dyDescent="0.2">
      <c r="A60" s="7" t="s">
        <v>225</v>
      </c>
      <c r="B60" s="18" t="s">
        <v>226</v>
      </c>
      <c r="C60" s="9" t="s">
        <v>227</v>
      </c>
      <c r="D60" s="18" t="s">
        <v>228</v>
      </c>
      <c r="E60" s="11">
        <f>2521.01+2512.605</f>
        <v>5033.6149999999998</v>
      </c>
      <c r="F60" s="11">
        <f t="shared" si="0"/>
        <v>5990.0018499999996</v>
      </c>
      <c r="G60" s="12" t="s">
        <v>229</v>
      </c>
      <c r="H60" s="16"/>
      <c r="I60" s="16"/>
      <c r="K60" s="16" t="s">
        <v>20</v>
      </c>
      <c r="L60" s="16" t="s">
        <v>21</v>
      </c>
    </row>
    <row r="61" spans="1:12" s="4" customFormat="1" ht="72" customHeight="1" x14ac:dyDescent="0.2">
      <c r="A61" s="7" t="s">
        <v>230</v>
      </c>
      <c r="B61" s="18" t="s">
        <v>231</v>
      </c>
      <c r="C61" s="9" t="s">
        <v>227</v>
      </c>
      <c r="D61" s="18" t="s">
        <v>228</v>
      </c>
      <c r="E61" s="11">
        <f>756.3026+2857.1429</f>
        <v>3613.4454999999998</v>
      </c>
      <c r="F61" s="11">
        <f t="shared" si="0"/>
        <v>4300.000145</v>
      </c>
      <c r="G61" s="12" t="s">
        <v>229</v>
      </c>
      <c r="H61" s="16"/>
      <c r="I61" s="16"/>
      <c r="K61" s="16" t="s">
        <v>20</v>
      </c>
      <c r="L61" s="16" t="s">
        <v>21</v>
      </c>
    </row>
    <row r="62" spans="1:12" s="4" customFormat="1" ht="96.75" customHeight="1" x14ac:dyDescent="0.2">
      <c r="A62" s="7" t="s">
        <v>232</v>
      </c>
      <c r="B62" s="18" t="s">
        <v>233</v>
      </c>
      <c r="C62" s="9" t="s">
        <v>234</v>
      </c>
      <c r="D62" s="18" t="s">
        <v>235</v>
      </c>
      <c r="E62" s="11">
        <v>1134.45</v>
      </c>
      <c r="F62" s="11">
        <f t="shared" si="0"/>
        <v>1349.9955</v>
      </c>
      <c r="G62" s="12" t="s">
        <v>236</v>
      </c>
      <c r="H62" s="16"/>
      <c r="I62" s="16"/>
      <c r="K62" s="16" t="s">
        <v>20</v>
      </c>
      <c r="L62" s="16" t="s">
        <v>21</v>
      </c>
    </row>
    <row r="63" spans="1:12" ht="84" customHeight="1" x14ac:dyDescent="0.2">
      <c r="A63" s="7" t="s">
        <v>483</v>
      </c>
      <c r="B63" s="18" t="s">
        <v>239</v>
      </c>
      <c r="C63" s="20" t="s">
        <v>240</v>
      </c>
      <c r="D63" s="18" t="s">
        <v>239</v>
      </c>
      <c r="E63" s="11">
        <v>4201.68</v>
      </c>
      <c r="F63" s="11">
        <f>E63*1.19</f>
        <v>4999.9992000000002</v>
      </c>
      <c r="G63" s="12" t="s">
        <v>237</v>
      </c>
      <c r="H63" s="19"/>
      <c r="I63" s="19"/>
      <c r="J63" s="19"/>
      <c r="K63" s="16" t="s">
        <v>20</v>
      </c>
      <c r="L63" s="16" t="s">
        <v>21</v>
      </c>
    </row>
    <row r="64" spans="1:12" ht="78.75" customHeight="1" x14ac:dyDescent="0.2">
      <c r="A64" s="7" t="s">
        <v>238</v>
      </c>
      <c r="B64" s="146" t="s">
        <v>242</v>
      </c>
      <c r="C64" s="20" t="s">
        <v>243</v>
      </c>
      <c r="D64" s="18" t="s">
        <v>242</v>
      </c>
      <c r="E64" s="147">
        <f>2058.82+1680.67+6722.69+4411.76+2016.81+5042.02+2016.81+882.35+4411.76+2941.18+3235.29+1344.54+840.34+840.34+5210.084+2857.143+113445.38</f>
        <v>159957.98700000002</v>
      </c>
      <c r="F64" s="147">
        <f>E64*1.19</f>
        <v>190350.00453000001</v>
      </c>
      <c r="G64" s="12" t="s">
        <v>244</v>
      </c>
      <c r="H64" s="19"/>
      <c r="I64" s="19"/>
      <c r="J64" s="19"/>
      <c r="K64" s="16" t="s">
        <v>20</v>
      </c>
      <c r="L64" s="16" t="s">
        <v>21</v>
      </c>
    </row>
    <row r="65" spans="1:12" s="4" customFormat="1" ht="72" customHeight="1" x14ac:dyDescent="0.2">
      <c r="A65" s="7" t="s">
        <v>241</v>
      </c>
      <c r="B65" s="18" t="s">
        <v>246</v>
      </c>
      <c r="C65" s="9" t="s">
        <v>247</v>
      </c>
      <c r="D65" s="18" t="s">
        <v>248</v>
      </c>
      <c r="E65" s="11">
        <v>4201.6806999999999</v>
      </c>
      <c r="F65" s="11">
        <f t="shared" si="0"/>
        <v>5000.0000329999993</v>
      </c>
      <c r="G65" s="12" t="s">
        <v>249</v>
      </c>
      <c r="H65" s="16"/>
      <c r="I65" s="16"/>
      <c r="K65" s="16" t="s">
        <v>20</v>
      </c>
      <c r="L65" s="16" t="s">
        <v>21</v>
      </c>
    </row>
    <row r="66" spans="1:12" s="4" customFormat="1" ht="87.75" customHeight="1" x14ac:dyDescent="0.2">
      <c r="A66" s="7" t="s">
        <v>245</v>
      </c>
      <c r="B66" s="146" t="s">
        <v>399</v>
      </c>
      <c r="C66" s="17" t="s">
        <v>400</v>
      </c>
      <c r="D66" s="134" t="s">
        <v>401</v>
      </c>
      <c r="E66" s="151">
        <v>189075.63</v>
      </c>
      <c r="F66" s="147">
        <f t="shared" si="0"/>
        <v>224999.99969999999</v>
      </c>
      <c r="G66" s="128" t="s">
        <v>402</v>
      </c>
      <c r="H66" s="29"/>
      <c r="I66" s="29"/>
      <c r="K66" s="16" t="s">
        <v>20</v>
      </c>
      <c r="L66" s="16" t="s">
        <v>21</v>
      </c>
    </row>
    <row r="67" spans="1:12" ht="95.25" customHeight="1" x14ac:dyDescent="0.2">
      <c r="A67" s="7" t="s">
        <v>250</v>
      </c>
      <c r="B67" s="18" t="s">
        <v>253</v>
      </c>
      <c r="C67" s="20" t="s">
        <v>254</v>
      </c>
      <c r="D67" s="18" t="s">
        <v>255</v>
      </c>
      <c r="E67" s="30">
        <v>20168.07</v>
      </c>
      <c r="F67" s="30">
        <f>E67*1.19</f>
        <v>24000.0033</v>
      </c>
      <c r="G67" s="12" t="s">
        <v>402</v>
      </c>
      <c r="H67" s="19"/>
      <c r="I67" s="19"/>
      <c r="J67" s="19"/>
      <c r="K67" s="16" t="s">
        <v>20</v>
      </c>
      <c r="L67" s="16" t="s">
        <v>21</v>
      </c>
    </row>
    <row r="68" spans="1:12" ht="120.75" customHeight="1" x14ac:dyDescent="0.2">
      <c r="A68" s="7" t="s">
        <v>252</v>
      </c>
      <c r="B68" s="18" t="s">
        <v>257</v>
      </c>
      <c r="C68" s="20" t="s">
        <v>254</v>
      </c>
      <c r="D68" s="18" t="s">
        <v>255</v>
      </c>
      <c r="E68" s="11">
        <f>42016.8068</f>
        <v>42016.806799999998</v>
      </c>
      <c r="F68" s="11">
        <f t="shared" ref="F68:F70" si="2">E68*1.19</f>
        <v>50000.000091999995</v>
      </c>
      <c r="G68" s="12" t="s">
        <v>402</v>
      </c>
      <c r="H68" s="19"/>
      <c r="I68" s="19"/>
      <c r="J68" s="19"/>
      <c r="K68" s="16" t="s">
        <v>20</v>
      </c>
      <c r="L68" s="16" t="s">
        <v>21</v>
      </c>
    </row>
    <row r="69" spans="1:12" ht="111" customHeight="1" x14ac:dyDescent="0.2">
      <c r="A69" s="7" t="s">
        <v>256</v>
      </c>
      <c r="B69" s="18" t="s">
        <v>259</v>
      </c>
      <c r="C69" s="20" t="s">
        <v>260</v>
      </c>
      <c r="D69" s="18" t="s">
        <v>261</v>
      </c>
      <c r="E69" s="11">
        <v>21008.400000000001</v>
      </c>
      <c r="F69" s="11">
        <f t="shared" si="2"/>
        <v>24999.995999999999</v>
      </c>
      <c r="G69" s="12" t="s">
        <v>402</v>
      </c>
      <c r="H69" s="19"/>
      <c r="I69" s="19"/>
      <c r="J69" s="19"/>
      <c r="K69" s="16" t="s">
        <v>20</v>
      </c>
      <c r="L69" s="16" t="s">
        <v>21</v>
      </c>
    </row>
    <row r="70" spans="1:12" ht="81.75" customHeight="1" x14ac:dyDescent="0.2">
      <c r="A70" s="7" t="s">
        <v>258</v>
      </c>
      <c r="B70" s="18" t="s">
        <v>352</v>
      </c>
      <c r="C70" s="100" t="s">
        <v>354</v>
      </c>
      <c r="D70" s="18" t="s">
        <v>352</v>
      </c>
      <c r="E70" s="11">
        <f>125+280</f>
        <v>405</v>
      </c>
      <c r="F70" s="11">
        <f t="shared" si="2"/>
        <v>481.95</v>
      </c>
      <c r="G70" s="12" t="s">
        <v>216</v>
      </c>
      <c r="H70" s="19"/>
      <c r="I70" s="19"/>
      <c r="J70" s="19"/>
      <c r="K70" s="16" t="s">
        <v>20</v>
      </c>
      <c r="L70" s="16" t="s">
        <v>21</v>
      </c>
    </row>
    <row r="71" spans="1:12" s="118" customFormat="1" ht="85.5" customHeight="1" x14ac:dyDescent="0.2">
      <c r="A71" s="7" t="s">
        <v>353</v>
      </c>
      <c r="B71" s="114" t="s">
        <v>361</v>
      </c>
      <c r="C71" s="24" t="s">
        <v>71</v>
      </c>
      <c r="D71" s="114" t="s">
        <v>72</v>
      </c>
      <c r="E71" s="30">
        <f>11300+2186</f>
        <v>13486</v>
      </c>
      <c r="F71" s="30">
        <f>E71*1.19</f>
        <v>16048.34</v>
      </c>
      <c r="G71" s="115">
        <v>10978</v>
      </c>
      <c r="H71" s="114"/>
      <c r="I71" s="114"/>
      <c r="J71" s="116"/>
      <c r="K71" s="112" t="s">
        <v>20</v>
      </c>
      <c r="L71" s="112" t="s">
        <v>21</v>
      </c>
    </row>
    <row r="72" spans="1:12" ht="79.5" customHeight="1" x14ac:dyDescent="0.2">
      <c r="A72" s="7" t="s">
        <v>265</v>
      </c>
      <c r="B72" s="101" t="s">
        <v>262</v>
      </c>
      <c r="C72" s="100" t="s">
        <v>263</v>
      </c>
      <c r="D72" s="18" t="s">
        <v>264</v>
      </c>
      <c r="E72" s="11">
        <f>30+28</f>
        <v>58</v>
      </c>
      <c r="F72" s="11">
        <f>E72*1</f>
        <v>58</v>
      </c>
      <c r="G72" s="12" t="s">
        <v>31</v>
      </c>
      <c r="H72" s="101"/>
      <c r="I72" s="101"/>
      <c r="J72" s="101"/>
      <c r="K72" s="101" t="s">
        <v>20</v>
      </c>
      <c r="L72" s="16" t="s">
        <v>21</v>
      </c>
    </row>
    <row r="73" spans="1:12" s="113" customFormat="1" ht="84.75" customHeight="1" x14ac:dyDescent="0.2">
      <c r="A73" s="7" t="s">
        <v>355</v>
      </c>
      <c r="B73" s="25" t="s">
        <v>266</v>
      </c>
      <c r="C73" s="117" t="s">
        <v>267</v>
      </c>
      <c r="D73" s="25" t="s">
        <v>268</v>
      </c>
      <c r="E73" s="30">
        <v>783.31</v>
      </c>
      <c r="F73" s="30">
        <f t="shared" ref="F73:F75" si="3">E73*1.19</f>
        <v>932.13889999999992</v>
      </c>
      <c r="G73" s="111" t="s">
        <v>134</v>
      </c>
      <c r="H73" s="112"/>
      <c r="I73" s="112"/>
      <c r="K73" s="112" t="s">
        <v>20</v>
      </c>
      <c r="L73" s="112" t="s">
        <v>21</v>
      </c>
    </row>
    <row r="74" spans="1:12" s="119" customFormat="1" ht="102" customHeight="1" x14ac:dyDescent="0.2">
      <c r="A74" s="7" t="s">
        <v>356</v>
      </c>
      <c r="B74" s="114" t="s">
        <v>350</v>
      </c>
      <c r="C74" s="117" t="s">
        <v>346</v>
      </c>
      <c r="D74" s="25" t="s">
        <v>347</v>
      </c>
      <c r="E74" s="30">
        <v>1920</v>
      </c>
      <c r="F74" s="30">
        <f t="shared" si="3"/>
        <v>2284.7999999999997</v>
      </c>
      <c r="G74" s="115">
        <v>39833</v>
      </c>
      <c r="H74" s="114"/>
      <c r="I74" s="114"/>
      <c r="J74" s="116"/>
      <c r="K74" s="112" t="s">
        <v>20</v>
      </c>
      <c r="L74" s="112" t="s">
        <v>21</v>
      </c>
    </row>
    <row r="75" spans="1:12" s="119" customFormat="1" ht="92.25" customHeight="1" x14ac:dyDescent="0.2">
      <c r="A75" s="7" t="s">
        <v>357</v>
      </c>
      <c r="B75" s="114" t="s">
        <v>344</v>
      </c>
      <c r="C75" s="117" t="s">
        <v>346</v>
      </c>
      <c r="D75" s="25" t="s">
        <v>347</v>
      </c>
      <c r="E75" s="30">
        <v>1296</v>
      </c>
      <c r="F75" s="30">
        <f t="shared" si="3"/>
        <v>1542.24</v>
      </c>
      <c r="G75" s="111" t="s">
        <v>134</v>
      </c>
      <c r="H75" s="114"/>
      <c r="I75" s="114"/>
      <c r="J75" s="116"/>
      <c r="K75" s="112" t="s">
        <v>20</v>
      </c>
      <c r="L75" s="112" t="s">
        <v>21</v>
      </c>
    </row>
    <row r="76" spans="1:12" s="119" customFormat="1" ht="130.5" customHeight="1" x14ac:dyDescent="0.2">
      <c r="A76" s="7" t="s">
        <v>358</v>
      </c>
      <c r="B76" s="114" t="s">
        <v>345</v>
      </c>
      <c r="C76" s="117" t="s">
        <v>45</v>
      </c>
      <c r="D76" s="25" t="s">
        <v>46</v>
      </c>
      <c r="E76" s="30">
        <v>280</v>
      </c>
      <c r="F76" s="30">
        <f>E76*1.19</f>
        <v>333.2</v>
      </c>
      <c r="G76" s="111" t="s">
        <v>78</v>
      </c>
      <c r="H76" s="114"/>
      <c r="I76" s="114"/>
      <c r="J76" s="116"/>
      <c r="K76" s="112" t="s">
        <v>20</v>
      </c>
      <c r="L76" s="112" t="s">
        <v>21</v>
      </c>
    </row>
    <row r="77" spans="1:12" s="118" customFormat="1" ht="109.5" customHeight="1" x14ac:dyDescent="0.2">
      <c r="A77" s="7" t="s">
        <v>359</v>
      </c>
      <c r="B77" s="120" t="s">
        <v>365</v>
      </c>
      <c r="C77" s="121" t="s">
        <v>362</v>
      </c>
      <c r="D77" s="122" t="s">
        <v>364</v>
      </c>
      <c r="E77" s="123">
        <v>990</v>
      </c>
      <c r="F77" s="123">
        <f>E77*1.19</f>
        <v>1178.0999999999999</v>
      </c>
      <c r="G77" s="124" t="s">
        <v>134</v>
      </c>
      <c r="H77" s="120"/>
      <c r="I77" s="120"/>
      <c r="J77" s="116"/>
      <c r="K77" s="125" t="s">
        <v>20</v>
      </c>
      <c r="L77" s="125" t="s">
        <v>21</v>
      </c>
    </row>
    <row r="78" spans="1:12" s="118" customFormat="1" ht="102" customHeight="1" x14ac:dyDescent="0.2">
      <c r="A78" s="7" t="s">
        <v>363</v>
      </c>
      <c r="B78" s="101" t="s">
        <v>371</v>
      </c>
      <c r="C78" s="100" t="s">
        <v>372</v>
      </c>
      <c r="D78" s="18" t="s">
        <v>373</v>
      </c>
      <c r="E78" s="11">
        <v>14500</v>
      </c>
      <c r="F78" s="11">
        <f>E78*1.19</f>
        <v>17255</v>
      </c>
      <c r="G78" s="12" t="s">
        <v>251</v>
      </c>
      <c r="H78" s="101"/>
      <c r="I78" s="101"/>
      <c r="J78" s="101"/>
      <c r="K78" s="16" t="s">
        <v>20</v>
      </c>
      <c r="L78" s="16" t="s">
        <v>21</v>
      </c>
    </row>
    <row r="79" spans="1:12" ht="115.5" customHeight="1" x14ac:dyDescent="0.2">
      <c r="A79" s="7" t="s">
        <v>370</v>
      </c>
      <c r="B79" s="101" t="s">
        <v>408</v>
      </c>
      <c r="C79" s="100" t="s">
        <v>377</v>
      </c>
      <c r="D79" s="18" t="s">
        <v>378</v>
      </c>
      <c r="E79" s="11">
        <v>2500</v>
      </c>
      <c r="F79" s="11">
        <f>E79*1</f>
        <v>2500</v>
      </c>
      <c r="G79" s="12" t="s">
        <v>216</v>
      </c>
      <c r="H79" s="101"/>
      <c r="I79" s="101"/>
      <c r="J79" s="101"/>
      <c r="K79" s="16" t="s">
        <v>20</v>
      </c>
      <c r="L79" s="16" t="s">
        <v>21</v>
      </c>
    </row>
    <row r="80" spans="1:12" ht="81" customHeight="1" x14ac:dyDescent="0.2">
      <c r="A80" s="7" t="s">
        <v>376</v>
      </c>
      <c r="B80" s="101" t="s">
        <v>381</v>
      </c>
      <c r="C80" s="100" t="s">
        <v>382</v>
      </c>
      <c r="D80" s="18" t="s">
        <v>383</v>
      </c>
      <c r="E80" s="11">
        <v>950</v>
      </c>
      <c r="F80" s="11">
        <f t="shared" ref="F80:F85" si="4">E80*1.19</f>
        <v>1130.5</v>
      </c>
      <c r="G80" s="12" t="s">
        <v>78</v>
      </c>
      <c r="H80" s="101"/>
      <c r="I80" s="101"/>
      <c r="J80" s="101"/>
      <c r="K80" s="16" t="s">
        <v>20</v>
      </c>
      <c r="L80" s="16" t="s">
        <v>21</v>
      </c>
    </row>
    <row r="81" spans="1:12" ht="78.75" customHeight="1" x14ac:dyDescent="0.2">
      <c r="A81" s="7" t="s">
        <v>380</v>
      </c>
      <c r="B81" s="101" t="s">
        <v>385</v>
      </c>
      <c r="C81" s="100" t="s">
        <v>386</v>
      </c>
      <c r="D81" s="18" t="s">
        <v>338</v>
      </c>
      <c r="E81" s="11">
        <v>2107.6</v>
      </c>
      <c r="F81" s="11">
        <f t="shared" si="4"/>
        <v>2508.0439999999999</v>
      </c>
      <c r="G81" s="12" t="s">
        <v>78</v>
      </c>
      <c r="H81" s="101"/>
      <c r="I81" s="101"/>
      <c r="J81" s="101"/>
      <c r="K81" s="16" t="s">
        <v>20</v>
      </c>
      <c r="L81" s="16" t="s">
        <v>21</v>
      </c>
    </row>
    <row r="82" spans="1:12" ht="87.75" customHeight="1" x14ac:dyDescent="0.2">
      <c r="A82" s="7" t="s">
        <v>384</v>
      </c>
      <c r="B82" s="101" t="s">
        <v>390</v>
      </c>
      <c r="C82" s="100" t="s">
        <v>388</v>
      </c>
      <c r="D82" s="18" t="s">
        <v>389</v>
      </c>
      <c r="E82" s="11">
        <v>700</v>
      </c>
      <c r="F82" s="11">
        <f t="shared" si="4"/>
        <v>833</v>
      </c>
      <c r="G82" s="12" t="s">
        <v>216</v>
      </c>
      <c r="H82" s="101"/>
      <c r="I82" s="101"/>
      <c r="J82" s="101"/>
      <c r="K82" s="16" t="s">
        <v>20</v>
      </c>
      <c r="L82" s="16" t="s">
        <v>21</v>
      </c>
    </row>
    <row r="83" spans="1:12" ht="86.25" customHeight="1" x14ac:dyDescent="0.2">
      <c r="A83" s="7" t="s">
        <v>387</v>
      </c>
      <c r="B83" s="101" t="s">
        <v>392</v>
      </c>
      <c r="C83" s="100" t="s">
        <v>393</v>
      </c>
      <c r="D83" s="18" t="s">
        <v>394</v>
      </c>
      <c r="E83" s="11">
        <v>4100</v>
      </c>
      <c r="F83" s="11">
        <f t="shared" si="4"/>
        <v>4879</v>
      </c>
      <c r="G83" s="12" t="s">
        <v>31</v>
      </c>
      <c r="H83" s="101"/>
      <c r="I83" s="101"/>
      <c r="J83" s="101"/>
      <c r="K83" s="16" t="s">
        <v>20</v>
      </c>
      <c r="L83" s="16" t="s">
        <v>21</v>
      </c>
    </row>
    <row r="84" spans="1:12" ht="89.25" customHeight="1" x14ac:dyDescent="0.2">
      <c r="A84" s="7" t="s">
        <v>391</v>
      </c>
      <c r="B84" s="101" t="s">
        <v>396</v>
      </c>
      <c r="C84" s="100" t="s">
        <v>397</v>
      </c>
      <c r="D84" s="18" t="s">
        <v>398</v>
      </c>
      <c r="E84" s="11">
        <v>12032</v>
      </c>
      <c r="F84" s="11">
        <f t="shared" si="4"/>
        <v>14318.08</v>
      </c>
      <c r="G84" s="12" t="s">
        <v>31</v>
      </c>
      <c r="H84" s="101"/>
      <c r="I84" s="101"/>
      <c r="J84" s="101"/>
      <c r="K84" s="16" t="s">
        <v>20</v>
      </c>
      <c r="L84" s="16" t="s">
        <v>21</v>
      </c>
    </row>
    <row r="85" spans="1:12" ht="84.75" customHeight="1" x14ac:dyDescent="0.2">
      <c r="A85" s="7" t="s">
        <v>395</v>
      </c>
      <c r="B85" s="153" t="s">
        <v>405</v>
      </c>
      <c r="C85" s="117" t="s">
        <v>406</v>
      </c>
      <c r="D85" s="25" t="s">
        <v>411</v>
      </c>
      <c r="E85" s="156">
        <f>3360+4414.23</f>
        <v>7774.23</v>
      </c>
      <c r="F85" s="156">
        <f t="shared" si="4"/>
        <v>9251.3336999999992</v>
      </c>
      <c r="G85" s="111" t="s">
        <v>403</v>
      </c>
      <c r="H85" s="114"/>
      <c r="I85" s="114"/>
      <c r="J85" s="114"/>
      <c r="K85" s="112" t="s">
        <v>20</v>
      </c>
      <c r="L85" s="112" t="s">
        <v>21</v>
      </c>
    </row>
    <row r="86" spans="1:12" ht="80.25" customHeight="1" x14ac:dyDescent="0.2">
      <c r="A86" s="7" t="s">
        <v>410</v>
      </c>
      <c r="B86" s="153" t="s">
        <v>409</v>
      </c>
      <c r="C86" s="117" t="s">
        <v>407</v>
      </c>
      <c r="D86" s="25" t="s">
        <v>339</v>
      </c>
      <c r="E86" s="156">
        <f>200+200</f>
        <v>400</v>
      </c>
      <c r="F86" s="156">
        <f>E86*1</f>
        <v>400</v>
      </c>
      <c r="G86" s="111" t="s">
        <v>403</v>
      </c>
      <c r="H86" s="114"/>
      <c r="I86" s="114"/>
      <c r="J86" s="114"/>
      <c r="K86" s="112" t="s">
        <v>20</v>
      </c>
      <c r="L86" s="112" t="s">
        <v>21</v>
      </c>
    </row>
    <row r="87" spans="1:12" ht="75" customHeight="1" x14ac:dyDescent="0.2">
      <c r="A87" s="7" t="s">
        <v>404</v>
      </c>
      <c r="B87" s="101" t="s">
        <v>413</v>
      </c>
      <c r="C87" s="100" t="s">
        <v>414</v>
      </c>
      <c r="D87" s="18" t="s">
        <v>415</v>
      </c>
      <c r="E87" s="11">
        <v>210.92</v>
      </c>
      <c r="F87" s="11">
        <f t="shared" ref="F87" si="5">E87*1.19</f>
        <v>250.99479999999997</v>
      </c>
      <c r="G87" s="12" t="s">
        <v>403</v>
      </c>
      <c r="H87" s="101"/>
      <c r="I87" s="101"/>
      <c r="J87" s="101"/>
      <c r="K87" s="16" t="s">
        <v>20</v>
      </c>
      <c r="L87" s="16" t="s">
        <v>21</v>
      </c>
    </row>
    <row r="88" spans="1:12" ht="83.25" customHeight="1" x14ac:dyDescent="0.2">
      <c r="A88" s="7" t="s">
        <v>412</v>
      </c>
      <c r="B88" s="101" t="s">
        <v>418</v>
      </c>
      <c r="C88" s="100" t="s">
        <v>419</v>
      </c>
      <c r="D88" s="18" t="s">
        <v>340</v>
      </c>
      <c r="E88" s="11">
        <v>356</v>
      </c>
      <c r="F88" s="11">
        <f t="shared" ref="F88" si="6">E88*1.19</f>
        <v>423.64</v>
      </c>
      <c r="G88" s="12" t="s">
        <v>134</v>
      </c>
      <c r="H88" s="101"/>
      <c r="I88" s="101"/>
      <c r="J88" s="101"/>
      <c r="K88" s="16" t="s">
        <v>20</v>
      </c>
      <c r="L88" s="16" t="s">
        <v>21</v>
      </c>
    </row>
    <row r="89" spans="1:12" ht="100.5" customHeight="1" x14ac:dyDescent="0.2">
      <c r="A89" s="7" t="s">
        <v>417</v>
      </c>
      <c r="B89" s="101" t="s">
        <v>423</v>
      </c>
      <c r="C89" s="100" t="s">
        <v>424</v>
      </c>
      <c r="D89" s="18" t="s">
        <v>426</v>
      </c>
      <c r="E89" s="11">
        <v>9400</v>
      </c>
      <c r="F89" s="11">
        <f t="shared" ref="F89:F98" si="7">E89*1.19</f>
        <v>11186</v>
      </c>
      <c r="G89" s="12" t="s">
        <v>425</v>
      </c>
      <c r="H89" s="101"/>
      <c r="I89" s="101"/>
      <c r="J89" s="101"/>
      <c r="K89" s="16" t="s">
        <v>20</v>
      </c>
      <c r="L89" s="16" t="s">
        <v>21</v>
      </c>
    </row>
    <row r="90" spans="1:12" ht="100.5" customHeight="1" x14ac:dyDescent="0.2">
      <c r="A90" s="7" t="s">
        <v>422</v>
      </c>
      <c r="B90" s="101" t="s">
        <v>427</v>
      </c>
      <c r="C90" s="100" t="s">
        <v>428</v>
      </c>
      <c r="D90" s="18" t="s">
        <v>431</v>
      </c>
      <c r="E90" s="11">
        <v>124900</v>
      </c>
      <c r="F90" s="11">
        <f t="shared" si="7"/>
        <v>148631</v>
      </c>
      <c r="G90" s="12" t="s">
        <v>26</v>
      </c>
      <c r="H90" s="101"/>
      <c r="I90" s="101"/>
      <c r="J90" s="101"/>
      <c r="K90" s="16" t="s">
        <v>20</v>
      </c>
      <c r="L90" s="16" t="s">
        <v>21</v>
      </c>
    </row>
    <row r="91" spans="1:12" ht="110.25" customHeight="1" x14ac:dyDescent="0.2">
      <c r="A91" s="7" t="s">
        <v>429</v>
      </c>
      <c r="B91" s="101" t="s">
        <v>433</v>
      </c>
      <c r="C91" s="100" t="s">
        <v>440</v>
      </c>
      <c r="D91" s="18" t="s">
        <v>432</v>
      </c>
      <c r="E91" s="11">
        <v>134602</v>
      </c>
      <c r="F91" s="11">
        <f t="shared" si="7"/>
        <v>160176.38</v>
      </c>
      <c r="G91" s="12" t="s">
        <v>441</v>
      </c>
      <c r="H91" s="101"/>
      <c r="I91" s="101"/>
      <c r="J91" s="101"/>
      <c r="K91" s="16" t="s">
        <v>20</v>
      </c>
      <c r="L91" s="16" t="s">
        <v>21</v>
      </c>
    </row>
    <row r="92" spans="1:12" ht="88.5" customHeight="1" x14ac:dyDescent="0.2">
      <c r="A92" s="7" t="s">
        <v>430</v>
      </c>
      <c r="B92" s="101" t="s">
        <v>436</v>
      </c>
      <c r="C92" s="100" t="s">
        <v>438</v>
      </c>
      <c r="D92" s="18" t="s">
        <v>248</v>
      </c>
      <c r="E92" s="11">
        <v>12605.04</v>
      </c>
      <c r="F92" s="11">
        <f t="shared" si="7"/>
        <v>14999.997600000001</v>
      </c>
      <c r="G92" s="12" t="s">
        <v>249</v>
      </c>
      <c r="H92" s="101"/>
      <c r="I92" s="101"/>
      <c r="J92" s="101"/>
      <c r="K92" s="16" t="s">
        <v>20</v>
      </c>
      <c r="L92" s="16" t="s">
        <v>21</v>
      </c>
    </row>
    <row r="93" spans="1:12" ht="76.5" customHeight="1" x14ac:dyDescent="0.2">
      <c r="A93" s="7" t="s">
        <v>434</v>
      </c>
      <c r="B93" s="101" t="s">
        <v>437</v>
      </c>
      <c r="C93" s="100" t="s">
        <v>439</v>
      </c>
      <c r="D93" s="18" t="s">
        <v>248</v>
      </c>
      <c r="E93" s="11">
        <v>12605.04</v>
      </c>
      <c r="F93" s="11">
        <f t="shared" si="7"/>
        <v>14999.997600000001</v>
      </c>
      <c r="G93" s="12" t="s">
        <v>249</v>
      </c>
      <c r="H93" s="101"/>
      <c r="I93" s="101"/>
      <c r="J93" s="101"/>
      <c r="K93" s="16" t="s">
        <v>20</v>
      </c>
      <c r="L93" s="16" t="s">
        <v>21</v>
      </c>
    </row>
    <row r="94" spans="1:12" ht="63" customHeight="1" x14ac:dyDescent="0.2">
      <c r="A94" s="7" t="s">
        <v>435</v>
      </c>
      <c r="B94" s="101" t="s">
        <v>445</v>
      </c>
      <c r="C94" s="100" t="s">
        <v>446</v>
      </c>
      <c r="D94" s="18" t="s">
        <v>447</v>
      </c>
      <c r="E94" s="11">
        <v>6900</v>
      </c>
      <c r="F94" s="11">
        <f t="shared" si="7"/>
        <v>8211</v>
      </c>
      <c r="G94" s="12" t="s">
        <v>78</v>
      </c>
      <c r="H94" s="101"/>
      <c r="I94" s="101"/>
      <c r="J94" s="101"/>
      <c r="K94" s="16" t="s">
        <v>20</v>
      </c>
      <c r="L94" s="16" t="s">
        <v>21</v>
      </c>
    </row>
    <row r="95" spans="1:12" s="86" customFormat="1" ht="84.75" customHeight="1" x14ac:dyDescent="0.2">
      <c r="A95" s="7" t="s">
        <v>444</v>
      </c>
      <c r="B95" s="144" t="s">
        <v>464</v>
      </c>
      <c r="C95" s="145" t="s">
        <v>304</v>
      </c>
      <c r="D95" s="146" t="s">
        <v>305</v>
      </c>
      <c r="E95" s="147">
        <f>55462.185+25882.35+2773.11+73613.45</f>
        <v>157731.095</v>
      </c>
      <c r="F95" s="147">
        <f>E95*1.19</f>
        <v>187700.00305</v>
      </c>
      <c r="G95" s="148" t="s">
        <v>198</v>
      </c>
      <c r="H95" s="144"/>
      <c r="I95" s="144"/>
      <c r="J95" s="144"/>
      <c r="K95" s="149" t="s">
        <v>20</v>
      </c>
      <c r="L95" s="149" t="s">
        <v>21</v>
      </c>
    </row>
    <row r="96" spans="1:12" s="86" customFormat="1" ht="63" customHeight="1" x14ac:dyDescent="0.2">
      <c r="A96" s="7" t="s">
        <v>453</v>
      </c>
      <c r="B96" s="144" t="s">
        <v>454</v>
      </c>
      <c r="C96" s="145" t="s">
        <v>306</v>
      </c>
      <c r="D96" s="146" t="s">
        <v>307</v>
      </c>
      <c r="E96" s="147">
        <f>42857.143+92436.975+46218.49+8403.362+18931.93+4201.68</f>
        <v>213049.58</v>
      </c>
      <c r="F96" s="147">
        <f t="shared" si="7"/>
        <v>253529.00019999998</v>
      </c>
      <c r="G96" s="148" t="s">
        <v>237</v>
      </c>
      <c r="H96" s="144"/>
      <c r="I96" s="144"/>
      <c r="J96" s="144"/>
      <c r="K96" s="149" t="s">
        <v>20</v>
      </c>
      <c r="L96" s="149" t="s">
        <v>21</v>
      </c>
    </row>
    <row r="97" spans="1:12" s="86" customFormat="1" ht="67.5" customHeight="1" x14ac:dyDescent="0.2">
      <c r="A97" s="7" t="s">
        <v>456</v>
      </c>
      <c r="B97" s="144" t="s">
        <v>455</v>
      </c>
      <c r="C97" s="150" t="s">
        <v>254</v>
      </c>
      <c r="D97" s="146" t="s">
        <v>255</v>
      </c>
      <c r="E97" s="147">
        <v>18680.669999999998</v>
      </c>
      <c r="F97" s="147">
        <f t="shared" si="7"/>
        <v>22229.997299999995</v>
      </c>
      <c r="G97" s="148" t="s">
        <v>251</v>
      </c>
      <c r="H97" s="144"/>
      <c r="I97" s="144"/>
      <c r="J97" s="144"/>
      <c r="K97" s="149" t="s">
        <v>20</v>
      </c>
      <c r="L97" s="149" t="s">
        <v>21</v>
      </c>
    </row>
    <row r="98" spans="1:12" s="86" customFormat="1" ht="69.75" customHeight="1" x14ac:dyDescent="0.2">
      <c r="A98" s="7" t="s">
        <v>463</v>
      </c>
      <c r="B98" s="144" t="s">
        <v>459</v>
      </c>
      <c r="C98" s="150" t="s">
        <v>460</v>
      </c>
      <c r="D98" s="146" t="s">
        <v>461</v>
      </c>
      <c r="E98" s="147">
        <v>3361.3440000000001</v>
      </c>
      <c r="F98" s="147">
        <f t="shared" si="7"/>
        <v>3999.9993599999998</v>
      </c>
      <c r="G98" s="148" t="s">
        <v>402</v>
      </c>
      <c r="H98" s="144"/>
      <c r="I98" s="144"/>
      <c r="J98" s="144"/>
      <c r="K98" s="149" t="s">
        <v>20</v>
      </c>
      <c r="L98" s="149" t="s">
        <v>21</v>
      </c>
    </row>
    <row r="99" spans="1:12" ht="67.5" customHeight="1" x14ac:dyDescent="0.2">
      <c r="A99" s="7" t="s">
        <v>457</v>
      </c>
      <c r="B99" s="154" t="s">
        <v>467</v>
      </c>
      <c r="C99" s="126" t="s">
        <v>153</v>
      </c>
      <c r="D99" s="154" t="s">
        <v>154</v>
      </c>
      <c r="E99" s="156">
        <v>2430</v>
      </c>
      <c r="F99" s="156">
        <f>E99*1</f>
        <v>2430</v>
      </c>
      <c r="G99" s="148" t="s">
        <v>134</v>
      </c>
      <c r="H99" s="101"/>
      <c r="I99" s="101"/>
      <c r="J99" s="101"/>
      <c r="K99" s="157" t="s">
        <v>20</v>
      </c>
      <c r="L99" s="157" t="s">
        <v>21</v>
      </c>
    </row>
    <row r="100" spans="1:12" ht="73.5" customHeight="1" x14ac:dyDescent="0.2">
      <c r="A100" s="7" t="s">
        <v>458</v>
      </c>
      <c r="B100" s="153" t="s">
        <v>468</v>
      </c>
      <c r="C100" s="155" t="s">
        <v>469</v>
      </c>
      <c r="D100" s="154" t="s">
        <v>470</v>
      </c>
      <c r="E100" s="156">
        <v>715.13</v>
      </c>
      <c r="F100" s="156">
        <f>E100*1.19</f>
        <v>851.00469999999996</v>
      </c>
      <c r="G100" s="148" t="s">
        <v>134</v>
      </c>
      <c r="H100" s="153"/>
      <c r="I100" s="153"/>
      <c r="J100" s="153"/>
      <c r="K100" s="157" t="s">
        <v>20</v>
      </c>
      <c r="L100" s="157" t="s">
        <v>21</v>
      </c>
    </row>
    <row r="101" spans="1:12" ht="72.75" customHeight="1" x14ac:dyDescent="0.2">
      <c r="A101" s="7" t="s">
        <v>466</v>
      </c>
      <c r="B101" s="153" t="s">
        <v>471</v>
      </c>
      <c r="C101" s="155" t="s">
        <v>472</v>
      </c>
      <c r="D101" s="154" t="s">
        <v>471</v>
      </c>
      <c r="E101" s="156">
        <v>1600</v>
      </c>
      <c r="F101" s="156">
        <f t="shared" ref="F101" si="8">E101*1.19</f>
        <v>1904</v>
      </c>
      <c r="G101" s="148" t="s">
        <v>134</v>
      </c>
      <c r="H101" s="153"/>
      <c r="I101" s="153"/>
      <c r="J101" s="153"/>
      <c r="K101" s="157" t="s">
        <v>20</v>
      </c>
      <c r="L101" s="157" t="s">
        <v>21</v>
      </c>
    </row>
    <row r="102" spans="1:12" ht="24" customHeight="1" x14ac:dyDescent="0.2">
      <c r="A102" s="129"/>
      <c r="B102" s="130"/>
      <c r="C102" s="131"/>
      <c r="D102" s="132"/>
      <c r="E102" s="159"/>
      <c r="F102" s="159"/>
      <c r="G102" s="160"/>
      <c r="H102" s="130"/>
      <c r="I102" s="130"/>
      <c r="J102" s="130"/>
      <c r="K102" s="133"/>
      <c r="L102" s="133"/>
    </row>
    <row r="103" spans="1:12" ht="16.5" customHeight="1" x14ac:dyDescent="0.2">
      <c r="A103" s="129"/>
      <c r="B103" s="130"/>
      <c r="C103" s="131"/>
      <c r="D103" s="132"/>
      <c r="E103" s="194"/>
      <c r="F103" s="194"/>
      <c r="G103" s="194"/>
      <c r="H103" s="194"/>
      <c r="I103" s="130"/>
      <c r="J103" s="130"/>
      <c r="K103" s="133"/>
      <c r="L103" s="133"/>
    </row>
    <row r="104" spans="1:12" ht="18.75" customHeight="1" x14ac:dyDescent="0.2">
      <c r="A104" s="88"/>
      <c r="B104" s="88"/>
      <c r="C104" s="89"/>
      <c r="D104" s="135"/>
      <c r="E104" s="194"/>
      <c r="F104" s="194"/>
      <c r="G104" s="194"/>
      <c r="H104" s="88"/>
      <c r="I104" s="88"/>
      <c r="J104" s="88"/>
      <c r="K104" s="88"/>
      <c r="L104" s="88"/>
    </row>
    <row r="105" spans="1:12" ht="18.75" x14ac:dyDescent="0.2">
      <c r="A105" s="88"/>
      <c r="B105" s="88"/>
      <c r="C105" s="89"/>
      <c r="D105" s="90"/>
      <c r="E105" s="89"/>
      <c r="F105" s="88"/>
      <c r="G105" s="88"/>
      <c r="H105" s="88"/>
      <c r="I105" s="88"/>
      <c r="J105" s="88"/>
    </row>
    <row r="106" spans="1:12" ht="35.25" customHeight="1" x14ac:dyDescent="0.2">
      <c r="A106" s="193"/>
      <c r="B106" s="193"/>
      <c r="C106" s="192"/>
      <c r="D106" s="192"/>
      <c r="E106" s="192"/>
      <c r="F106" s="192"/>
      <c r="G106" s="192"/>
      <c r="H106" s="89"/>
      <c r="I106" s="89"/>
      <c r="J106" s="89"/>
      <c r="K106" s="192"/>
      <c r="L106" s="192"/>
    </row>
    <row r="107" spans="1:12" ht="18.75" x14ac:dyDescent="0.2">
      <c r="A107" s="192"/>
      <c r="B107" s="192"/>
      <c r="C107" s="192"/>
      <c r="D107" s="192"/>
      <c r="E107" s="192"/>
      <c r="F107" s="192"/>
      <c r="G107" s="192"/>
      <c r="H107" s="89"/>
      <c r="I107" s="89"/>
      <c r="J107" s="89"/>
    </row>
    <row r="108" spans="1:12" ht="22.5" customHeight="1" x14ac:dyDescent="0.2">
      <c r="A108" s="88"/>
      <c r="B108" s="88"/>
      <c r="C108" s="90"/>
      <c r="D108" s="90"/>
      <c r="E108" s="90"/>
      <c r="F108" s="90"/>
      <c r="G108" s="88"/>
      <c r="H108" s="88"/>
      <c r="I108" s="88"/>
      <c r="J108" s="88"/>
      <c r="K108" s="193"/>
      <c r="L108" s="193"/>
    </row>
    <row r="109" spans="1:12" ht="18.75" x14ac:dyDescent="0.2">
      <c r="A109" s="142"/>
      <c r="B109" s="142"/>
      <c r="C109" s="90"/>
      <c r="D109" s="90"/>
      <c r="E109" s="90"/>
      <c r="F109" s="90"/>
      <c r="G109" s="142"/>
      <c r="H109" s="142"/>
      <c r="I109" s="142"/>
      <c r="J109" s="142"/>
      <c r="K109" s="192"/>
      <c r="L109" s="192"/>
    </row>
    <row r="110" spans="1:12" ht="18.75" x14ac:dyDescent="0.2">
      <c r="A110" s="142"/>
      <c r="B110" s="142"/>
      <c r="C110" s="90"/>
      <c r="D110" s="90"/>
      <c r="E110" s="90"/>
      <c r="F110" s="90"/>
      <c r="G110" s="142"/>
      <c r="H110" s="142"/>
      <c r="I110" s="142"/>
      <c r="J110" s="142"/>
      <c r="K110" s="192"/>
      <c r="L110" s="192"/>
    </row>
    <row r="111" spans="1:12" ht="18.75" x14ac:dyDescent="0.2">
      <c r="A111" s="90"/>
      <c r="B111" s="90"/>
      <c r="C111" s="90"/>
      <c r="D111" s="90"/>
      <c r="E111" s="90"/>
      <c r="F111" s="90"/>
      <c r="G111" s="88"/>
      <c r="H111" s="88"/>
      <c r="I111" s="88"/>
      <c r="J111" s="88"/>
      <c r="K111" s="88"/>
      <c r="L111" s="88"/>
    </row>
    <row r="112" spans="1:12" ht="18.75" x14ac:dyDescent="0.2">
      <c r="A112" s="90"/>
      <c r="B112" s="90"/>
      <c r="C112" s="90"/>
      <c r="D112" s="90"/>
      <c r="E112" s="90"/>
      <c r="F112" s="90"/>
      <c r="G112" s="91"/>
      <c r="H112" s="91"/>
      <c r="I112" s="91"/>
      <c r="J112" s="91"/>
    </row>
    <row r="113" spans="1:12" ht="18.75" x14ac:dyDescent="0.2">
      <c r="A113" s="90"/>
      <c r="B113" s="90"/>
      <c r="C113" s="90"/>
      <c r="D113" s="90"/>
      <c r="E113" s="90"/>
      <c r="F113" s="90"/>
      <c r="G113" s="89"/>
      <c r="H113" s="89"/>
      <c r="I113" s="89"/>
      <c r="J113" s="89"/>
      <c r="K113" s="191"/>
      <c r="L113" s="191"/>
    </row>
    <row r="133" spans="1:1" x14ac:dyDescent="0.2">
      <c r="A133" s="1">
        <v>73</v>
      </c>
    </row>
    <row r="134" spans="1:1" x14ac:dyDescent="0.2">
      <c r="A134" s="1">
        <v>73</v>
      </c>
    </row>
  </sheetData>
  <sheetProtection selectLockedCells="1" selectUnlockedCells="1"/>
  <autoFilter ref="A6:L104"/>
  <mergeCells count="22">
    <mergeCell ref="K113:L113"/>
    <mergeCell ref="A107:B107"/>
    <mergeCell ref="C107:D107"/>
    <mergeCell ref="E107:G107"/>
    <mergeCell ref="A106:B106"/>
    <mergeCell ref="C106:D106"/>
    <mergeCell ref="E106:G106"/>
    <mergeCell ref="K106:L106"/>
    <mergeCell ref="E103:H103"/>
    <mergeCell ref="E104:G104"/>
    <mergeCell ref="K108:L108"/>
    <mergeCell ref="K109:L109"/>
    <mergeCell ref="K110:L110"/>
    <mergeCell ref="K1:L1"/>
    <mergeCell ref="A4:A5"/>
    <mergeCell ref="B4:B5"/>
    <mergeCell ref="C4:C5"/>
    <mergeCell ref="D4:D5"/>
    <mergeCell ref="E4:F4"/>
    <mergeCell ref="G4:G5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6" manualBreakCount="6">
    <brk id="49" max="11" man="1"/>
    <brk id="59" max="11" man="1"/>
    <brk id="68" max="16383" man="1"/>
    <brk id="80" max="11" man="1"/>
    <brk id="92" max="11" man="1"/>
    <brk id="1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PAAP</vt:lpstr>
      <vt:lpstr>Anexa CD</vt:lpstr>
      <vt:lpstr>'Anexa CD'!Print_Area</vt:lpstr>
      <vt:lpstr>PAAP!Print_Area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Stanica Anamaria, ISC</dc:creator>
  <cp:lastModifiedBy>Paun Laura, ISC</cp:lastModifiedBy>
  <cp:lastPrinted>2022-09-29T09:08:37Z</cp:lastPrinted>
  <dcterms:created xsi:type="dcterms:W3CDTF">2022-02-17T07:36:33Z</dcterms:created>
  <dcterms:modified xsi:type="dcterms:W3CDTF">2022-10-03T11:22:06Z</dcterms:modified>
</cp:coreProperties>
</file>