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lecsandra.velicu\Desktop\site 31 mai\"/>
    </mc:Choice>
  </mc:AlternateContent>
  <xr:revisionPtr revIDLastSave="0" documentId="13_ncr:1_{EF3DE6ED-CD78-42B6-BA3F-C62E282D00BF}"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calcPr calcId="191029"/>
</workbook>
</file>

<file path=xl/calcChain.xml><?xml version="1.0" encoding="utf-8"?>
<calcChain xmlns="http://schemas.openxmlformats.org/spreadsheetml/2006/main">
  <c r="J23" i="1" l="1"/>
  <c r="L23" i="1"/>
  <c r="H23" i="1"/>
  <c r="I23" i="1" s="1"/>
  <c r="H10" i="1"/>
  <c r="H12" i="1"/>
  <c r="I12" i="1" s="1"/>
  <c r="H11" i="1"/>
  <c r="J14" i="1"/>
  <c r="F9" i="1"/>
  <c r="F10" i="1"/>
  <c r="G10" i="1" s="1"/>
  <c r="F11" i="1"/>
  <c r="F12" i="1"/>
  <c r="G12" i="1" s="1"/>
  <c r="F13" i="1"/>
  <c r="F14" i="1"/>
  <c r="F17" i="1"/>
  <c r="F19" i="1"/>
  <c r="G19" i="1" s="1"/>
  <c r="C15" i="1"/>
  <c r="C18" i="1" s="1"/>
  <c r="E23" i="1"/>
  <c r="J13" i="1"/>
  <c r="H9" i="1"/>
  <c r="I9" i="1" s="1"/>
  <c r="H13" i="1"/>
  <c r="H14" i="1"/>
  <c r="H16" i="1"/>
  <c r="H17" i="1"/>
  <c r="J9" i="1"/>
  <c r="K9" i="1" s="1"/>
  <c r="J10" i="1"/>
  <c r="K10" i="1" s="1"/>
  <c r="J11" i="1"/>
  <c r="K11" i="1" s="1"/>
  <c r="J12" i="1"/>
  <c r="K12" i="1" s="1"/>
  <c r="J16" i="1"/>
  <c r="K16" i="1" s="1"/>
  <c r="J17" i="1"/>
  <c r="J19" i="1"/>
  <c r="E16" i="1"/>
  <c r="G16" i="1"/>
  <c r="E17" i="1"/>
  <c r="H19" i="1"/>
  <c r="E10" i="1"/>
  <c r="E12" i="1"/>
  <c r="E13" i="1"/>
  <c r="D15" i="1"/>
  <c r="D20" i="1" s="1"/>
  <c r="E11" i="1"/>
  <c r="E19" i="1"/>
  <c r="E14" i="1"/>
  <c r="E9" i="1"/>
  <c r="L10" i="1"/>
  <c r="L19" i="1" l="1"/>
  <c r="M19" i="1" s="1"/>
  <c r="L14" i="1"/>
  <c r="M14" i="1" s="1"/>
  <c r="D18" i="1"/>
  <c r="D21" i="1" s="1"/>
  <c r="L17" i="1"/>
  <c r="G17" i="1"/>
  <c r="G14" i="1"/>
  <c r="L12" i="1"/>
  <c r="K19" i="1"/>
  <c r="L16" i="1"/>
  <c r="K13" i="1"/>
  <c r="I16" i="1"/>
  <c r="F15" i="1"/>
  <c r="F18" i="1" s="1"/>
  <c r="G11" i="1"/>
  <c r="K17" i="1"/>
  <c r="C21" i="1"/>
  <c r="L11" i="1"/>
  <c r="J15" i="1"/>
  <c r="M10" i="1"/>
  <c r="G9" i="1"/>
  <c r="I14" i="1"/>
  <c r="I17" i="1"/>
  <c r="I11" i="1"/>
  <c r="I10" i="1"/>
  <c r="G13" i="1"/>
  <c r="M23" i="1"/>
  <c r="L9" i="1"/>
  <c r="L13" i="1"/>
  <c r="K23" i="1"/>
  <c r="K14" i="1"/>
  <c r="I13" i="1"/>
  <c r="I19" i="1"/>
  <c r="H15" i="1"/>
  <c r="E15" i="1"/>
  <c r="C20" i="1"/>
  <c r="F20" i="1" l="1"/>
  <c r="G20" i="1" s="1"/>
  <c r="E18" i="1"/>
  <c r="M17" i="1"/>
  <c r="M12" i="1"/>
  <c r="G15" i="1"/>
  <c r="M16" i="1"/>
  <c r="H20" i="1"/>
  <c r="H18" i="1"/>
  <c r="I15" i="1"/>
  <c r="M11" i="1"/>
  <c r="G18" i="1"/>
  <c r="F21" i="1"/>
  <c r="J18" i="1"/>
  <c r="J20" i="1"/>
  <c r="K15" i="1"/>
  <c r="M13" i="1"/>
  <c r="L15" i="1"/>
  <c r="M9" i="1"/>
  <c r="E20" i="1"/>
  <c r="E21" i="1"/>
  <c r="I20" i="1" l="1"/>
  <c r="L20" i="1"/>
  <c r="M15" i="1"/>
  <c r="L18" i="1"/>
  <c r="J21" i="1"/>
  <c r="K18" i="1"/>
  <c r="G21" i="1"/>
  <c r="H21" i="1"/>
  <c r="I18" i="1"/>
  <c r="K20" i="1"/>
  <c r="I21" i="1" l="1"/>
  <c r="M18" i="1"/>
  <c r="L21" i="1"/>
  <c r="M20" i="1"/>
  <c r="K21" i="1"/>
  <c r="M21" i="1" l="1"/>
</calcChain>
</file>

<file path=xl/sharedStrings.xml><?xml version="1.0" encoding="utf-8"?>
<sst xmlns="http://schemas.openxmlformats.org/spreadsheetml/2006/main" count="43" uniqueCount="35">
  <si>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</si>
  <si>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</si>
  <si>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</si>
  <si>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</si>
  <si>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</si>
  <si>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</si>
  <si>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</si>
  <si>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</si>
  <si>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</si>
  <si>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</si>
  <si>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</si>
  <si>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</si>
  <si>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</si>
  <si>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</si>
  <si>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</si>
  <si>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</si>
  <si>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</si>
  <si>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</si>
  <si>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</si>
  <si>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</si>
  <si>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</si>
  <si>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</si>
  <si>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</si>
  <si>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</si>
  <si>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</si>
  <si>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</si>
  <si>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</si>
  <si>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</si>
  <si>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</si>
  <si>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TOTAL FESI și FEAD</t>
  </si>
  <si>
    <t>Politica de Coeziune</t>
  </si>
  <si>
    <t>Politica de Coeziune și FEAD</t>
  </si>
  <si>
    <t>FEGA 2015-2022**</t>
  </si>
  <si>
    <t>**Pentru rata de absorbtie efectivă FEGA au fost luate în calcul rambursările aferente anilor financiari 2016-2023</t>
  </si>
  <si>
    <t>Stadiul absorbției pentru programele finanțate din Fondurile Europene Structurale şi de Investiţii (FESI), Fondul de ajutor european pentru cele mai defavorizate persoane (FEAD)  și 
al plăților efectuate din Fondul European de Garantare Agricolă (FEGA)
la data de 31 mai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</si>
</sst>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s>
  <fonts count="50"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i/>
      <sz val="11"/>
      <name val="Calibri"/>
      <family val="2"/>
      <charset val="1"/>
    </font>
    <font>
      <sz val="11"/>
      <color rgb="FF000000"/>
      <name val="Calibri"/>
      <family val="2"/>
      <charset val="238"/>
    </font>
    <font>
      <sz val="11"/>
      <name val="Calibri"/>
      <family val="2"/>
    </font>
    <font>
      <b/>
      <i/>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s>
  <fills count="52">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37730">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0" fontId="21" fillId="0" borderId="0"/>
    <xf numFmtId="0" fontId="21" fillId="0" borderId="0"/>
    <xf numFmtId="0"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0"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5" fontId="21" fillId="0" borderId="0"/>
    <xf numFmtId="165" fontId="21" fillId="0" borderId="0"/>
    <xf numFmtId="168" fontId="21" fillId="0" borderId="0"/>
    <xf numFmtId="165" fontId="21" fillId="0" borderId="0"/>
    <xf numFmtId="165" fontId="21" fillId="0" borderId="0"/>
    <xf numFmtId="168" fontId="21" fillId="0" borderId="0"/>
    <xf numFmtId="169" fontId="21" fillId="0" borderId="0"/>
    <xf numFmtId="169"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6"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5" fontId="21" fillId="0" borderId="0"/>
    <xf numFmtId="165" fontId="21" fillId="0" borderId="0"/>
    <xf numFmtId="167" fontId="21" fillId="0" borderId="0"/>
    <xf numFmtId="165"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5" fontId="21" fillId="0" borderId="0"/>
    <xf numFmtId="169" fontId="21" fillId="0" borderId="0"/>
    <xf numFmtId="169"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6" fontId="21" fillId="0" borderId="0"/>
    <xf numFmtId="170" fontId="21" fillId="0" borderId="0"/>
    <xf numFmtId="168" fontId="21" fillId="0" borderId="0"/>
    <xf numFmtId="171" fontId="21" fillId="0" borderId="0"/>
    <xf numFmtId="168" fontId="21" fillId="0" borderId="0"/>
    <xf numFmtId="171" fontId="21" fillId="0" borderId="0"/>
    <xf numFmtId="170" fontId="21" fillId="0" borderId="0"/>
    <xf numFmtId="168" fontId="21" fillId="0" borderId="0"/>
    <xf numFmtId="165" fontId="21" fillId="0" borderId="0"/>
    <xf numFmtId="168" fontId="21" fillId="0" borderId="0"/>
    <xf numFmtId="168" fontId="21" fillId="0" borderId="0"/>
    <xf numFmtId="168" fontId="21" fillId="0" borderId="0"/>
    <xf numFmtId="166" fontId="21" fillId="0" borderId="0"/>
    <xf numFmtId="168" fontId="21" fillId="0" borderId="0"/>
    <xf numFmtId="168" fontId="21" fillId="0" borderId="0"/>
    <xf numFmtId="168" fontId="21" fillId="0" borderId="0"/>
    <xf numFmtId="166" fontId="21" fillId="0" borderId="0"/>
    <xf numFmtId="168" fontId="21" fillId="0" borderId="0"/>
    <xf numFmtId="168" fontId="21" fillId="0" borderId="0"/>
    <xf numFmtId="171" fontId="21" fillId="0" borderId="0"/>
    <xf numFmtId="168" fontId="21" fillId="0" borderId="0"/>
    <xf numFmtId="168" fontId="21" fillId="0" borderId="0"/>
    <xf numFmtId="171" fontId="21" fillId="0" borderId="0"/>
    <xf numFmtId="168" fontId="21" fillId="0" borderId="0"/>
    <xf numFmtId="171" fontId="21" fillId="0" borderId="0"/>
    <xf numFmtId="168" fontId="21" fillId="0" borderId="0"/>
    <xf numFmtId="166" fontId="21" fillId="0" borderId="0"/>
    <xf numFmtId="168" fontId="21" fillId="0" borderId="0"/>
    <xf numFmtId="165"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65" fontId="21" fillId="0" borderId="0"/>
    <xf numFmtId="168" fontId="21" fillId="0" borderId="0"/>
    <xf numFmtId="168" fontId="21" fillId="0" borderId="0"/>
    <xf numFmtId="165" fontId="21" fillId="0" borderId="0"/>
    <xf numFmtId="168" fontId="21" fillId="0" borderId="0"/>
    <xf numFmtId="168" fontId="21" fillId="0" borderId="0"/>
    <xf numFmtId="165" fontId="21" fillId="0" borderId="0"/>
    <xf numFmtId="165" fontId="21" fillId="0" borderId="0"/>
    <xf numFmtId="172" fontId="21" fillId="0" borderId="0"/>
    <xf numFmtId="165" fontId="21" fillId="0" borderId="0"/>
    <xf numFmtId="165" fontId="21" fillId="0" borderId="0"/>
    <xf numFmtId="172"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70" fontId="21" fillId="0" borderId="0"/>
    <xf numFmtId="165" fontId="21" fillId="0" borderId="0"/>
    <xf numFmtId="165" fontId="21" fillId="0" borderId="0"/>
    <xf numFmtId="170" fontId="21" fillId="0" borderId="0"/>
    <xf numFmtId="166" fontId="21" fillId="0" borderId="0"/>
    <xf numFmtId="166" fontId="21" fillId="0" borderId="0"/>
    <xf numFmtId="166" fontId="21" fillId="0" borderId="0"/>
    <xf numFmtId="167" fontId="21" fillId="0" borderId="0"/>
    <xf numFmtId="165" fontId="21" fillId="0" borderId="0"/>
    <xf numFmtId="165" fontId="21" fillId="0" borderId="0"/>
    <xf numFmtId="165" fontId="21" fillId="0" borderId="0"/>
    <xf numFmtId="165" fontId="21" fillId="0" borderId="0"/>
    <xf numFmtId="168" fontId="21" fillId="0" borderId="0"/>
    <xf numFmtId="165" fontId="21" fillId="0" borderId="0"/>
    <xf numFmtId="165" fontId="21" fillId="0" borderId="0"/>
    <xf numFmtId="165" fontId="21" fillId="0" borderId="0"/>
    <xf numFmtId="166" fontId="21" fillId="0" borderId="0"/>
    <xf numFmtId="166" fontId="21" fillId="0" borderId="0"/>
    <xf numFmtId="165" fontId="21" fillId="0" borderId="0"/>
    <xf numFmtId="165"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72" fontId="21" fillId="0" borderId="0"/>
    <xf numFmtId="172"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6" fontId="21" fillId="0" borderId="0"/>
    <xf numFmtId="166" fontId="21" fillId="0" borderId="0"/>
    <xf numFmtId="165" fontId="21" fillId="0" borderId="0"/>
    <xf numFmtId="165" fontId="21" fillId="0" borderId="0"/>
    <xf numFmtId="166" fontId="21" fillId="0" borderId="0"/>
    <xf numFmtId="167" fontId="21" fillId="0" borderId="0"/>
    <xf numFmtId="165" fontId="21" fillId="0" borderId="0"/>
    <xf numFmtId="165" fontId="21" fillId="0" borderId="0"/>
    <xf numFmtId="165" fontId="21" fillId="0" borderId="0"/>
    <xf numFmtId="168" fontId="21" fillId="0" borderId="0"/>
    <xf numFmtId="168"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33" borderId="0" applyNumberFormat="0" applyBorder="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2" fillId="36" borderId="29" applyNumberFormat="0" applyAlignment="0" applyProtection="0"/>
    <xf numFmtId="0" fontId="33" fillId="0" borderId="30" applyNumberFormat="0" applyFill="0" applyAlignment="0" applyProtection="0"/>
    <xf numFmtId="0" fontId="34" fillId="50" borderId="31" applyNumberFormat="0" applyAlignment="0" applyProtection="0"/>
    <xf numFmtId="0" fontId="34" fillId="50" borderId="31" applyNumberFormat="0" applyAlignment="0" applyProtection="0"/>
    <xf numFmtId="43" fontId="2"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175" fontId="27" fillId="0" borderId="0" applyFont="0" applyFill="0" applyBorder="0" applyAlignment="0" applyProtection="0"/>
    <xf numFmtId="175" fontId="24"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1" fillId="33" borderId="0" applyNumberFormat="0" applyBorder="0" applyAlignment="0" applyProtection="0"/>
    <xf numFmtId="0" fontId="25" fillId="2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6" fillId="0" borderId="32" applyNumberFormat="0" applyFill="0" applyAlignment="0" applyProtection="0"/>
    <xf numFmtId="0" fontId="36" fillId="0" borderId="32" applyNumberFormat="0" applyFill="0" applyAlignment="0" applyProtection="0"/>
    <xf numFmtId="0" fontId="37" fillId="0" borderId="33"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0" fillId="36" borderId="35" applyNumberFormat="0" applyAlignment="0" applyProtection="0"/>
    <xf numFmtId="0" fontId="40" fillId="36" borderId="35"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41" fillId="30" borderId="29" applyNumberFormat="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42" fillId="39" borderId="0" applyNumberFormat="0" applyBorder="0" applyAlignment="0" applyProtection="0"/>
    <xf numFmtId="0" fontId="42" fillId="39" borderId="0" applyNumberFormat="0" applyBorder="0" applyAlignment="0" applyProtection="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 fillId="0" borderId="0"/>
    <xf numFmtId="0" fontId="27" fillId="0" borderId="0"/>
    <xf numFmtId="0" fontId="27" fillId="0" borderId="0"/>
    <xf numFmtId="0" fontId="24" fillId="0" borderId="0"/>
    <xf numFmtId="0" fontId="24" fillId="0" borderId="0"/>
    <xf numFmtId="0" fontId="2" fillId="0" borderId="0"/>
    <xf numFmtId="0" fontId="27" fillId="0" borderId="0"/>
    <xf numFmtId="0" fontId="24" fillId="0" borderId="0"/>
    <xf numFmtId="0" fontId="2"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7" fillId="0" borderId="0"/>
    <xf numFmtId="0" fontId="24" fillId="0" borderId="0"/>
    <xf numFmtId="0" fontId="2" fillId="0" borderId="0"/>
    <xf numFmtId="0" fontId="2" fillId="0" borderId="0"/>
    <xf numFmtId="0" fontId="27" fillId="0" borderId="0"/>
    <xf numFmtId="0" fontId="2" fillId="0" borderId="0"/>
    <xf numFmtId="0" fontId="27" fillId="0" borderId="0"/>
    <xf numFmtId="0" fontId="24" fillId="0" borderId="0"/>
    <xf numFmtId="0" fontId="24" fillId="0" borderId="0"/>
    <xf numFmtId="0" fontId="27" fillId="0" borderId="0"/>
    <xf numFmtId="0" fontId="2" fillId="0" borderId="0"/>
    <xf numFmtId="0" fontId="48" fillId="0" borderId="0"/>
    <xf numFmtId="0" fontId="24" fillId="0" borderId="0"/>
    <xf numFmtId="0" fontId="27" fillId="0" borderId="0"/>
    <xf numFmtId="0" fontId="27" fillId="0" borderId="0"/>
    <xf numFmtId="0" fontId="27" fillId="0" borderId="0"/>
    <xf numFmtId="0" fontId="24" fillId="0" borderId="0"/>
    <xf numFmtId="0" fontId="24" fillId="0" borderId="0"/>
    <xf numFmtId="0" fontId="2" fillId="0" borderId="0"/>
    <xf numFmtId="0" fontId="24" fillId="0" borderId="0"/>
    <xf numFmtId="0" fontId="26" fillId="0" borderId="0"/>
    <xf numFmtId="0" fontId="2" fillId="0" borderId="0"/>
    <xf numFmtId="0" fontId="26" fillId="0" borderId="0"/>
    <xf numFmtId="0" fontId="26" fillId="0" borderId="0"/>
    <xf numFmtId="0" fontId="26" fillId="0" borderId="0"/>
    <xf numFmtId="0" fontId="27" fillId="0" borderId="0"/>
    <xf numFmtId="0" fontId="24" fillId="0" borderId="0"/>
    <xf numFmtId="0" fontId="46" fillId="0" borderId="0"/>
    <xf numFmtId="0" fontId="2" fillId="0" borderId="0"/>
    <xf numFmtId="0" fontId="27" fillId="0" borderId="0"/>
    <xf numFmtId="0" fontId="24" fillId="0" borderId="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7"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 fillId="28" borderId="28" applyNumberFormat="0" applyFon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0" fontId="40" fillId="36" borderId="3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ill="0" applyBorder="0" applyAlignment="0" applyProtection="0"/>
    <xf numFmtId="9" fontId="24" fillId="0" borderId="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0" fontId="28" fillId="0" borderId="0"/>
    <xf numFmtId="0" fontId="28" fillId="0" borderId="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 fillId="0" borderId="0"/>
    <xf numFmtId="0" fontId="49" fillId="0" borderId="0"/>
    <xf numFmtId="43" fontId="1" fillId="0" borderId="0" applyFont="0" applyFill="0" applyBorder="0" applyAlignment="0" applyProtection="0"/>
    <xf numFmtId="0" fontId="1" fillId="0" borderId="0"/>
    <xf numFmtId="0" fontId="49" fillId="0" borderId="0"/>
    <xf numFmtId="0" fontId="49" fillId="0" borderId="0"/>
  </cellStyleXfs>
  <cellXfs count="92">
    <xf numFmtId="0" fontId="0" fillId="0" borderId="0" xfId="0"/>
    <xf numFmtId="0" fontId="9" fillId="0" borderId="0" xfId="1537" applyFont="1"/>
    <xf numFmtId="3" fontId="9" fillId="0" borderId="0" xfId="1537" applyNumberFormat="1" applyFont="1" applyAlignment="1">
      <alignment horizontal="center" vertical="center"/>
    </xf>
    <xf numFmtId="10" fontId="9" fillId="0" borderId="0" xfId="1537" applyNumberFormat="1" applyFont="1" applyAlignment="1">
      <alignment horizontal="center" vertical="center"/>
    </xf>
    <xf numFmtId="10" fontId="9" fillId="0" borderId="0" xfId="1537" applyNumberFormat="1" applyFont="1"/>
    <xf numFmtId="0" fontId="18" fillId="0" borderId="0" xfId="1537" applyFont="1" applyAlignment="1">
      <alignment horizontal="center" vertical="center"/>
    </xf>
    <xf numFmtId="0" fontId="18" fillId="0" borderId="0" xfId="1537" applyFont="1" applyAlignment="1">
      <alignment horizontal="right" vertical="center"/>
    </xf>
    <xf numFmtId="0" fontId="12" fillId="0" borderId="0" xfId="1537" applyFont="1" applyAlignment="1">
      <alignment horizontal="center" vertical="center" wrapText="1"/>
    </xf>
    <xf numFmtId="0" fontId="12" fillId="25" borderId="2" xfId="1537" applyFont="1" applyFill="1" applyBorder="1" applyAlignment="1">
      <alignment horizontal="center" vertical="center"/>
    </xf>
    <xf numFmtId="3" fontId="12" fillId="25" borderId="2" xfId="1537" applyNumberFormat="1" applyFont="1" applyFill="1" applyBorder="1" applyAlignment="1">
      <alignment horizontal="center" vertical="center"/>
    </xf>
    <xf numFmtId="3" fontId="12" fillId="25" borderId="10" xfId="1537" applyNumberFormat="1" applyFont="1" applyFill="1" applyBorder="1" applyAlignment="1">
      <alignment horizontal="center" vertical="center"/>
    </xf>
    <xf numFmtId="10" fontId="12" fillId="25" borderId="11" xfId="1537" applyNumberFormat="1" applyFont="1" applyFill="1" applyBorder="1" applyAlignment="1">
      <alignment horizontal="center" vertical="center"/>
    </xf>
    <xf numFmtId="10" fontId="12" fillId="0" borderId="0" xfId="1537" applyNumberFormat="1" applyFont="1" applyAlignment="1">
      <alignment horizontal="center" vertical="center"/>
    </xf>
    <xf numFmtId="0" fontId="19" fillId="25" borderId="12" xfId="1537" applyFont="1" applyFill="1" applyBorder="1" applyAlignment="1">
      <alignment horizontal="center" vertical="center"/>
    </xf>
    <xf numFmtId="3" fontId="19" fillId="25" borderId="12" xfId="1537" applyNumberFormat="1" applyFont="1" applyFill="1" applyBorder="1" applyAlignment="1">
      <alignment horizontal="center" vertical="center"/>
    </xf>
    <xf numFmtId="0" fontId="19" fillId="25" borderId="13" xfId="1537" applyFont="1" applyFill="1" applyBorder="1" applyAlignment="1">
      <alignment horizontal="center" vertical="center"/>
    </xf>
    <xf numFmtId="10" fontId="19" fillId="25" borderId="14" xfId="1537" applyNumberFormat="1" applyFont="1" applyFill="1" applyBorder="1" applyAlignment="1">
      <alignment horizontal="center" vertical="center"/>
    </xf>
    <xf numFmtId="10" fontId="19" fillId="0" borderId="0" xfId="1537" applyNumberFormat="1" applyFont="1" applyAlignment="1">
      <alignment horizontal="center" vertical="center"/>
    </xf>
    <xf numFmtId="4" fontId="9" fillId="0" borderId="0" xfId="1537" applyNumberFormat="1" applyFont="1"/>
    <xf numFmtId="3" fontId="4" fillId="0" borderId="0" xfId="1537" applyNumberFormat="1" applyFont="1" applyAlignment="1">
      <alignment horizontal="center" vertical="center"/>
    </xf>
    <xf numFmtId="4" fontId="9" fillId="0" borderId="0" xfId="1537" applyNumberFormat="1" applyFont="1" applyAlignment="1">
      <alignment horizontal="center" vertical="center"/>
    </xf>
    <xf numFmtId="4" fontId="13" fillId="0" borderId="0" xfId="1537" applyNumberFormat="1" applyFont="1" applyAlignment="1">
      <alignment horizontal="center" vertical="center"/>
    </xf>
    <xf numFmtId="0" fontId="9" fillId="0" borderId="0" xfId="1537" applyFont="1" applyAlignment="1">
      <alignment wrapText="1"/>
    </xf>
    <xf numFmtId="0" fontId="20" fillId="0" borderId="0" xfId="1537" applyFont="1"/>
    <xf numFmtId="10" fontId="4" fillId="0" borderId="0" xfId="1537" applyNumberFormat="1" applyFont="1"/>
    <xf numFmtId="0" fontId="4" fillId="0" borderId="0" xfId="1537" applyFont="1"/>
    <xf numFmtId="3" fontId="13" fillId="0" borderId="0" xfId="1537" applyNumberFormat="1" applyFont="1" applyAlignment="1">
      <alignment horizontal="center" vertical="center"/>
    </xf>
    <xf numFmtId="4" fontId="4" fillId="0" borderId="0" xfId="1537" applyNumberFormat="1" applyFont="1" applyAlignment="1">
      <alignment horizontal="center" vertical="center"/>
    </xf>
    <xf numFmtId="0" fontId="9" fillId="0" borderId="0" xfId="1537" applyFont="1" applyAlignment="1">
      <alignment horizontal="center" vertical="center"/>
    </xf>
    <xf numFmtId="10" fontId="22" fillId="3" borderId="8" xfId="1537" applyNumberFormat="1" applyFont="1" applyFill="1" applyBorder="1" applyAlignment="1">
      <alignment horizontal="center" vertical="center"/>
    </xf>
    <xf numFmtId="3" fontId="22" fillId="3" borderId="8" xfId="1537" applyNumberFormat="1" applyFont="1" applyFill="1" applyBorder="1" applyAlignment="1">
      <alignment horizontal="center" vertical="center"/>
    </xf>
    <xf numFmtId="3" fontId="22" fillId="0" borderId="17" xfId="1537" applyNumberFormat="1" applyFont="1" applyBorder="1" applyAlignment="1">
      <alignment horizontal="center" vertical="center"/>
    </xf>
    <xf numFmtId="3" fontId="22" fillId="3" borderId="16" xfId="1537" applyNumberFormat="1" applyFont="1" applyFill="1" applyBorder="1" applyAlignment="1">
      <alignment horizontal="center" vertical="center"/>
    </xf>
    <xf numFmtId="3" fontId="22" fillId="0" borderId="2" xfId="1537" applyNumberFormat="1" applyFont="1" applyBorder="1" applyAlignment="1">
      <alignment horizontal="center" vertical="center"/>
    </xf>
    <xf numFmtId="10" fontId="22" fillId="3" borderId="2" xfId="1537" applyNumberFormat="1" applyFont="1" applyFill="1" applyBorder="1" applyAlignment="1">
      <alignment horizontal="center" vertical="center"/>
    </xf>
    <xf numFmtId="10" fontId="22" fillId="0" borderId="2" xfId="1537" applyNumberFormat="1" applyFont="1" applyBorder="1" applyAlignment="1">
      <alignment horizontal="center" vertical="center"/>
    </xf>
    <xf numFmtId="10" fontId="22" fillId="3" borderId="12" xfId="1537" applyNumberFormat="1" applyFont="1" applyFill="1" applyBorder="1" applyAlignment="1">
      <alignment horizontal="center" vertical="center"/>
    </xf>
    <xf numFmtId="3" fontId="22" fillId="3" borderId="12" xfId="1537" applyNumberFormat="1" applyFont="1" applyFill="1" applyBorder="1" applyAlignment="1">
      <alignment horizontal="center" vertical="center"/>
    </xf>
    <xf numFmtId="3" fontId="22" fillId="0" borderId="12" xfId="1537" applyNumberFormat="1" applyFont="1" applyBorder="1" applyAlignment="1">
      <alignment horizontal="center" vertical="center"/>
    </xf>
    <xf numFmtId="10" fontId="22" fillId="0" borderId="12" xfId="1537" applyNumberFormat="1" applyFont="1" applyBorder="1" applyAlignment="1">
      <alignment horizontal="center" vertical="center"/>
    </xf>
    <xf numFmtId="3" fontId="23" fillId="26" borderId="21" xfId="1537" applyNumberFormat="1" applyFont="1" applyFill="1" applyBorder="1" applyAlignment="1">
      <alignment horizontal="center" vertical="center"/>
    </xf>
    <xf numFmtId="10" fontId="23" fillId="26" borderId="21" xfId="1537" applyNumberFormat="1" applyFont="1" applyFill="1" applyBorder="1" applyAlignment="1">
      <alignment horizontal="center" vertical="center"/>
    </xf>
    <xf numFmtId="10" fontId="22" fillId="3" borderId="16" xfId="1537" applyNumberFormat="1" applyFont="1" applyFill="1" applyBorder="1" applyAlignment="1">
      <alignment horizontal="center" vertical="center"/>
    </xf>
    <xf numFmtId="10" fontId="22" fillId="3" borderId="17" xfId="1537" applyNumberFormat="1" applyFont="1" applyFill="1" applyBorder="1" applyAlignment="1">
      <alignment horizontal="center" vertical="center"/>
    </xf>
    <xf numFmtId="3" fontId="22" fillId="3" borderId="26" xfId="1537" applyNumberFormat="1" applyFont="1" applyFill="1" applyBorder="1" applyAlignment="1">
      <alignment horizontal="center" vertical="center"/>
    </xf>
    <xf numFmtId="3" fontId="22" fillId="3" borderId="21" xfId="1537" applyNumberFormat="1" applyFont="1" applyFill="1" applyBorder="1" applyAlignment="1">
      <alignment horizontal="center" vertical="center"/>
    </xf>
    <xf numFmtId="10" fontId="22" fillId="3" borderId="21" xfId="1537" applyNumberFormat="1" applyFont="1" applyFill="1" applyBorder="1" applyAlignment="1">
      <alignment horizontal="center" vertical="center"/>
    </xf>
    <xf numFmtId="3" fontId="22" fillId="3" borderId="27" xfId="1537" applyNumberFormat="1" applyFont="1" applyFill="1" applyBorder="1" applyAlignment="1">
      <alignment horizontal="center" vertical="center"/>
    </xf>
    <xf numFmtId="10" fontId="22" fillId="3" borderId="27" xfId="1537" applyNumberFormat="1" applyFont="1" applyFill="1" applyBorder="1" applyAlignment="1">
      <alignment horizontal="center" vertical="center"/>
    </xf>
    <xf numFmtId="3" fontId="22" fillId="0" borderId="27" xfId="1537" applyNumberFormat="1" applyFont="1" applyBorder="1" applyAlignment="1">
      <alignment horizontal="center" vertical="center"/>
    </xf>
    <xf numFmtId="10" fontId="22" fillId="3" borderId="0" xfId="1537" applyNumberFormat="1" applyFont="1" applyFill="1" applyAlignment="1">
      <alignment horizontal="center" vertical="center"/>
    </xf>
    <xf numFmtId="3" fontId="22" fillId="0" borderId="0" xfId="1537" applyNumberFormat="1" applyFont="1" applyAlignment="1">
      <alignment horizontal="center" vertical="center"/>
    </xf>
    <xf numFmtId="10" fontId="22" fillId="3" borderId="18" xfId="1537" applyNumberFormat="1" applyFont="1" applyFill="1" applyBorder="1" applyAlignment="1">
      <alignment horizontal="center" vertical="center"/>
    </xf>
    <xf numFmtId="10" fontId="22" fillId="3" borderId="11" xfId="1537" applyNumberFormat="1" applyFont="1" applyFill="1" applyBorder="1" applyAlignment="1">
      <alignment horizontal="center" vertical="center"/>
    </xf>
    <xf numFmtId="10" fontId="22" fillId="3" borderId="14" xfId="1537" applyNumberFormat="1" applyFont="1" applyFill="1" applyBorder="1" applyAlignment="1">
      <alignment horizontal="center" vertical="center"/>
    </xf>
    <xf numFmtId="10" fontId="23" fillId="26" borderId="22" xfId="1537" applyNumberFormat="1" applyFont="1" applyFill="1" applyBorder="1" applyAlignment="1">
      <alignment horizontal="center" vertical="center"/>
    </xf>
    <xf numFmtId="10" fontId="22" fillId="0" borderId="18" xfId="1537" applyNumberFormat="1" applyFont="1" applyBorder="1" applyAlignment="1">
      <alignment horizontal="center" vertical="center"/>
    </xf>
    <xf numFmtId="10" fontId="22" fillId="0" borderId="0" xfId="1537" applyNumberFormat="1" applyFont="1" applyAlignment="1">
      <alignment horizontal="center" vertical="center"/>
    </xf>
    <xf numFmtId="10" fontId="22" fillId="0" borderId="22" xfId="1537" applyNumberFormat="1" applyFont="1" applyBorder="1" applyAlignment="1">
      <alignment horizontal="center" vertical="center"/>
    </xf>
    <xf numFmtId="3" fontId="22" fillId="3" borderId="2" xfId="1537" applyNumberFormat="1" applyFont="1" applyFill="1" applyBorder="1" applyAlignment="1">
      <alignment horizontal="center" vertical="center"/>
    </xf>
    <xf numFmtId="0" fontId="9" fillId="0" borderId="0" xfId="0" applyFont="1"/>
    <xf numFmtId="3" fontId="22" fillId="3" borderId="17" xfId="1537" applyNumberFormat="1" applyFont="1" applyFill="1" applyBorder="1" applyAlignment="1">
      <alignment horizontal="center" vertical="center"/>
    </xf>
    <xf numFmtId="0" fontId="22" fillId="0" borderId="0" xfId="1537" applyFont="1"/>
    <xf numFmtId="0" fontId="22" fillId="0" borderId="0" xfId="0" applyFont="1"/>
    <xf numFmtId="4" fontId="22" fillId="0" borderId="0" xfId="1537" applyNumberFormat="1" applyFont="1"/>
    <xf numFmtId="0" fontId="22" fillId="3" borderId="15" xfId="1537" applyFont="1" applyFill="1" applyBorder="1" applyAlignment="1">
      <alignment vertical="center"/>
    </xf>
    <xf numFmtId="0" fontId="22" fillId="0" borderId="19" xfId="1537" applyFont="1" applyBorder="1" applyAlignment="1">
      <alignment vertical="center"/>
    </xf>
    <xf numFmtId="0" fontId="22" fillId="3" borderId="19" xfId="1537" applyFont="1" applyFill="1" applyBorder="1" applyAlignment="1">
      <alignment vertical="center"/>
    </xf>
    <xf numFmtId="0" fontId="22" fillId="0" borderId="20" xfId="1537" applyFont="1" applyBorder="1" applyAlignment="1">
      <alignment vertical="center"/>
    </xf>
    <xf numFmtId="0" fontId="23" fillId="26" borderId="7" xfId="1537" applyFont="1" applyFill="1" applyBorder="1" applyAlignment="1">
      <alignment horizontal="left" vertical="center"/>
    </xf>
    <xf numFmtId="0" fontId="22" fillId="0" borderId="23" xfId="1537" applyFont="1" applyBorder="1" applyAlignment="1">
      <alignment vertical="center"/>
    </xf>
    <xf numFmtId="0" fontId="22" fillId="0" borderId="24" xfId="1537" applyFont="1" applyBorder="1" applyAlignment="1">
      <alignment vertical="center"/>
    </xf>
    <xf numFmtId="0" fontId="22" fillId="0" borderId="7" xfId="1537" applyFont="1" applyBorder="1" applyAlignment="1">
      <alignment horizontal="left" vertical="center"/>
    </xf>
    <xf numFmtId="4" fontId="12" fillId="25" borderId="2" xfId="1537" applyNumberFormat="1" applyFont="1" applyFill="1" applyBorder="1" applyAlignment="1">
      <alignment horizontal="center" vertical="center"/>
    </xf>
    <xf numFmtId="4" fontId="19" fillId="25" borderId="12" xfId="1537" applyNumberFormat="1" applyFont="1" applyFill="1" applyBorder="1" applyAlignment="1">
      <alignment horizontal="center" vertical="center"/>
    </xf>
    <xf numFmtId="3" fontId="22" fillId="0" borderId="16" xfId="1537" applyNumberFormat="1" applyFont="1" applyBorder="1" applyAlignment="1">
      <alignment horizontal="center" vertical="center"/>
    </xf>
    <xf numFmtId="3" fontId="22" fillId="0" borderId="8" xfId="1537" applyNumberFormat="1" applyFont="1" applyBorder="1" applyAlignment="1">
      <alignment horizontal="center" vertical="center"/>
    </xf>
    <xf numFmtId="10" fontId="22" fillId="3" borderId="25" xfId="1537" applyNumberFormat="1" applyFont="1" applyFill="1" applyBorder="1" applyAlignment="1">
      <alignment horizontal="center" vertical="center"/>
    </xf>
    <xf numFmtId="3" fontId="4" fillId="51" borderId="0" xfId="1537" applyNumberFormat="1" applyFont="1" applyFill="1" applyAlignment="1">
      <alignment horizontal="center" vertical="center"/>
    </xf>
    <xf numFmtId="10" fontId="22" fillId="0" borderId="25" xfId="1537" applyNumberFormat="1" applyFont="1" applyBorder="1" applyAlignment="1">
      <alignment horizontal="center" vertical="center"/>
    </xf>
    <xf numFmtId="0" fontId="22" fillId="0" borderId="0" xfId="1537" applyFont="1" applyAlignment="1">
      <alignment horizontal="left" vertical="center"/>
    </xf>
    <xf numFmtId="3" fontId="22" fillId="3" borderId="0" xfId="1537" applyNumberFormat="1" applyFont="1" applyFill="1" applyAlignment="1">
      <alignment horizontal="center" vertical="center"/>
    </xf>
    <xf numFmtId="3" fontId="22" fillId="0" borderId="21" xfId="1537" applyNumberFormat="1" applyFont="1" applyBorder="1" applyAlignment="1">
      <alignment horizontal="center" vertical="center"/>
    </xf>
    <xf numFmtId="3" fontId="22" fillId="0" borderId="2" xfId="1537" applyNumberFormat="1" applyFont="1" applyBorder="1" applyAlignment="1">
      <alignment horizontal="center" vertical="center" wrapText="1"/>
    </xf>
    <xf numFmtId="3" fontId="22" fillId="3" borderId="25" xfId="1537" applyNumberFormat="1" applyFont="1" applyFill="1" applyBorder="1" applyAlignment="1">
      <alignment horizontal="center" vertical="center"/>
    </xf>
    <xf numFmtId="0" fontId="9"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12" fillId="25" borderId="7" xfId="1537" applyFont="1" applyFill="1" applyBorder="1" applyAlignment="1">
      <alignment horizontal="center" vertical="center" wrapText="1"/>
    </xf>
    <xf numFmtId="0" fontId="12" fillId="25" borderId="8" xfId="1537" applyFont="1" applyFill="1" applyBorder="1" applyAlignment="1">
      <alignment horizontal="center" vertical="center" wrapText="1"/>
    </xf>
    <xf numFmtId="0" fontId="12" fillId="25" borderId="9" xfId="1537" applyFont="1" applyFill="1" applyBorder="1" applyAlignment="1">
      <alignment horizontal="center" vertical="center" wrapText="1"/>
    </xf>
  </cellXfs>
  <cellStyles count="37730">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994320</xdr:colOff>
      <xdr:row>0</xdr:row>
      <xdr:rowOff>971280</xdr:rowOff>
    </xdr:from>
    <xdr:to>
      <xdr:col>10</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0</xdr:row>
      <xdr:rowOff>0</xdr:rowOff>
    </xdr:from>
    <xdr:to>
      <xdr:col>5</xdr:col>
      <xdr:colOff>1039436</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69760"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LW34"/>
  <sheetViews>
    <sheetView tabSelected="1" zoomScale="80" zoomScaleNormal="80" workbookViewId="0">
      <selection activeCell="O19" sqref="O19"/>
    </sheetView>
  </sheetViews>
  <sheetFormatPr defaultColWidth="9.140625" defaultRowHeight="15" x14ac:dyDescent="0.25"/>
  <cols>
    <col min="1" max="1" width="9.140625" style="60"/>
    <col min="2" max="2" width="31.5703125" style="1" customWidth="1"/>
    <col min="3" max="3" width="20.140625" style="28" customWidth="1"/>
    <col min="4" max="4" width="19.85546875" style="28" customWidth="1"/>
    <col min="5" max="5" width="14.5703125" style="28" customWidth="1"/>
    <col min="6" max="6" width="19.85546875" style="2" customWidth="1"/>
    <col min="7" max="7" width="14.5703125" style="28" customWidth="1"/>
    <col min="8" max="8" width="19.85546875" style="2" customWidth="1"/>
    <col min="9" max="9" width="14.42578125" style="28" customWidth="1"/>
    <col min="10" max="10" width="19.85546875" style="20" customWidth="1"/>
    <col min="11" max="11" width="14.5703125" style="28" customWidth="1"/>
    <col min="12" max="12" width="19.85546875" style="2" customWidth="1"/>
    <col min="13" max="13" width="14.7109375" style="3" customWidth="1"/>
    <col min="14" max="14" width="14" style="4" customWidth="1"/>
    <col min="15" max="16" width="9.140625" style="1"/>
    <col min="17" max="17" width="14.85546875" style="1" bestFit="1" customWidth="1"/>
    <col min="18" max="1011" width="9.140625" style="1"/>
    <col min="1012" max="16384" width="9.140625" style="60"/>
  </cols>
  <sheetData>
    <row r="1" spans="2:1011" ht="90" customHeight="1" x14ac:dyDescent="0.25"/>
    <row r="2" spans="2:1011" s="1" customFormat="1" ht="23.25" customHeight="1" x14ac:dyDescent="0.25">
      <c r="B2" s="88" t="s">
        <v>34</v>
      </c>
      <c r="C2" s="88"/>
      <c r="D2" s="88"/>
      <c r="E2" s="88"/>
      <c r="F2" s="88"/>
      <c r="G2" s="88"/>
      <c r="H2" s="88"/>
      <c r="I2" s="88"/>
      <c r="J2" s="88"/>
      <c r="K2" s="88"/>
      <c r="L2" s="88"/>
      <c r="M2" s="88"/>
    </row>
    <row r="3" spans="2:1011" s="1" customFormat="1" ht="25.5" customHeight="1" x14ac:dyDescent="0.25">
      <c r="B3" s="88"/>
      <c r="C3" s="88"/>
      <c r="D3" s="88"/>
      <c r="E3" s="88"/>
      <c r="F3" s="88"/>
      <c r="G3" s="88"/>
      <c r="H3" s="88"/>
      <c r="I3" s="88"/>
      <c r="J3" s="88"/>
      <c r="K3" s="88"/>
      <c r="L3" s="88"/>
      <c r="M3" s="88"/>
    </row>
    <row r="4" spans="2:1011" hidden="1" x14ac:dyDescent="0.25"/>
    <row r="5" spans="2:1011" ht="15.75" thickBot="1" x14ac:dyDescent="0.3">
      <c r="D5" s="2"/>
      <c r="M5" s="5" t="s">
        <v>0</v>
      </c>
      <c r="N5" s="6"/>
    </row>
    <row r="6" spans="2:1011" ht="58.5" customHeight="1" thickBot="1" x14ac:dyDescent="0.3">
      <c r="B6" s="89" t="s">
        <v>1</v>
      </c>
      <c r="C6" s="90" t="s">
        <v>2</v>
      </c>
      <c r="D6" s="90" t="s">
        <v>3</v>
      </c>
      <c r="E6" s="90"/>
      <c r="F6" s="90" t="s">
        <v>4</v>
      </c>
      <c r="G6" s="90"/>
      <c r="H6" s="90" t="s">
        <v>5</v>
      </c>
      <c r="I6" s="90"/>
      <c r="J6" s="90" t="s">
        <v>6</v>
      </c>
      <c r="K6" s="90"/>
      <c r="L6" s="91" t="s">
        <v>7</v>
      </c>
      <c r="M6" s="91"/>
      <c r="N6" s="7"/>
    </row>
    <row r="7" spans="2:1011" ht="15.75" thickBot="1" x14ac:dyDescent="0.3">
      <c r="B7" s="89"/>
      <c r="C7" s="90"/>
      <c r="D7" s="8" t="s">
        <v>8</v>
      </c>
      <c r="E7" s="8" t="s">
        <v>9</v>
      </c>
      <c r="F7" s="9" t="s">
        <v>8</v>
      </c>
      <c r="G7" s="8" t="s">
        <v>9</v>
      </c>
      <c r="H7" s="9" t="s">
        <v>8</v>
      </c>
      <c r="I7" s="8" t="s">
        <v>9</v>
      </c>
      <c r="J7" s="73" t="s">
        <v>8</v>
      </c>
      <c r="K7" s="8" t="s">
        <v>9</v>
      </c>
      <c r="L7" s="10" t="s">
        <v>8</v>
      </c>
      <c r="M7" s="11" t="s">
        <v>9</v>
      </c>
      <c r="N7" s="12"/>
    </row>
    <row r="8" spans="2:1011" ht="15.75" thickBot="1" x14ac:dyDescent="0.3">
      <c r="B8" s="89"/>
      <c r="C8" s="13">
        <v>1</v>
      </c>
      <c r="D8" s="13">
        <v>2</v>
      </c>
      <c r="E8" s="13" t="s">
        <v>10</v>
      </c>
      <c r="F8" s="14">
        <v>4</v>
      </c>
      <c r="G8" s="15" t="s">
        <v>11</v>
      </c>
      <c r="H8" s="14">
        <v>6</v>
      </c>
      <c r="I8" s="13" t="s">
        <v>12</v>
      </c>
      <c r="J8" s="74">
        <v>8</v>
      </c>
      <c r="K8" s="13" t="s">
        <v>13</v>
      </c>
      <c r="L8" s="14" t="s">
        <v>14</v>
      </c>
      <c r="M8" s="16" t="s">
        <v>15</v>
      </c>
      <c r="N8" s="17"/>
    </row>
    <row r="9" spans="2:1011" s="63" customFormat="1" ht="24" customHeight="1" x14ac:dyDescent="0.25">
      <c r="B9" s="65" t="s">
        <v>16</v>
      </c>
      <c r="C9" s="30">
        <v>6860000000</v>
      </c>
      <c r="D9" s="75">
        <v>5847103411</v>
      </c>
      <c r="E9" s="29">
        <f t="shared" ref="E9:E21" si="0">D9/C9</f>
        <v>0.85234743600583085</v>
      </c>
      <c r="F9" s="30">
        <f>641117098.76+1+46302005.09</f>
        <v>687419104.85000002</v>
      </c>
      <c r="G9" s="29">
        <f t="shared" ref="G9:G21" si="1">F9/C9</f>
        <v>0.10020686659620992</v>
      </c>
      <c r="H9" s="31">
        <f>2591712403.87+94193933.36+172272563.85+93881074.49+94158233.45+91570173.04+102555126.75+178297611.7+59546856.9+164090486.52+127586071.91+155815331.79+216210829.92+122780866.46+57967485.32+86145140.93+60042833.06+148637914.39+53209016.12+134273960.14</f>
        <v>4804947913.9700003</v>
      </c>
      <c r="I9" s="29">
        <f t="shared" ref="I9:I23" si="2">H9/C9</f>
        <v>0.7004297250685132</v>
      </c>
      <c r="J9" s="76">
        <f>2152465861.494 + 82163430.099 + 97911871.89+74415650.05+155045307.46+84492967.04+84742410.1+82413155.74+92299614.07+160467850.53+53592171.21+147681437.868+114827464.719+140233798.611+110502779.81+52170736.788+167037643.91+77530626.837+54038549.75+133774122.95+47888114.508</f>
        <v>4165695565.4339995</v>
      </c>
      <c r="K9" s="29">
        <f t="shared" ref="K9:K23" si="3">J9/C9</f>
        <v>0.60724425152099115</v>
      </c>
      <c r="L9" s="32">
        <f t="shared" ref="L9:L14" si="4">J9+F9</f>
        <v>4853114670.2839994</v>
      </c>
      <c r="M9" s="52">
        <f t="shared" ref="M9:M23" si="5">L9/C9</f>
        <v>0.70745111811720107</v>
      </c>
      <c r="N9" s="51"/>
      <c r="O9" s="64"/>
      <c r="P9" s="64"/>
      <c r="Q9" s="64"/>
      <c r="R9" s="64"/>
      <c r="S9" s="64"/>
      <c r="T9" s="64"/>
      <c r="U9" s="64"/>
      <c r="V9" s="64"/>
      <c r="W9" s="64"/>
      <c r="X9" s="64"/>
      <c r="Y9" s="64"/>
      <c r="Z9" s="64"/>
      <c r="AA9" s="64"/>
      <c r="AB9" s="64"/>
      <c r="AC9" s="64"/>
      <c r="AD9" s="64"/>
      <c r="AE9" s="64"/>
      <c r="AF9" s="64"/>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row>
    <row r="10" spans="2:1011" s="63" customFormat="1" ht="21" customHeight="1" x14ac:dyDescent="0.25">
      <c r="B10" s="66" t="s">
        <v>17</v>
      </c>
      <c r="C10" s="59">
        <v>9338581661</v>
      </c>
      <c r="D10" s="33">
        <v>7360956412.5733967</v>
      </c>
      <c r="E10" s="34">
        <f t="shared" si="0"/>
        <v>0.78823066283334997</v>
      </c>
      <c r="F10" s="59">
        <f>924174447.21+2+53226850.93+164519357.42+48549985.06+103402297.15</f>
        <v>1293872939.77</v>
      </c>
      <c r="G10" s="34">
        <f t="shared" si="1"/>
        <v>0.1385513332472641</v>
      </c>
      <c r="H10" s="33">
        <f>3162472560.28+193935239.61+365437830.76+81050928.07+95366709.61+115221064.92+116962322.59+88980742.75+139644092+130457396.4+95465400.92+112576796.93+123804278.51+177606908.08+234329431.47+104734110.22+220735590.11+206888742.88+262508212.39+99335240.38+150298418.71+145976959.33+166701281.58+235364440.84+210250167.64+101224436.85+149018427.13+127611985.88+122056446.68+2331246.53</f>
        <v>7538347410.0500031</v>
      </c>
      <c r="I10" s="35">
        <f t="shared" si="2"/>
        <v>0.80722615957108601</v>
      </c>
      <c r="J10" s="75">
        <f>2843639523.352+174541715.649+328894047.68+50960552.37+21985282.89+85830038.65+103698958.42+44750164.07+80082668.47+125679682.8+117411656.76+55297006.15+30621854.68+101319117.23+111423850.66+159846217.272+144408521.223+66487967.1+52810779.97+41449919.228+198662031.099+186199868.592+89401716.342+30357753.97+104910822.86+131379263.397+57342368.63+145463167.61+112901527.4+37129626.03+147882913.1+63945083.65+189225150.876+91101993.165+134116584.417+97438383.63+19510525.54</f>
        <v>6578108304.9320002</v>
      </c>
      <c r="K10" s="35">
        <f t="shared" si="3"/>
        <v>0.70440121891353669</v>
      </c>
      <c r="L10" s="75">
        <f t="shared" si="4"/>
        <v>7871981244.7019997</v>
      </c>
      <c r="M10" s="53">
        <f t="shared" si="5"/>
        <v>0.84295255216080078</v>
      </c>
      <c r="N10" s="51"/>
      <c r="O10" s="64"/>
      <c r="P10" s="64"/>
      <c r="Q10" s="64"/>
      <c r="R10" s="64"/>
      <c r="S10" s="64"/>
      <c r="T10" s="64"/>
      <c r="U10" s="64"/>
      <c r="V10" s="64"/>
      <c r="W10" s="64"/>
      <c r="X10" s="64"/>
      <c r="Y10" s="64"/>
      <c r="Z10" s="64"/>
      <c r="AA10" s="64"/>
      <c r="AB10" s="64"/>
      <c r="AC10" s="64"/>
      <c r="AD10" s="64"/>
      <c r="AE10" s="64"/>
      <c r="AF10" s="64"/>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row>
    <row r="11" spans="2:1011" s="63" customFormat="1" ht="21" customHeight="1" x14ac:dyDescent="0.25">
      <c r="B11" s="67" t="s">
        <v>18</v>
      </c>
      <c r="C11" s="33">
        <v>2379787234</v>
      </c>
      <c r="D11" s="33">
        <v>1773231585.2529356</v>
      </c>
      <c r="E11" s="34">
        <f t="shared" si="0"/>
        <v>0.74512189994079769</v>
      </c>
      <c r="F11" s="59">
        <f>131132674.48+7421569.37+60500000+187000000+20015540.05</f>
        <v>406069783.90000004</v>
      </c>
      <c r="G11" s="34">
        <f t="shared" si="1"/>
        <v>0.17063281040358755</v>
      </c>
      <c r="H11" s="33">
        <f>484109983.06+16205582.56+13260153.51+13053773.1+34346168.24+20896552.65+32623731.18+20385706.62+29155434.88+12494780.27+173733299.76+53969207.26+100850616.75+221062674.52+59405361.49+83390646.88+20809967.82+20307526.99+23437133.99+21532739.96+98762575.44</f>
        <v>1553793616.9300001</v>
      </c>
      <c r="I11" s="35">
        <f t="shared" si="2"/>
        <v>0.65291282965593056</v>
      </c>
      <c r="J11" s="75">
        <f>383889246.56+51809738.18+14585024.3+11934138.16+11748395.79+30911551.42+18806897.38+29361358.062+18347135.96+26239891.392+11245302.24+156359969.78+90765555.07+198956407.068+41820721.628+53464825.34+75051582.19+18728971.04+18276774.291+21093420.591</f>
        <v>1283396906.4419999</v>
      </c>
      <c r="K11" s="35">
        <f t="shared" si="3"/>
        <v>0.53929060888558411</v>
      </c>
      <c r="L11" s="59">
        <f t="shared" si="4"/>
        <v>1689466690.342</v>
      </c>
      <c r="M11" s="53">
        <f t="shared" si="5"/>
        <v>0.70992341928917169</v>
      </c>
      <c r="N11" s="51"/>
      <c r="O11" s="64"/>
      <c r="P11" s="64"/>
      <c r="Q11" s="64"/>
      <c r="R11" s="64"/>
      <c r="S11" s="64"/>
      <c r="T11" s="64"/>
      <c r="U11" s="64"/>
      <c r="V11" s="64"/>
      <c r="W11" s="64"/>
      <c r="X11" s="64"/>
      <c r="Y11" s="64"/>
      <c r="Z11" s="64"/>
      <c r="AA11" s="64"/>
      <c r="AB11" s="64"/>
      <c r="AC11" s="64"/>
      <c r="AD11" s="64"/>
      <c r="AE11" s="64"/>
      <c r="AF11" s="64"/>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row>
    <row r="12" spans="2:1011" s="63" customFormat="1" ht="21" customHeight="1" x14ac:dyDescent="0.25">
      <c r="B12" s="66" t="s">
        <v>19</v>
      </c>
      <c r="C12" s="59">
        <v>4596057078</v>
      </c>
      <c r="D12" s="33">
        <v>3472954256.3694663</v>
      </c>
      <c r="E12" s="34">
        <f t="shared" si="0"/>
        <v>0.75563775589156557</v>
      </c>
      <c r="F12" s="59">
        <f>407598820.7+5940563.22+1+25740000+79560000+76532483.94+143992.3</f>
        <v>595515861.15999997</v>
      </c>
      <c r="G12" s="34">
        <f t="shared" si="1"/>
        <v>0.12957103252928748</v>
      </c>
      <c r="H12" s="33">
        <f>1925622735.19+42156449.48+36845350.64+43138572.66+32663189.05+42227710.67+36497286.76+30558264.85+36613766.03+35653196.94+38835813.88+110414669.59+55216047.99+133570247.51+89585724.35+87040739.94+176080002.11+125890960.58+2843656.43+133636911.15</f>
        <v>3215091295.8000007</v>
      </c>
      <c r="I12" s="35">
        <f t="shared" si="2"/>
        <v>0.69953249953959795</v>
      </c>
      <c r="J12" s="33">
        <f>1594183783.378+93879376.758+45046638.67+37940804.53+33160815.58+38824715.39+29396870.14+38004939.6+32847558.08+27502438.36+32952389.43+34952232.49+32087877.25+99373202.631+49694443.19+120213222.76+80627151.91+78336665.95+161031292.69+113301864.522</f>
        <v>2773358283.3089995</v>
      </c>
      <c r="K12" s="35">
        <f t="shared" si="3"/>
        <v>0.60342120131280919</v>
      </c>
      <c r="L12" s="59">
        <f t="shared" si="4"/>
        <v>3368874144.4689994</v>
      </c>
      <c r="M12" s="53">
        <f t="shared" si="5"/>
        <v>0.73299223384209666</v>
      </c>
      <c r="N12" s="51"/>
      <c r="O12" s="64"/>
      <c r="P12" s="64"/>
      <c r="Q12" s="64"/>
      <c r="R12" s="64"/>
      <c r="S12" s="64"/>
      <c r="T12" s="64"/>
      <c r="U12" s="64"/>
      <c r="V12" s="64"/>
      <c r="W12" s="64"/>
      <c r="X12" s="64"/>
      <c r="Y12" s="64"/>
      <c r="Z12" s="64"/>
      <c r="AA12" s="64"/>
      <c r="AB12" s="64"/>
      <c r="AC12" s="64"/>
      <c r="AD12" s="64"/>
      <c r="AE12" s="64"/>
      <c r="AF12" s="64"/>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row>
    <row r="13" spans="2:1011" s="63" customFormat="1" ht="21.75" customHeight="1" x14ac:dyDescent="0.25">
      <c r="B13" s="66" t="s">
        <v>20</v>
      </c>
      <c r="C13" s="59">
        <v>563588476</v>
      </c>
      <c r="D13" s="33">
        <v>385264483.44069672</v>
      </c>
      <c r="E13" s="34">
        <f t="shared" si="0"/>
        <v>0.68359184022899844</v>
      </c>
      <c r="F13" s="32">
        <f>54457756.19+161133.34+7313964.09</f>
        <v>61932853.620000005</v>
      </c>
      <c r="G13" s="34">
        <f t="shared" si="1"/>
        <v>0.10989020581038283</v>
      </c>
      <c r="H13" s="75">
        <f>265272045.72+7420051.64+7365576.44+8097568.25+8102654.96+6652596.09+6380726.06+15696524.89+6099383.25+6229277.83+8077120.72+9881063.41+18553193.99+6807814.77+6209510.4+6222559.61+9312326.68</f>
        <v>402379994.70999998</v>
      </c>
      <c r="I13" s="35">
        <f t="shared" si="2"/>
        <v>0.71396065009320731</v>
      </c>
      <c r="J13" s="33">
        <f>186297520.38+4767070.2+7011933.93+4631514.96+3746671.03+4639565.84+5437576.962+10469255.83+4740931.82+7002800.17+6678046.48+6629018.796+7287811.42+7292389.46+5987336.481+5742653.45+14126872.4+5489444.92+12875758.7+8892957.07+16697874.59+6127033.29+5588559.36+13981397.66</f>
        <v>362141995.199</v>
      </c>
      <c r="K13" s="35">
        <f t="shared" si="3"/>
        <v>0.64256458501291291</v>
      </c>
      <c r="L13" s="59">
        <f t="shared" si="4"/>
        <v>424074848.81900001</v>
      </c>
      <c r="M13" s="53">
        <f t="shared" si="5"/>
        <v>0.75245479082329569</v>
      </c>
      <c r="N13" s="51"/>
      <c r="O13" s="64"/>
      <c r="P13" s="64"/>
      <c r="Q13" s="64"/>
      <c r="R13" s="64"/>
      <c r="S13" s="64"/>
      <c r="T13" s="64"/>
      <c r="U13" s="64"/>
      <c r="V13" s="64"/>
      <c r="W13" s="64"/>
      <c r="X13" s="64"/>
      <c r="Y13" s="64"/>
      <c r="Z13" s="64"/>
      <c r="AA13" s="64"/>
      <c r="AB13" s="64"/>
      <c r="AC13" s="64"/>
      <c r="AD13" s="64"/>
      <c r="AE13" s="64"/>
      <c r="AF13" s="64"/>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row>
    <row r="14" spans="2:1011" s="63" customFormat="1" ht="24" customHeight="1" thickBot="1" x14ac:dyDescent="0.3">
      <c r="B14" s="68" t="s">
        <v>21</v>
      </c>
      <c r="C14" s="37">
        <v>332765958</v>
      </c>
      <c r="D14" s="33">
        <v>252709843.70340517</v>
      </c>
      <c r="E14" s="36">
        <f t="shared" si="0"/>
        <v>0.75942216331937762</v>
      </c>
      <c r="F14" s="37">
        <f>29848816.39+5224254.34+5313288.98</f>
        <v>40386359.710000008</v>
      </c>
      <c r="G14" s="36">
        <f t="shared" si="1"/>
        <v>0.1213656587733052</v>
      </c>
      <c r="H14" s="38">
        <f>199405360.89+3696467.73+4213078.21+1803606.44+6045599.13+1994864.93+1891789.52+1834320.7+1588933.78+1706568.34+6153850.78+2241394.96+2857106.51+3371420.04+3883139.98+844825.23+1234537.53+6126742.42+3317621.3+1278308.34+2814264.07</f>
        <v>258303800.82999995</v>
      </c>
      <c r="I14" s="39">
        <f t="shared" si="2"/>
        <v>0.77623264826265659</v>
      </c>
      <c r="J14" s="38">
        <f>179464824.802+3326820.96+3791770.389+1623245.8+5441039.22+1795378.44+1702610.57+1650888.63+1430040.402+1535911.51+5538465.7+2017255.464+2571395.859+3034278.036+3494825.982+760342.707+1111083.78+8470249.66+1150477.51</f>
        <v>229910905.42099994</v>
      </c>
      <c r="K14" s="39">
        <f t="shared" si="3"/>
        <v>0.69090872997591879</v>
      </c>
      <c r="L14" s="37">
        <f t="shared" si="4"/>
        <v>270297265.13099992</v>
      </c>
      <c r="M14" s="54">
        <f t="shared" si="5"/>
        <v>0.81227438874922397</v>
      </c>
      <c r="N14" s="51"/>
      <c r="O14" s="64"/>
      <c r="P14" s="64"/>
      <c r="Q14" s="64"/>
      <c r="R14" s="64"/>
      <c r="S14" s="64"/>
      <c r="T14" s="64"/>
      <c r="U14" s="64"/>
      <c r="V14" s="64"/>
      <c r="W14" s="64"/>
      <c r="X14" s="64"/>
      <c r="Y14" s="64"/>
      <c r="Z14" s="64"/>
      <c r="AA14" s="64"/>
      <c r="AB14" s="64"/>
      <c r="AC14" s="64"/>
      <c r="AD14" s="64"/>
      <c r="AE14" s="64"/>
      <c r="AF14" s="64"/>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row>
    <row r="15" spans="2:1011" s="63" customFormat="1" ht="22.5" customHeight="1" thickBot="1" x14ac:dyDescent="0.3">
      <c r="B15" s="69" t="s">
        <v>30</v>
      </c>
      <c r="C15" s="40">
        <f>SUM(C9:C14)</f>
        <v>24070780407</v>
      </c>
      <c r="D15" s="40">
        <f>SUM(D9:D14)</f>
        <v>19092219992.339897</v>
      </c>
      <c r="E15" s="41">
        <f t="shared" si="0"/>
        <v>0.79316996248230109</v>
      </c>
      <c r="F15" s="40">
        <f>SUM(F9:F14)</f>
        <v>3085196903.0099998</v>
      </c>
      <c r="G15" s="41">
        <f t="shared" si="1"/>
        <v>0.12817186858274013</v>
      </c>
      <c r="H15" s="40">
        <f>SUM(H9:H14)</f>
        <v>17772864032.290009</v>
      </c>
      <c r="I15" s="41">
        <f t="shared" si="2"/>
        <v>0.73835844670501416</v>
      </c>
      <c r="J15" s="40">
        <f>SUM(J9:J14)</f>
        <v>15392611960.736998</v>
      </c>
      <c r="K15" s="41">
        <f t="shared" si="3"/>
        <v>0.63947290866650452</v>
      </c>
      <c r="L15" s="40">
        <f>SUM(L9:L14)</f>
        <v>18477808863.746998</v>
      </c>
      <c r="M15" s="55">
        <f t="shared" si="5"/>
        <v>0.76764477724924463</v>
      </c>
      <c r="N15" s="51"/>
      <c r="O15" s="64"/>
      <c r="P15" s="64"/>
      <c r="Q15" s="64"/>
      <c r="R15" s="64"/>
      <c r="S15" s="64"/>
      <c r="T15" s="64"/>
      <c r="U15" s="64"/>
      <c r="V15" s="64"/>
      <c r="W15" s="64"/>
      <c r="X15" s="64"/>
      <c r="Y15" s="64"/>
      <c r="Z15" s="64"/>
      <c r="AA15" s="64"/>
      <c r="AB15" s="64"/>
      <c r="AC15" s="64"/>
      <c r="AD15" s="64"/>
      <c r="AE15" s="64"/>
      <c r="AF15" s="64"/>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row>
    <row r="16" spans="2:1011" s="63" customFormat="1" ht="21.75" customHeight="1" x14ac:dyDescent="0.25">
      <c r="B16" s="70" t="s">
        <v>22</v>
      </c>
      <c r="C16" s="32">
        <v>10968146956</v>
      </c>
      <c r="D16" s="32">
        <v>8704172175.6887283</v>
      </c>
      <c r="E16" s="42">
        <f t="shared" si="0"/>
        <v>0.79358639254256258</v>
      </c>
      <c r="F16" s="32">
        <v>325119856.07999998</v>
      </c>
      <c r="G16" s="42">
        <f t="shared" si="1"/>
        <v>2.9642186358758336E-2</v>
      </c>
      <c r="H16" s="83">
        <f>6575098244.62+426811944.82+117450512.53+232206833.25+253252747.62+276835617.61+202820673.66</f>
        <v>8084476574.1099987</v>
      </c>
      <c r="I16" s="42">
        <f t="shared" si="2"/>
        <v>0.73708682118700808</v>
      </c>
      <c r="J16" s="31">
        <f>5903191265.82+153740143.36+256714309.31+29550.3+259033519.52+426240177.54+117327841.88+1264303.12+880604.33+232185230.25+2490.93+253252747.62+276472056.4</f>
        <v>7880334240.3800001</v>
      </c>
      <c r="K16" s="42">
        <f t="shared" si="3"/>
        <v>0.71847453102086245</v>
      </c>
      <c r="L16" s="30">
        <f>J16+F16</f>
        <v>8205454096.46</v>
      </c>
      <c r="M16" s="52">
        <f t="shared" si="5"/>
        <v>0.74811671737962082</v>
      </c>
      <c r="N16" s="51"/>
      <c r="O16" s="64"/>
      <c r="P16" s="64"/>
      <c r="Q16" s="64"/>
      <c r="R16" s="64"/>
      <c r="S16" s="64"/>
      <c r="T16" s="64"/>
      <c r="U16" s="64"/>
      <c r="V16" s="64"/>
      <c r="W16" s="64"/>
      <c r="X16" s="64"/>
      <c r="Y16" s="64"/>
      <c r="Z16" s="64"/>
      <c r="AA16" s="64"/>
      <c r="AB16" s="64"/>
      <c r="AC16" s="64"/>
      <c r="AD16" s="64"/>
      <c r="AE16" s="64"/>
      <c r="AF16" s="64"/>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row>
    <row r="17" spans="2:1011" s="63" customFormat="1" ht="24.75" customHeight="1" thickBot="1" x14ac:dyDescent="0.3">
      <c r="B17" s="71" t="s">
        <v>23</v>
      </c>
      <c r="C17" s="61">
        <v>168421371</v>
      </c>
      <c r="D17" s="84">
        <v>124929750.94806646</v>
      </c>
      <c r="E17" s="43">
        <f t="shared" si="0"/>
        <v>0.74176899407894292</v>
      </c>
      <c r="F17" s="31">
        <f>17298092.5+12311.28+608907.88</f>
        <v>17919311.66</v>
      </c>
      <c r="G17" s="42">
        <f t="shared" si="1"/>
        <v>0.10639571186010592</v>
      </c>
      <c r="H17" s="31">
        <f>50281165.01+3787959.85+5919065.77+3109822.55+7105271.46+5587544.55+5175683.43+23317490.86-16127489.23</f>
        <v>88156514.24999997</v>
      </c>
      <c r="I17" s="79">
        <f t="shared" si="2"/>
        <v>0.52342831391629019</v>
      </c>
      <c r="J17" s="38">
        <f>68211746.262+4658115.087</f>
        <v>72869861.348999992</v>
      </c>
      <c r="K17" s="77">
        <f t="shared" si="3"/>
        <v>0.43266398388955041</v>
      </c>
      <c r="L17" s="44">
        <f>J17+F17</f>
        <v>90789173.008999988</v>
      </c>
      <c r="M17" s="54">
        <f t="shared" si="5"/>
        <v>0.53905969574965629</v>
      </c>
      <c r="N17" s="51"/>
      <c r="O17" s="64"/>
      <c r="P17" s="64"/>
      <c r="Q17" s="64"/>
      <c r="R17" s="64"/>
      <c r="S17" s="64"/>
      <c r="T17" s="64"/>
      <c r="U17" s="64"/>
      <c r="V17" s="64"/>
      <c r="W17" s="64"/>
      <c r="X17" s="64"/>
      <c r="Y17" s="64"/>
      <c r="Z17" s="64"/>
      <c r="AA17" s="64"/>
      <c r="AB17" s="64"/>
      <c r="AC17" s="64"/>
      <c r="AD17" s="64"/>
      <c r="AE17" s="64"/>
      <c r="AF17" s="64"/>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row>
    <row r="18" spans="2:1011" s="63" customFormat="1" ht="24.75" customHeight="1" thickBot="1" x14ac:dyDescent="0.3">
      <c r="B18" s="69" t="s">
        <v>24</v>
      </c>
      <c r="C18" s="40">
        <f>C15+C16+C17</f>
        <v>35207348734</v>
      </c>
      <c r="D18" s="40">
        <f>D15+D16+D17</f>
        <v>27921321918.976692</v>
      </c>
      <c r="E18" s="41">
        <f t="shared" si="0"/>
        <v>0.7930538061791873</v>
      </c>
      <c r="F18" s="40">
        <f>F15+F16+F17</f>
        <v>3428236070.7499995</v>
      </c>
      <c r="G18" s="41">
        <f t="shared" si="1"/>
        <v>9.7372741601509077E-2</v>
      </c>
      <c r="H18" s="40">
        <f>H15+H16+H17</f>
        <v>25945497120.650009</v>
      </c>
      <c r="I18" s="41">
        <f t="shared" si="2"/>
        <v>0.7369341360144579</v>
      </c>
      <c r="J18" s="40">
        <f>J15+J16+J17</f>
        <v>23345816062.465996</v>
      </c>
      <c r="K18" s="41">
        <f t="shared" si="3"/>
        <v>0.66309497596224187</v>
      </c>
      <c r="L18" s="40">
        <f>L15+L16+L17</f>
        <v>26774052133.215996</v>
      </c>
      <c r="M18" s="55">
        <f t="shared" si="5"/>
        <v>0.76046771756375098</v>
      </c>
      <c r="N18" s="51"/>
      <c r="O18" s="64"/>
      <c r="P18" s="64"/>
      <c r="Q18" s="64"/>
      <c r="R18" s="64"/>
      <c r="S18" s="64"/>
      <c r="T18" s="64"/>
      <c r="U18" s="64"/>
      <c r="V18" s="64"/>
      <c r="W18" s="64"/>
      <c r="X18" s="64"/>
      <c r="Y18" s="64"/>
      <c r="Z18" s="64"/>
      <c r="AA18" s="64"/>
      <c r="AB18" s="64"/>
      <c r="AC18" s="64"/>
      <c r="AD18" s="64"/>
      <c r="AE18" s="64"/>
      <c r="AF18" s="64"/>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row>
    <row r="19" spans="2:1011" s="63" customFormat="1" ht="24.75" customHeight="1" thickBot="1" x14ac:dyDescent="0.3">
      <c r="B19" s="72" t="s">
        <v>25</v>
      </c>
      <c r="C19" s="47">
        <v>497013044</v>
      </c>
      <c r="D19" s="47">
        <v>342160691.05000001</v>
      </c>
      <c r="E19" s="46">
        <f t="shared" si="0"/>
        <v>0.68843402639146833</v>
      </c>
      <c r="F19" s="47">
        <f>48511434.84+6160000+19040000</f>
        <v>73711434.840000004</v>
      </c>
      <c r="G19" s="48">
        <f t="shared" si="1"/>
        <v>0.14830885372094985</v>
      </c>
      <c r="H19" s="49">
        <f>133472908.21+79282361.92-79282361.92+40665406.17+265828.93+95019516.8+38137044.49</f>
        <v>307560704.60000002</v>
      </c>
      <c r="I19" s="48">
        <f t="shared" si="2"/>
        <v>0.61881817451857468</v>
      </c>
      <c r="J19" s="49">
        <f>120427017.42+36598865.55+2333650.03+239246.04+85517565.12+3367596.96+34323340.04</f>
        <v>282807281.16000003</v>
      </c>
      <c r="K19" s="48">
        <f t="shared" si="3"/>
        <v>0.56901380069212026</v>
      </c>
      <c r="L19" s="82">
        <f>J19+F19</f>
        <v>356518716</v>
      </c>
      <c r="M19" s="56">
        <f t="shared" si="5"/>
        <v>0.71732265441307008</v>
      </c>
      <c r="N19" s="51"/>
      <c r="O19" s="64"/>
      <c r="P19" s="64"/>
      <c r="Q19" s="64"/>
      <c r="R19" s="64"/>
      <c r="S19" s="64"/>
      <c r="T19" s="64"/>
      <c r="U19" s="64"/>
      <c r="V19" s="64"/>
      <c r="W19" s="64"/>
      <c r="X19" s="64"/>
      <c r="Y19" s="64"/>
      <c r="Z19" s="64"/>
      <c r="AA19" s="64"/>
      <c r="AB19" s="64"/>
      <c r="AC19" s="64"/>
      <c r="AD19" s="64"/>
      <c r="AE19" s="64"/>
      <c r="AF19" s="64"/>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row>
    <row r="20" spans="2:1011" s="63" customFormat="1" ht="24.75" customHeight="1" thickBot="1" x14ac:dyDescent="0.3">
      <c r="B20" s="69" t="s">
        <v>31</v>
      </c>
      <c r="C20" s="40">
        <f>C15+C19</f>
        <v>24567793451</v>
      </c>
      <c r="D20" s="40">
        <f>D15+D19</f>
        <v>19434380683.389896</v>
      </c>
      <c r="E20" s="41">
        <f t="shared" si="0"/>
        <v>0.79105112643312481</v>
      </c>
      <c r="F20" s="40">
        <f>F15+F19</f>
        <v>3158908337.8499999</v>
      </c>
      <c r="G20" s="41">
        <f t="shared" si="1"/>
        <v>0.12857924518741917</v>
      </c>
      <c r="H20" s="40">
        <f>H15+H19</f>
        <v>18080424736.890007</v>
      </c>
      <c r="I20" s="41">
        <f t="shared" si="2"/>
        <v>0.7359401149700755</v>
      </c>
      <c r="J20" s="40">
        <f>J15+J19</f>
        <v>15675419241.896997</v>
      </c>
      <c r="K20" s="41">
        <f t="shared" si="3"/>
        <v>0.63804750203396676</v>
      </c>
      <c r="L20" s="40">
        <f>L15+L19</f>
        <v>18834327579.746998</v>
      </c>
      <c r="M20" s="55">
        <f t="shared" si="5"/>
        <v>0.76662674722138591</v>
      </c>
      <c r="N20" s="51"/>
      <c r="O20" s="64"/>
      <c r="P20" s="64"/>
      <c r="Q20" s="64"/>
      <c r="R20" s="64"/>
      <c r="S20" s="64"/>
      <c r="T20" s="64"/>
      <c r="U20" s="64"/>
      <c r="V20" s="64"/>
      <c r="W20" s="64"/>
      <c r="X20" s="64"/>
      <c r="Y20" s="64"/>
      <c r="Z20" s="64"/>
      <c r="AA20" s="64"/>
      <c r="AB20" s="64"/>
      <c r="AC20" s="64"/>
      <c r="AD20" s="64"/>
      <c r="AE20" s="64"/>
      <c r="AF20" s="64"/>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row>
    <row r="21" spans="2:1011" s="63" customFormat="1" ht="24.75" customHeight="1" thickBot="1" x14ac:dyDescent="0.3">
      <c r="B21" s="69" t="s">
        <v>29</v>
      </c>
      <c r="C21" s="40">
        <f>C18+C19</f>
        <v>35704361778</v>
      </c>
      <c r="D21" s="40">
        <f>D18+D19</f>
        <v>28263482610.026691</v>
      </c>
      <c r="E21" s="41">
        <f t="shared" si="0"/>
        <v>0.79159747444195561</v>
      </c>
      <c r="F21" s="40">
        <f>F18+F19</f>
        <v>3501947505.5899997</v>
      </c>
      <c r="G21" s="41">
        <f t="shared" si="1"/>
        <v>9.8081784163071048E-2</v>
      </c>
      <c r="H21" s="40">
        <f>H18+H19</f>
        <v>26253057825.250008</v>
      </c>
      <c r="I21" s="41">
        <f t="shared" si="2"/>
        <v>0.73528993427986122</v>
      </c>
      <c r="J21" s="40">
        <f>J18+J19</f>
        <v>23628623343.625996</v>
      </c>
      <c r="K21" s="41">
        <f t="shared" si="3"/>
        <v>0.66178534405802691</v>
      </c>
      <c r="L21" s="40">
        <f>L18+L19</f>
        <v>27130570849.215996</v>
      </c>
      <c r="M21" s="55">
        <f t="shared" si="5"/>
        <v>0.75986712822109803</v>
      </c>
      <c r="N21" s="51"/>
      <c r="O21" s="64"/>
      <c r="P21" s="64"/>
      <c r="Q21" s="64"/>
      <c r="R21" s="64"/>
      <c r="S21" s="64"/>
      <c r="T21" s="64"/>
      <c r="U21" s="64"/>
      <c r="V21" s="64"/>
      <c r="W21" s="64"/>
      <c r="X21" s="64"/>
      <c r="Y21" s="64"/>
      <c r="Z21" s="64"/>
      <c r="AA21" s="64"/>
      <c r="AB21" s="64"/>
      <c r="AC21" s="64"/>
      <c r="AD21" s="64"/>
      <c r="AE21" s="64"/>
      <c r="AF21" s="64"/>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row>
    <row r="22" spans="2:1011" s="63" customFormat="1" ht="18" customHeight="1" thickBot="1" x14ac:dyDescent="0.3">
      <c r="B22" s="80"/>
      <c r="C22" s="81"/>
      <c r="D22" s="81"/>
      <c r="E22" s="50"/>
      <c r="F22" s="81"/>
      <c r="G22" s="50"/>
      <c r="H22" s="51"/>
      <c r="I22" s="50"/>
      <c r="J22" s="51"/>
      <c r="K22" s="50"/>
      <c r="L22" s="51"/>
      <c r="M22" s="57"/>
      <c r="N22" s="57"/>
      <c r="O22" s="64"/>
      <c r="P22" s="64"/>
      <c r="Q22" s="64"/>
      <c r="R22" s="64"/>
      <c r="S22" s="64"/>
      <c r="T22" s="64"/>
      <c r="U22" s="64"/>
      <c r="V22" s="64"/>
      <c r="W22" s="64"/>
      <c r="X22" s="64"/>
      <c r="Y22" s="64"/>
      <c r="Z22" s="64"/>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row>
    <row r="23" spans="2:1011" s="63" customFormat="1" ht="23.25" customHeight="1" thickBot="1" x14ac:dyDescent="0.3">
      <c r="B23" s="72" t="s">
        <v>32</v>
      </c>
      <c r="C23" s="45">
        <v>15279112383.535223</v>
      </c>
      <c r="D23" s="45">
        <v>14594300637.559998</v>
      </c>
      <c r="E23" s="46">
        <f>(D23/C23)</f>
        <v>0.95517987375279867</v>
      </c>
      <c r="F23" s="45"/>
      <c r="G23" s="46"/>
      <c r="H23" s="82">
        <f>12625761859.48+79066411.1099987+3555330.19000053+1572709.14999962+55211496.7300014+11204624.1799984+1565278504.04+118804152.200001+69263569.8799992+42557709.1800003+22024271.4200001</f>
        <v>14594300637.559998</v>
      </c>
      <c r="I23" s="46">
        <f t="shared" si="2"/>
        <v>0.95517987375279867</v>
      </c>
      <c r="J23" s="82">
        <f>12413131205.62+19481431.8500004+79066411.1100006+27516469.5499992+9916874.75+1033896609.11+531381894.929998+43193209.25+69263569.8800011+42557709.1799984</f>
        <v>14269405385.23</v>
      </c>
      <c r="K23" s="46">
        <f t="shared" si="3"/>
        <v>0.9339158602306451</v>
      </c>
      <c r="L23" s="82">
        <f>J23+F23</f>
        <v>14269405385.23</v>
      </c>
      <c r="M23" s="58">
        <f t="shared" si="5"/>
        <v>0.9339158602306451</v>
      </c>
      <c r="N23" s="57"/>
      <c r="O23" s="64"/>
      <c r="P23" s="64"/>
      <c r="Q23" s="64"/>
      <c r="R23" s="64"/>
      <c r="S23" s="64"/>
      <c r="T23" s="64"/>
      <c r="U23" s="64"/>
      <c r="V23" s="64"/>
      <c r="W23" s="64"/>
      <c r="X23" s="64"/>
      <c r="Y23" s="64"/>
      <c r="Z23" s="64"/>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row>
    <row r="24" spans="2:1011" s="63" customFormat="1" x14ac:dyDescent="0.25">
      <c r="B24" s="80"/>
      <c r="C24" s="81"/>
      <c r="D24" s="81"/>
      <c r="E24" s="81"/>
      <c r="F24" s="81"/>
      <c r="G24" s="81"/>
      <c r="H24" s="81"/>
      <c r="I24" s="81"/>
      <c r="J24" s="81"/>
      <c r="K24" s="81"/>
      <c r="L24" s="81"/>
      <c r="M24" s="81"/>
      <c r="N24" s="57"/>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c r="AIQ24" s="62"/>
      <c r="AIR24" s="62"/>
      <c r="AIS24" s="62"/>
      <c r="AIT24" s="62"/>
      <c r="AIU24" s="62"/>
      <c r="AIV24" s="62"/>
      <c r="AIW24" s="62"/>
      <c r="AIX24" s="62"/>
      <c r="AIY24" s="62"/>
      <c r="AIZ24" s="62"/>
      <c r="AJA24" s="62"/>
      <c r="AJB24" s="62"/>
      <c r="AJC24" s="62"/>
      <c r="AJD24" s="62"/>
      <c r="AJE24" s="62"/>
      <c r="AJF24" s="62"/>
      <c r="AJG24" s="62"/>
      <c r="AJH24" s="62"/>
      <c r="AJI24" s="62"/>
      <c r="AJJ24" s="62"/>
      <c r="AJK24" s="62"/>
      <c r="AJL24" s="62"/>
      <c r="AJM24" s="62"/>
      <c r="AJN24" s="62"/>
      <c r="AJO24" s="62"/>
      <c r="AJP24" s="62"/>
      <c r="AJQ24" s="62"/>
      <c r="AJR24" s="62"/>
      <c r="AJS24" s="62"/>
      <c r="AJT24" s="62"/>
      <c r="AJU24" s="62"/>
      <c r="AJV24" s="62"/>
      <c r="AJW24" s="62"/>
      <c r="AJX24" s="62"/>
      <c r="AJY24" s="62"/>
      <c r="AJZ24" s="62"/>
      <c r="AKA24" s="62"/>
      <c r="AKB24" s="62"/>
      <c r="AKC24" s="62"/>
      <c r="AKD24" s="62"/>
      <c r="AKE24" s="62"/>
      <c r="AKF24" s="62"/>
      <c r="AKG24" s="62"/>
      <c r="AKH24" s="62"/>
      <c r="AKI24" s="62"/>
      <c r="AKJ24" s="62"/>
      <c r="AKK24" s="62"/>
      <c r="AKL24" s="62"/>
      <c r="AKM24" s="62"/>
      <c r="AKN24" s="62"/>
      <c r="AKO24" s="62"/>
      <c r="AKP24" s="62"/>
      <c r="AKQ24" s="62"/>
      <c r="AKR24" s="62"/>
      <c r="AKS24" s="62"/>
      <c r="AKT24" s="62"/>
      <c r="AKU24" s="62"/>
      <c r="AKV24" s="62"/>
      <c r="AKW24" s="62"/>
      <c r="AKX24" s="62"/>
      <c r="AKY24" s="62"/>
      <c r="AKZ24" s="62"/>
      <c r="ALA24" s="62"/>
      <c r="ALB24" s="62"/>
      <c r="ALC24" s="62"/>
      <c r="ALD24" s="62"/>
      <c r="ALE24" s="62"/>
      <c r="ALF24" s="62"/>
      <c r="ALG24" s="62"/>
      <c r="ALH24" s="62"/>
      <c r="ALI24" s="62"/>
      <c r="ALJ24" s="62"/>
      <c r="ALK24" s="62"/>
      <c r="ALL24" s="62"/>
      <c r="ALM24" s="62"/>
      <c r="ALN24" s="62"/>
      <c r="ALO24" s="62"/>
      <c r="ALP24" s="62"/>
      <c r="ALQ24" s="62"/>
      <c r="ALR24" s="62"/>
      <c r="ALS24" s="62"/>
      <c r="ALT24" s="62"/>
      <c r="ALU24" s="62"/>
      <c r="ALV24" s="62"/>
      <c r="ALW24" s="62"/>
    </row>
    <row r="25" spans="2:1011" ht="15" customHeight="1" x14ac:dyDescent="0.25">
      <c r="B25" s="85" t="s">
        <v>26</v>
      </c>
      <c r="C25" s="85"/>
      <c r="D25" s="85"/>
      <c r="E25" s="85"/>
      <c r="F25" s="85"/>
      <c r="G25" s="85"/>
      <c r="H25" s="85"/>
      <c r="I25" s="85"/>
      <c r="J25" s="85"/>
      <c r="K25" s="85"/>
    </row>
    <row r="26" spans="2:1011" ht="16.5" customHeight="1" x14ac:dyDescent="0.25">
      <c r="B26" s="85" t="s">
        <v>33</v>
      </c>
      <c r="C26" s="85"/>
      <c r="D26" s="85"/>
      <c r="E26" s="85"/>
      <c r="F26" s="85"/>
      <c r="G26" s="85"/>
      <c r="H26" s="85"/>
      <c r="I26" s="85"/>
      <c r="J26" s="85"/>
      <c r="K26" s="85"/>
      <c r="N26" s="2"/>
    </row>
    <row r="27" spans="2:1011" ht="51" customHeight="1" x14ac:dyDescent="0.25">
      <c r="B27" s="86" t="s">
        <v>27</v>
      </c>
      <c r="C27" s="86"/>
      <c r="D27" s="86"/>
      <c r="E27" s="86"/>
      <c r="F27" s="86"/>
      <c r="G27" s="86"/>
      <c r="H27" s="86"/>
      <c r="I27" s="86"/>
      <c r="J27" s="86"/>
      <c r="K27" s="86"/>
      <c r="L27" s="86"/>
      <c r="M27" s="86"/>
      <c r="N27" s="22"/>
    </row>
    <row r="28" spans="2:1011" ht="17.25" customHeight="1" x14ac:dyDescent="0.25">
      <c r="B28" s="87" t="s">
        <v>28</v>
      </c>
      <c r="C28" s="87"/>
      <c r="D28" s="87"/>
      <c r="E28" s="87"/>
      <c r="F28" s="87"/>
      <c r="G28" s="87"/>
      <c r="H28" s="87"/>
      <c r="I28" s="87"/>
      <c r="J28" s="87"/>
      <c r="K28" s="87"/>
      <c r="L28" s="87"/>
      <c r="M28" s="87"/>
      <c r="N28" s="22"/>
    </row>
    <row r="29" spans="2:1011" s="25" customFormat="1" x14ac:dyDescent="0.25">
      <c r="B29" s="23"/>
      <c r="C29" s="21"/>
      <c r="D29" s="21"/>
      <c r="E29" s="21"/>
      <c r="F29" s="21"/>
      <c r="G29" s="21"/>
      <c r="H29" s="21"/>
      <c r="I29" s="21"/>
      <c r="J29" s="21"/>
      <c r="K29" s="21"/>
      <c r="L29" s="21"/>
      <c r="M29" s="21"/>
      <c r="N29" s="24"/>
    </row>
    <row r="30" spans="2:1011" s="25" customFormat="1" x14ac:dyDescent="0.25">
      <c r="B30" s="23"/>
      <c r="C30" s="19"/>
      <c r="D30" s="78"/>
      <c r="E30" s="19"/>
      <c r="F30" s="19"/>
      <c r="G30" s="19"/>
      <c r="H30" s="26"/>
      <c r="I30" s="21"/>
      <c r="J30" s="18"/>
      <c r="K30" s="27"/>
    </row>
    <row r="31" spans="2:1011" x14ac:dyDescent="0.25">
      <c r="C31" s="2"/>
      <c r="D31" s="2"/>
      <c r="E31" s="2"/>
      <c r="G31" s="2"/>
      <c r="I31" s="2"/>
      <c r="J31" s="2"/>
      <c r="K31" s="2"/>
      <c r="M31" s="2"/>
      <c r="N31" s="2"/>
    </row>
    <row r="32" spans="2:1011" x14ac:dyDescent="0.25">
      <c r="C32" s="2"/>
      <c r="D32" s="2"/>
      <c r="E32" s="2"/>
      <c r="G32" s="2"/>
      <c r="I32" s="2"/>
      <c r="J32" s="2"/>
      <c r="K32" s="2"/>
      <c r="M32" s="2"/>
      <c r="N32" s="2"/>
    </row>
    <row r="33" spans="3:14" x14ac:dyDescent="0.25">
      <c r="C33" s="2"/>
      <c r="D33" s="2"/>
      <c r="E33" s="2"/>
      <c r="G33" s="2"/>
      <c r="I33" s="2"/>
      <c r="J33" s="2"/>
      <c r="K33" s="2"/>
      <c r="M33" s="2"/>
      <c r="N33" s="2"/>
    </row>
    <row r="34" spans="3:14" x14ac:dyDescent="0.25">
      <c r="C34" s="2"/>
      <c r="D34" s="2"/>
      <c r="E34" s="2"/>
      <c r="G34" s="2"/>
      <c r="I34" s="2"/>
      <c r="J34" s="2"/>
      <c r="K34" s="2"/>
      <c r="M34" s="2"/>
      <c r="N34" s="2"/>
    </row>
  </sheetData>
  <mergeCells count="12">
    <mergeCell ref="B25:K25"/>
    <mergeCell ref="B26:K26"/>
    <mergeCell ref="B27:M27"/>
    <mergeCell ref="B28:M28"/>
    <mergeCell ref="B2:M3"/>
    <mergeCell ref="B6:B8"/>
    <mergeCell ref="C6:C7"/>
    <mergeCell ref="D6:E6"/>
    <mergeCell ref="F6:G6"/>
    <mergeCell ref="H6:I6"/>
    <mergeCell ref="J6:K6"/>
    <mergeCell ref="L6:M6"/>
  </mergeCells>
  <pageMargins left="0.70833333333333304" right="0.70833333333333304" top="0.74791666666666701" bottom="0.74791666666666701" header="0.51180555555555496" footer="0.51180555555555496"/>
  <pageSetup paperSize="9" scale="21"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Fara subtotaluri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Alecsandra Iulia Velicu</cp:lastModifiedBy>
  <cp:revision>402</cp:revision>
  <cp:lastPrinted>2023-05-31T11:59:00Z</cp:lastPrinted>
  <dcterms:created xsi:type="dcterms:W3CDTF">2017-11-02T10:21:04Z</dcterms:created>
  <dcterms:modified xsi:type="dcterms:W3CDTF">2023-06-16T09:15:48Z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