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Claudia\2019\stadiul implementarii PO\2023\09 septembrie\29.09.2023\publicare site\final\"/>
    </mc:Choice>
  </mc:AlternateContent>
  <xr:revisionPtr revIDLastSave="0" documentId="13_ncr:1_{0A20CF5E-2BF8-4607-BE70-464374D926A5}"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calcPr calcId="191029"/>
</workbook>
</file>

<file path=xl/calcChain.xml><?xml version="1.0" encoding="utf-8"?>
<calcChain xmlns="http://schemas.openxmlformats.org/spreadsheetml/2006/main">
  <c r="I14" i="1" l="1"/>
  <c r="G9" i="1" l="1"/>
  <c r="I9" i="1" l="1"/>
  <c r="I10" i="1"/>
  <c r="G10" i="1"/>
  <c r="G11" i="1"/>
  <c r="I11" i="1"/>
  <c r="I13" i="1"/>
  <c r="G13" i="1"/>
  <c r="D9" i="1"/>
  <c r="I19" i="1" l="1"/>
  <c r="I12" i="1" l="1"/>
  <c r="I17" i="1"/>
  <c r="I16" i="1" l="1"/>
  <c r="J11" i="1" l="1"/>
  <c r="H11" i="1"/>
  <c r="G14" i="1"/>
  <c r="H14" i="1" s="1"/>
  <c r="H13" i="1"/>
  <c r="G12" i="1"/>
  <c r="J10" i="1"/>
  <c r="H9" i="1"/>
  <c r="J19" i="1"/>
  <c r="E19" i="1"/>
  <c r="K19" i="1" s="1"/>
  <c r="E12" i="1"/>
  <c r="G16" i="1"/>
  <c r="H16" i="1" s="1"/>
  <c r="E11" i="1"/>
  <c r="F11" i="1" s="1"/>
  <c r="J14" i="1"/>
  <c r="E9" i="1"/>
  <c r="D23" i="1"/>
  <c r="H23" i="1"/>
  <c r="J23" i="1"/>
  <c r="K23" i="1"/>
  <c r="L23" i="1" s="1"/>
  <c r="C15" i="1"/>
  <c r="C20" i="1" s="1"/>
  <c r="B15" i="1"/>
  <c r="B20" i="1" s="1"/>
  <c r="E10" i="1"/>
  <c r="F10" i="1" s="1"/>
  <c r="E13" i="1"/>
  <c r="F13" i="1" s="1"/>
  <c r="E14" i="1"/>
  <c r="E17" i="1"/>
  <c r="F17" i="1" s="1"/>
  <c r="G19" i="1"/>
  <c r="G17" i="1"/>
  <c r="K16" i="1"/>
  <c r="L16" i="1" s="1"/>
  <c r="J17" i="1"/>
  <c r="H12" i="1"/>
  <c r="D16" i="1"/>
  <c r="F16" i="1"/>
  <c r="J16" i="1"/>
  <c r="D17" i="1"/>
  <c r="D10" i="1"/>
  <c r="D12" i="1"/>
  <c r="D13" i="1"/>
  <c r="D11" i="1"/>
  <c r="D19" i="1"/>
  <c r="D14" i="1"/>
  <c r="J9" i="1"/>
  <c r="K9" i="1" l="1"/>
  <c r="L9" i="1" s="1"/>
  <c r="K11" i="1"/>
  <c r="L11" i="1" s="1"/>
  <c r="K10" i="1"/>
  <c r="L10" i="1" s="1"/>
  <c r="K13" i="1"/>
  <c r="L13" i="1" s="1"/>
  <c r="E15" i="1"/>
  <c r="E20" i="1" s="1"/>
  <c r="G15" i="1"/>
  <c r="H15" i="1" s="1"/>
  <c r="J13" i="1"/>
  <c r="K12" i="1"/>
  <c r="L19" i="1"/>
  <c r="D20" i="1"/>
  <c r="I15" i="1"/>
  <c r="K14" i="1"/>
  <c r="F12" i="1"/>
  <c r="F14" i="1"/>
  <c r="B18" i="1"/>
  <c r="H19" i="1"/>
  <c r="J12" i="1"/>
  <c r="F9" i="1"/>
  <c r="K17" i="1"/>
  <c r="F19" i="1"/>
  <c r="H17" i="1"/>
  <c r="H10" i="1"/>
  <c r="D15" i="1"/>
  <c r="C18" i="1"/>
  <c r="F15" i="1" l="1"/>
  <c r="E18" i="1"/>
  <c r="E21" i="1" s="1"/>
  <c r="G18" i="1"/>
  <c r="H18" i="1" s="1"/>
  <c r="G20" i="1"/>
  <c r="H20" i="1" s="1"/>
  <c r="K15" i="1"/>
  <c r="L12" i="1"/>
  <c r="L14" i="1"/>
  <c r="F20" i="1"/>
  <c r="I20" i="1"/>
  <c r="I18" i="1"/>
  <c r="J15" i="1"/>
  <c r="L17" i="1"/>
  <c r="B21" i="1"/>
  <c r="C21" i="1"/>
  <c r="D18" i="1"/>
  <c r="K18" i="1" l="1"/>
  <c r="F18" i="1"/>
  <c r="K20" i="1"/>
  <c r="G21" i="1"/>
  <c r="H21" i="1" s="1"/>
  <c r="L15" i="1"/>
  <c r="F21" i="1"/>
  <c r="I21" i="1"/>
  <c r="J18" i="1"/>
  <c r="K21" i="1"/>
  <c r="L18" i="1"/>
  <c r="D21" i="1"/>
  <c r="J20" i="1"/>
  <c r="L20" i="1" l="1"/>
  <c r="J21" i="1"/>
  <c r="L21" i="1"/>
</calcChain>
</file>

<file path=xl/sharedStrings.xml><?xml version="1.0" encoding="utf-8"?>
<sst xmlns="http://schemas.openxmlformats.org/spreadsheetml/2006/main" count="43" uniqueCount="35">
  <si>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</si>
  <si>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</si>
  <si>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</si>
  <si>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</si>
  <si>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</si>
  <si>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</si>
  <si>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</si>
  <si>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</si>
  <si>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</si>
  <si>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</si>
  <si>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</si>
  <si>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</si>
  <si>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</si>
  <si>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</si>
  <si>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</si>
  <si>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</si>
  <si>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</si>
  <si>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</si>
  <si>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</si>
  <si>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</si>
  <si>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</si>
  <si>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</si>
  <si>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</si>
  <si>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</si>
  <si>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</si>
  <si>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</si>
  <si>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</si>
  <si>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</si>
  <si>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</si>
  <si>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TOTAL FESI și FEAD</t>
  </si>
  <si>
    <t>Politica de Coeziune</t>
  </si>
  <si>
    <t>Politica de Coeziune și FEAD</t>
  </si>
  <si>
    <t>FEGA 2015-2022**</t>
  </si>
  <si>
    <t>**Pentru rata de absorbtie efectivă FEGA au fost luate în calcul rambursările aferente anilor financiari 2016-2023</t>
  </si>
  <si>
    <t>Stadiul absorbției pentru programele finanțate din Fondurile Europene Structurale şi de Investiţii (FESI), Fondul de ajutor european pentru cele mai defavorizate persoane (FEAD)  și 
al plăților efectuate din Fondul European de Garantare Agricolă (FEGA)
la data de 29 septembrie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</si>
</sst>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s>
  <fonts count="60"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i/>
      <sz val="11"/>
      <name val="Calibri"/>
      <family val="2"/>
      <charset val="1"/>
    </font>
    <font>
      <sz val="11"/>
      <color rgb="FF000000"/>
      <name val="Calibri"/>
      <family val="2"/>
      <charset val="238"/>
    </font>
    <font>
      <sz val="11"/>
      <name val="Calibri"/>
      <family val="2"/>
    </font>
    <font>
      <b/>
      <i/>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sz val="9"/>
      <color rgb="FF222222"/>
      <name val="Arial"/>
      <family val="2"/>
    </font>
    <font>
      <sz val="11"/>
      <color rgb="FF000000"/>
      <name val="Calibri"/>
      <family val="2"/>
    </font>
    <font>
      <b/>
      <sz val="11"/>
      <name val="Calibri"/>
      <family val="2"/>
    </font>
    <font>
      <b/>
      <i/>
      <sz val="9"/>
      <name val="Calibri"/>
      <family val="2"/>
    </font>
    <font>
      <sz val="9"/>
      <name val="Arial"/>
      <family val="2"/>
      <charset val="238"/>
    </font>
    <font>
      <b/>
      <i/>
      <sz val="11"/>
      <name val="Calibri"/>
      <family val="2"/>
      <charset val="238"/>
    </font>
    <font>
      <sz val="12"/>
      <color rgb="FF000000"/>
      <name val="Arial"/>
      <family val="2"/>
    </font>
    <font>
      <sz val="10"/>
      <name val="Arial"/>
      <family val="2"/>
      <charset val="238"/>
    </font>
    <font>
      <sz val="9"/>
      <name val="Arial"/>
      <family val="2"/>
    </font>
  </fonts>
  <fills count="51">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37730">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0" fontId="21" fillId="0" borderId="0"/>
    <xf numFmtId="0" fontId="21" fillId="0" borderId="0"/>
    <xf numFmtId="0"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0"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8" fontId="21" fillId="0" borderId="0"/>
    <xf numFmtId="165" fontId="21" fillId="0" borderId="0"/>
    <xf numFmtId="165" fontId="21" fillId="0" borderId="0"/>
    <xf numFmtId="168" fontId="21" fillId="0" borderId="0"/>
    <xf numFmtId="169" fontId="21" fillId="0" borderId="0"/>
    <xf numFmtId="169"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7" fontId="21" fillId="0" borderId="0"/>
    <xf numFmtId="165"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5" fontId="21" fillId="0" borderId="0"/>
    <xf numFmtId="169" fontId="21" fillId="0" borderId="0"/>
    <xf numFmtId="169"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6" fontId="21" fillId="0" borderId="0"/>
    <xf numFmtId="170" fontId="21" fillId="0" borderId="0"/>
    <xf numFmtId="168" fontId="21" fillId="0" borderId="0"/>
    <xf numFmtId="171" fontId="21" fillId="0" borderId="0"/>
    <xf numFmtId="168" fontId="21" fillId="0" borderId="0"/>
    <xf numFmtId="171" fontId="21" fillId="0" borderId="0"/>
    <xf numFmtId="170" fontId="21" fillId="0" borderId="0"/>
    <xf numFmtId="168" fontId="21" fillId="0" borderId="0"/>
    <xf numFmtId="165" fontId="21" fillId="0" borderId="0"/>
    <xf numFmtId="168" fontId="21" fillId="0" borderId="0"/>
    <xf numFmtId="168" fontId="21" fillId="0" borderId="0"/>
    <xf numFmtId="168" fontId="21" fillId="0" borderId="0"/>
    <xf numFmtId="166" fontId="21" fillId="0" borderId="0"/>
    <xf numFmtId="168" fontId="21" fillId="0" borderId="0"/>
    <xf numFmtId="168" fontId="21" fillId="0" borderId="0"/>
    <xf numFmtId="168" fontId="21" fillId="0" borderId="0"/>
    <xf numFmtId="166" fontId="21" fillId="0" borderId="0"/>
    <xf numFmtId="168" fontId="21" fillId="0" borderId="0"/>
    <xf numFmtId="168" fontId="21" fillId="0" borderId="0"/>
    <xf numFmtId="171" fontId="21" fillId="0" borderId="0"/>
    <xf numFmtId="168" fontId="21" fillId="0" borderId="0"/>
    <xf numFmtId="168" fontId="21" fillId="0" borderId="0"/>
    <xf numFmtId="171" fontId="21" fillId="0" borderId="0"/>
    <xf numFmtId="168" fontId="21" fillId="0" borderId="0"/>
    <xf numFmtId="171" fontId="21" fillId="0" borderId="0"/>
    <xf numFmtId="168" fontId="21" fillId="0" borderId="0"/>
    <xf numFmtId="166" fontId="21" fillId="0" borderId="0"/>
    <xf numFmtId="168" fontId="21" fillId="0" borderId="0"/>
    <xf numFmtId="165"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5" fontId="21" fillId="0" borderId="0"/>
    <xf numFmtId="168" fontId="21" fillId="0" borderId="0"/>
    <xf numFmtId="168" fontId="21" fillId="0" borderId="0"/>
    <xf numFmtId="165" fontId="21" fillId="0" borderId="0"/>
    <xf numFmtId="168" fontId="21" fillId="0" borderId="0"/>
    <xf numFmtId="168" fontId="21" fillId="0" borderId="0"/>
    <xf numFmtId="165" fontId="21" fillId="0" borderId="0"/>
    <xf numFmtId="165" fontId="21" fillId="0" borderId="0"/>
    <xf numFmtId="172" fontId="21" fillId="0" borderId="0"/>
    <xf numFmtId="165" fontId="21" fillId="0" borderId="0"/>
    <xf numFmtId="165" fontId="21" fillId="0" borderId="0"/>
    <xf numFmtId="172"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70" fontId="21" fillId="0" borderId="0"/>
    <xf numFmtId="165" fontId="21" fillId="0" borderId="0"/>
    <xf numFmtId="165" fontId="21" fillId="0" borderId="0"/>
    <xf numFmtId="170"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5" fontId="21" fillId="0" borderId="0"/>
    <xf numFmtId="168" fontId="21" fillId="0" borderId="0"/>
    <xf numFmtId="165" fontId="21" fillId="0" borderId="0"/>
    <xf numFmtId="165" fontId="21" fillId="0" borderId="0"/>
    <xf numFmtId="165" fontId="21" fillId="0" borderId="0"/>
    <xf numFmtId="166" fontId="21" fillId="0" borderId="0"/>
    <xf numFmtId="166" fontId="21" fillId="0" borderId="0"/>
    <xf numFmtId="165" fontId="21" fillId="0" borderId="0"/>
    <xf numFmtId="165"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72" fontId="21" fillId="0" borderId="0"/>
    <xf numFmtId="172"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5" fontId="21" fillId="0" borderId="0"/>
    <xf numFmtId="165"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3" borderId="0" applyNumberFormat="0" applyBorder="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3" fillId="0" borderId="30" applyNumberFormat="0" applyFill="0" applyAlignment="0" applyProtection="0"/>
    <xf numFmtId="0" fontId="34" fillId="50" borderId="31" applyNumberFormat="0" applyAlignment="0" applyProtection="0"/>
    <xf numFmtId="0" fontId="34" fillId="50" borderId="31" applyNumberFormat="0" applyAlignment="0" applyProtection="0"/>
    <xf numFmtId="43" fontId="2"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1" fillId="33" borderId="0" applyNumberFormat="0" applyBorder="0" applyAlignment="0" applyProtection="0"/>
    <xf numFmtId="0" fontId="25" fillId="2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6" fillId="0" borderId="32" applyNumberFormat="0" applyFill="0" applyAlignment="0" applyProtection="0"/>
    <xf numFmtId="0" fontId="36" fillId="0" borderId="32" applyNumberFormat="0" applyFill="0" applyAlignment="0" applyProtection="0"/>
    <xf numFmtId="0" fontId="37" fillId="0" borderId="33"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0" fillId="36" borderId="35" applyNumberFormat="0" applyAlignment="0" applyProtection="0"/>
    <xf numFmtId="0" fontId="40" fillId="36" borderId="35"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42" fillId="39" borderId="0" applyNumberFormat="0" applyBorder="0" applyAlignment="0" applyProtection="0"/>
    <xf numFmtId="0" fontId="42" fillId="39" borderId="0" applyNumberFormat="0" applyBorder="0" applyAlignment="0" applyProtection="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 fillId="0" borderId="0"/>
    <xf numFmtId="0" fontId="27" fillId="0" borderId="0"/>
    <xf numFmtId="0" fontId="27" fillId="0" borderId="0"/>
    <xf numFmtId="0" fontId="24" fillId="0" borderId="0"/>
    <xf numFmtId="0" fontId="24" fillId="0" borderId="0"/>
    <xf numFmtId="0" fontId="2" fillId="0" borderId="0"/>
    <xf numFmtId="0" fontId="27" fillId="0" borderId="0"/>
    <xf numFmtId="0" fontId="24" fillId="0" borderId="0"/>
    <xf numFmtId="0" fontId="2"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 fillId="0" borderId="0"/>
    <xf numFmtId="0" fontId="2" fillId="0" borderId="0"/>
    <xf numFmtId="0" fontId="27" fillId="0" borderId="0"/>
    <xf numFmtId="0" fontId="2" fillId="0" borderId="0"/>
    <xf numFmtId="0" fontId="27" fillId="0" borderId="0"/>
    <xf numFmtId="0" fontId="24" fillId="0" borderId="0"/>
    <xf numFmtId="0" fontId="24" fillId="0" borderId="0"/>
    <xf numFmtId="0" fontId="27" fillId="0" borderId="0"/>
    <xf numFmtId="0" fontId="2" fillId="0" borderId="0"/>
    <xf numFmtId="0" fontId="48" fillId="0" borderId="0"/>
    <xf numFmtId="0" fontId="24" fillId="0" borderId="0"/>
    <xf numFmtId="0" fontId="27" fillId="0" borderId="0"/>
    <xf numFmtId="0" fontId="27" fillId="0" borderId="0"/>
    <xf numFmtId="0" fontId="27" fillId="0" borderId="0"/>
    <xf numFmtId="0" fontId="24" fillId="0" borderId="0"/>
    <xf numFmtId="0" fontId="24" fillId="0" borderId="0"/>
    <xf numFmtId="0" fontId="2" fillId="0" borderId="0"/>
    <xf numFmtId="0" fontId="24" fillId="0" borderId="0"/>
    <xf numFmtId="0" fontId="26" fillId="0" borderId="0"/>
    <xf numFmtId="0" fontId="2" fillId="0" borderId="0"/>
    <xf numFmtId="0" fontId="26" fillId="0" borderId="0"/>
    <xf numFmtId="0" fontId="26" fillId="0" borderId="0"/>
    <xf numFmtId="0" fontId="26" fillId="0" borderId="0"/>
    <xf numFmtId="0" fontId="27" fillId="0" borderId="0"/>
    <xf numFmtId="0" fontId="24" fillId="0" borderId="0"/>
    <xf numFmtId="0" fontId="46" fillId="0" borderId="0"/>
    <xf numFmtId="0" fontId="2" fillId="0" borderId="0"/>
    <xf numFmtId="0" fontId="27" fillId="0" borderId="0"/>
    <xf numFmtId="0" fontId="24" fillId="0" borderId="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 fillId="28" borderId="28" applyNumberFormat="0" applyFon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ill="0" applyBorder="0" applyAlignment="0" applyProtection="0"/>
    <xf numFmtId="9" fontId="24" fillId="0" borderId="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0" fontId="28" fillId="0" borderId="0"/>
    <xf numFmtId="0" fontId="28" fillId="0" borderId="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0" borderId="0"/>
    <xf numFmtId="0" fontId="49" fillId="0" borderId="0"/>
    <xf numFmtId="43" fontId="1" fillId="0" borderId="0" applyFont="0" applyFill="0" applyBorder="0" applyAlignment="0" applyProtection="0"/>
    <xf numFmtId="0" fontId="1" fillId="0" borderId="0"/>
    <xf numFmtId="0" fontId="49" fillId="0" borderId="0"/>
    <xf numFmtId="0" fontId="49" fillId="0" borderId="0"/>
  </cellStyleXfs>
  <cellXfs count="107">
    <xf numFmtId="0" fontId="0" fillId="0" borderId="0" xfId="0"/>
    <xf numFmtId="0" fontId="9" fillId="0" borderId="0" xfId="1537" applyFont="1"/>
    <xf numFmtId="3" fontId="9" fillId="0" borderId="0" xfId="1537" applyNumberFormat="1" applyFont="1" applyAlignment="1">
      <alignment horizontal="center" vertical="center"/>
    </xf>
    <xf numFmtId="10" fontId="9" fillId="0" borderId="0" xfId="1537" applyNumberFormat="1" applyFont="1" applyAlignment="1">
      <alignment horizontal="center" vertical="center"/>
    </xf>
    <xf numFmtId="10" fontId="9" fillId="0" borderId="0" xfId="1537" applyNumberFormat="1" applyFont="1"/>
    <xf numFmtId="0" fontId="18" fillId="0" borderId="0" xfId="1537" applyFont="1" applyAlignment="1">
      <alignment horizontal="center" vertical="center"/>
    </xf>
    <xf numFmtId="0" fontId="18" fillId="0" borderId="0" xfId="1537" applyFont="1" applyAlignment="1">
      <alignment horizontal="right" vertical="center"/>
    </xf>
    <xf numFmtId="0" fontId="12" fillId="0" borderId="0" xfId="1537" applyFont="1" applyAlignment="1">
      <alignment horizontal="center" vertical="center" wrapText="1"/>
    </xf>
    <xf numFmtId="10" fontId="12" fillId="0" borderId="0" xfId="1537" applyNumberFormat="1" applyFont="1" applyAlignment="1">
      <alignment horizontal="center" vertical="center"/>
    </xf>
    <xf numFmtId="10" fontId="19" fillId="0" borderId="0" xfId="1537" applyNumberFormat="1" applyFont="1" applyAlignment="1">
      <alignment horizontal="center" vertical="center"/>
    </xf>
    <xf numFmtId="4" fontId="9" fillId="0" borderId="0" xfId="1537" applyNumberFormat="1" applyFont="1" applyAlignment="1">
      <alignment horizontal="center" vertical="center"/>
    </xf>
    <xf numFmtId="4" fontId="13" fillId="0" borderId="0" xfId="1537" applyNumberFormat="1" applyFont="1" applyAlignment="1">
      <alignment horizontal="center" vertical="center"/>
    </xf>
    <xf numFmtId="0" fontId="9" fillId="0" borderId="0" xfId="1537" applyFont="1" applyAlignment="1">
      <alignment wrapText="1"/>
    </xf>
    <xf numFmtId="0" fontId="20" fillId="0" borderId="0" xfId="1537" applyFont="1"/>
    <xf numFmtId="10" fontId="4" fillId="0" borderId="0" xfId="1537" applyNumberFormat="1" applyFont="1"/>
    <xf numFmtId="0" fontId="4" fillId="0" borderId="0" xfId="1537" applyFont="1"/>
    <xf numFmtId="0" fontId="9" fillId="0" borderId="0" xfId="1537" applyFont="1" applyAlignment="1">
      <alignment horizontal="center" vertical="center"/>
    </xf>
    <xf numFmtId="3" fontId="23" fillId="26" borderId="21" xfId="1537" applyNumberFormat="1" applyFont="1" applyFill="1" applyBorder="1" applyAlignment="1">
      <alignment horizontal="center" vertical="center"/>
    </xf>
    <xf numFmtId="10" fontId="23" fillId="26" borderId="21" xfId="1537" applyNumberFormat="1" applyFont="1" applyFill="1" applyBorder="1" applyAlignment="1">
      <alignment horizontal="center" vertical="center"/>
    </xf>
    <xf numFmtId="10" fontId="22" fillId="3" borderId="0" xfId="1537" applyNumberFormat="1" applyFont="1" applyFill="1" applyAlignment="1">
      <alignment horizontal="center" vertical="center"/>
    </xf>
    <xf numFmtId="3" fontId="22" fillId="0" borderId="0" xfId="1537" applyNumberFormat="1" applyFont="1" applyAlignment="1">
      <alignment horizontal="center" vertical="center"/>
    </xf>
    <xf numFmtId="10" fontId="23" fillId="26" borderId="22" xfId="1537" applyNumberFormat="1" applyFont="1" applyFill="1" applyBorder="1" applyAlignment="1">
      <alignment horizontal="center" vertical="center"/>
    </xf>
    <xf numFmtId="10" fontId="22" fillId="0" borderId="0" xfId="1537" applyNumberFormat="1" applyFont="1" applyAlignment="1">
      <alignment horizontal="center" vertical="center"/>
    </xf>
    <xf numFmtId="0" fontId="9" fillId="0" borderId="0" xfId="0" applyFont="1"/>
    <xf numFmtId="0" fontId="22" fillId="0" borderId="0" xfId="1537" applyFont="1"/>
    <xf numFmtId="0" fontId="22" fillId="0" borderId="0" xfId="0" applyFont="1"/>
    <xf numFmtId="4" fontId="22" fillId="0" borderId="0" xfId="1537" applyNumberFormat="1" applyFont="1"/>
    <xf numFmtId="0" fontId="23" fillId="26" borderId="7" xfId="1537" applyFont="1" applyFill="1" applyBorder="1" applyAlignment="1">
      <alignment horizontal="left" vertical="center"/>
    </xf>
    <xf numFmtId="4" fontId="22" fillId="0" borderId="0" xfId="1537" applyNumberFormat="1" applyFont="1" applyAlignment="1">
      <alignment horizontal="center" vertical="center"/>
    </xf>
    <xf numFmtId="0" fontId="22" fillId="0" borderId="7" xfId="1537" applyFont="1" applyBorder="1" applyAlignment="1">
      <alignment horizontal="left" vertical="center"/>
    </xf>
    <xf numFmtId="0" fontId="22" fillId="0" borderId="0" xfId="1537" applyFont="1" applyAlignment="1">
      <alignment horizontal="left" vertical="center"/>
    </xf>
    <xf numFmtId="3" fontId="22" fillId="3" borderId="0" xfId="1537" applyNumberFormat="1" applyFont="1" applyFill="1" applyAlignment="1">
      <alignment horizontal="center" vertical="center"/>
    </xf>
    <xf numFmtId="4" fontId="52" fillId="0" borderId="0" xfId="0" applyNumberFormat="1" applyFont="1"/>
    <xf numFmtId="3" fontId="22" fillId="0" borderId="0" xfId="0" applyNumberFormat="1" applyFont="1"/>
    <xf numFmtId="4" fontId="51" fillId="0" borderId="0" xfId="0" applyNumberFormat="1" applyFont="1"/>
    <xf numFmtId="0" fontId="22" fillId="0" borderId="0" xfId="1537" applyFont="1" applyAlignment="1">
      <alignment horizontal="center" vertical="center"/>
    </xf>
    <xf numFmtId="0" fontId="53" fillId="25" borderId="2" xfId="1537" applyFont="1" applyFill="1" applyBorder="1" applyAlignment="1">
      <alignment horizontal="center" vertical="center"/>
    </xf>
    <xf numFmtId="0" fontId="54" fillId="25" borderId="12" xfId="1537" applyFont="1" applyFill="1" applyBorder="1" applyAlignment="1">
      <alignment horizontal="center" vertical="center"/>
    </xf>
    <xf numFmtId="4" fontId="53" fillId="0" borderId="0" xfId="1537" applyNumberFormat="1" applyFont="1" applyAlignment="1">
      <alignment horizontal="center" vertical="center"/>
    </xf>
    <xf numFmtId="3" fontId="9" fillId="0" borderId="0" xfId="0" applyNumberFormat="1" applyFont="1"/>
    <xf numFmtId="4" fontId="9" fillId="0" borderId="0" xfId="1537" applyNumberFormat="1" applyFont="1"/>
    <xf numFmtId="4" fontId="55" fillId="0" borderId="0" xfId="0" applyNumberFormat="1" applyFont="1"/>
    <xf numFmtId="4" fontId="9" fillId="0" borderId="0" xfId="0" applyNumberFormat="1" applyFont="1"/>
    <xf numFmtId="3" fontId="55" fillId="0" borderId="0" xfId="0" applyNumberFormat="1" applyFont="1"/>
    <xf numFmtId="3" fontId="53" fillId="25" borderId="2" xfId="1537" applyNumberFormat="1" applyFont="1" applyFill="1" applyBorder="1" applyAlignment="1">
      <alignment horizontal="center" vertical="center"/>
    </xf>
    <xf numFmtId="4" fontId="53" fillId="25" borderId="2" xfId="1537" applyNumberFormat="1" applyFont="1" applyFill="1" applyBorder="1" applyAlignment="1">
      <alignment horizontal="center" vertical="center"/>
    </xf>
    <xf numFmtId="3" fontId="53" fillId="25" borderId="10" xfId="1537" applyNumberFormat="1" applyFont="1" applyFill="1" applyBorder="1" applyAlignment="1">
      <alignment horizontal="center" vertical="center"/>
    </xf>
    <xf numFmtId="10" fontId="53" fillId="25" borderId="11" xfId="1537" applyNumberFormat="1" applyFont="1" applyFill="1" applyBorder="1" applyAlignment="1">
      <alignment horizontal="center" vertical="center"/>
    </xf>
    <xf numFmtId="3" fontId="54" fillId="25" borderId="12" xfId="1537" applyNumberFormat="1" applyFont="1" applyFill="1" applyBorder="1" applyAlignment="1">
      <alignment horizontal="center" vertical="center"/>
    </xf>
    <xf numFmtId="0" fontId="54" fillId="25" borderId="13" xfId="1537" applyFont="1" applyFill="1" applyBorder="1" applyAlignment="1">
      <alignment horizontal="center" vertical="center"/>
    </xf>
    <xf numFmtId="10" fontId="54" fillId="25" borderId="14" xfId="1537" applyNumberFormat="1" applyFont="1" applyFill="1" applyBorder="1" applyAlignment="1">
      <alignment horizontal="center" vertical="center"/>
    </xf>
    <xf numFmtId="0" fontId="9" fillId="3" borderId="15" xfId="1537" applyFont="1" applyFill="1" applyBorder="1" applyAlignment="1">
      <alignment vertical="center"/>
    </xf>
    <xf numFmtId="3" fontId="9" fillId="3" borderId="8" xfId="1537" applyNumberFormat="1" applyFont="1" applyFill="1" applyBorder="1" applyAlignment="1">
      <alignment horizontal="center" vertical="center"/>
    </xf>
    <xf numFmtId="3" fontId="9" fillId="0" borderId="16" xfId="1537" applyNumberFormat="1" applyFont="1" applyBorder="1" applyAlignment="1">
      <alignment horizontal="center" vertical="center"/>
    </xf>
    <xf numFmtId="10" fontId="9" fillId="3" borderId="2" xfId="1537" applyNumberFormat="1" applyFont="1" applyFill="1" applyBorder="1" applyAlignment="1">
      <alignment horizontal="center" vertical="center"/>
    </xf>
    <xf numFmtId="10" fontId="9" fillId="3" borderId="8" xfId="1537" applyNumberFormat="1" applyFont="1" applyFill="1" applyBorder="1" applyAlignment="1">
      <alignment horizontal="center" vertical="center"/>
    </xf>
    <xf numFmtId="3" fontId="9" fillId="0" borderId="17" xfId="1537" applyNumberFormat="1" applyFont="1" applyBorder="1" applyAlignment="1">
      <alignment horizontal="center" vertical="center"/>
    </xf>
    <xf numFmtId="3" fontId="9" fillId="3" borderId="16" xfId="1537" applyNumberFormat="1" applyFont="1" applyFill="1" applyBorder="1" applyAlignment="1">
      <alignment horizontal="center" vertical="center"/>
    </xf>
    <xf numFmtId="10" fontId="9" fillId="3" borderId="18" xfId="1537" applyNumberFormat="1" applyFont="1" applyFill="1" applyBorder="1" applyAlignment="1">
      <alignment horizontal="center" vertical="center"/>
    </xf>
    <xf numFmtId="0" fontId="9" fillId="0" borderId="19" xfId="1537" applyFont="1" applyBorder="1" applyAlignment="1">
      <alignment vertical="center"/>
    </xf>
    <xf numFmtId="3" fontId="9" fillId="3" borderId="2" xfId="1537" applyNumberFormat="1" applyFont="1" applyFill="1" applyBorder="1" applyAlignment="1">
      <alignment horizontal="center" vertical="center"/>
    </xf>
    <xf numFmtId="3" fontId="9" fillId="0" borderId="2" xfId="1537" applyNumberFormat="1" applyFont="1" applyBorder="1" applyAlignment="1">
      <alignment horizontal="center" vertical="center"/>
    </xf>
    <xf numFmtId="10" fontId="9" fillId="0" borderId="2" xfId="1537" applyNumberFormat="1" applyFont="1" applyBorder="1" applyAlignment="1">
      <alignment horizontal="center" vertical="center"/>
    </xf>
    <xf numFmtId="10" fontId="9" fillId="3" borderId="11" xfId="1537" applyNumberFormat="1" applyFont="1" applyFill="1" applyBorder="1" applyAlignment="1">
      <alignment horizontal="center" vertical="center"/>
    </xf>
    <xf numFmtId="0" fontId="9" fillId="3" borderId="19" xfId="1537" applyFont="1" applyFill="1" applyBorder="1" applyAlignment="1">
      <alignment vertical="center"/>
    </xf>
    <xf numFmtId="0" fontId="9" fillId="0" borderId="20" xfId="1537" applyFont="1" applyBorder="1" applyAlignment="1">
      <alignment vertical="center"/>
    </xf>
    <xf numFmtId="3" fontId="9" fillId="3" borderId="12" xfId="1537" applyNumberFormat="1" applyFont="1" applyFill="1" applyBorder="1" applyAlignment="1">
      <alignment horizontal="center" vertical="center"/>
    </xf>
    <xf numFmtId="10" fontId="9" fillId="3" borderId="12" xfId="1537" applyNumberFormat="1" applyFont="1" applyFill="1" applyBorder="1" applyAlignment="1">
      <alignment horizontal="center" vertical="center"/>
    </xf>
    <xf numFmtId="3" fontId="9" fillId="0" borderId="12" xfId="1537" applyNumberFormat="1" applyFont="1" applyBorder="1" applyAlignment="1">
      <alignment horizontal="center" vertical="center"/>
    </xf>
    <xf numFmtId="10" fontId="9" fillId="0" borderId="12" xfId="1537" applyNumberFormat="1" applyFont="1" applyBorder="1" applyAlignment="1">
      <alignment horizontal="center" vertical="center"/>
    </xf>
    <xf numFmtId="10" fontId="9" fillId="3" borderId="14" xfId="1537" applyNumberFormat="1" applyFont="1" applyFill="1" applyBorder="1" applyAlignment="1">
      <alignment horizontal="center" vertical="center"/>
    </xf>
    <xf numFmtId="0" fontId="56" fillId="26" borderId="7" xfId="1537" applyFont="1" applyFill="1" applyBorder="1" applyAlignment="1">
      <alignment horizontal="left" vertical="center"/>
    </xf>
    <xf numFmtId="3" fontId="56" fillId="26" borderId="21" xfId="1537" applyNumberFormat="1" applyFont="1" applyFill="1" applyBorder="1" applyAlignment="1">
      <alignment horizontal="center" vertical="center"/>
    </xf>
    <xf numFmtId="10" fontId="56" fillId="26" borderId="21" xfId="1537" applyNumberFormat="1" applyFont="1" applyFill="1" applyBorder="1" applyAlignment="1">
      <alignment horizontal="center" vertical="center"/>
    </xf>
    <xf numFmtId="10" fontId="56" fillId="26" borderId="22" xfId="1537" applyNumberFormat="1" applyFont="1" applyFill="1" applyBorder="1" applyAlignment="1">
      <alignment horizontal="center" vertical="center"/>
    </xf>
    <xf numFmtId="0" fontId="9" fillId="0" borderId="23" xfId="1537" applyFont="1" applyBorder="1" applyAlignment="1">
      <alignment vertical="center"/>
    </xf>
    <xf numFmtId="10" fontId="9" fillId="3" borderId="16" xfId="1537" applyNumberFormat="1" applyFont="1" applyFill="1" applyBorder="1" applyAlignment="1">
      <alignment horizontal="center" vertical="center"/>
    </xf>
    <xf numFmtId="3" fontId="9" fillId="0" borderId="2" xfId="1537" applyNumberFormat="1" applyFont="1" applyBorder="1" applyAlignment="1">
      <alignment horizontal="center" vertical="center" wrapText="1"/>
    </xf>
    <xf numFmtId="0" fontId="9" fillId="0" borderId="24" xfId="1537" applyFont="1" applyBorder="1" applyAlignment="1">
      <alignment vertical="center"/>
    </xf>
    <xf numFmtId="3" fontId="9" fillId="3" borderId="17" xfId="1537" applyNumberFormat="1" applyFont="1" applyFill="1" applyBorder="1" applyAlignment="1">
      <alignment horizontal="center" vertical="center"/>
    </xf>
    <xf numFmtId="3" fontId="9" fillId="0" borderId="25" xfId="1537" applyNumberFormat="1" applyFont="1" applyBorder="1" applyAlignment="1">
      <alignment horizontal="center" vertical="center"/>
    </xf>
    <xf numFmtId="10" fontId="9" fillId="3" borderId="17" xfId="1537" applyNumberFormat="1" applyFont="1" applyFill="1" applyBorder="1" applyAlignment="1">
      <alignment horizontal="center" vertical="center"/>
    </xf>
    <xf numFmtId="10" fontId="9" fillId="0" borderId="25" xfId="1537" applyNumberFormat="1" applyFont="1" applyBorder="1" applyAlignment="1">
      <alignment horizontal="center" vertical="center"/>
    </xf>
    <xf numFmtId="10" fontId="9" fillId="3" borderId="25" xfId="1537" applyNumberFormat="1" applyFont="1" applyFill="1" applyBorder="1" applyAlignment="1">
      <alignment horizontal="center" vertical="center"/>
    </xf>
    <xf numFmtId="3" fontId="9" fillId="3" borderId="26" xfId="1537" applyNumberFormat="1" applyFont="1" applyFill="1" applyBorder="1" applyAlignment="1">
      <alignment horizontal="center" vertical="center"/>
    </xf>
    <xf numFmtId="0" fontId="9" fillId="0" borderId="7" xfId="1537" applyFont="1" applyBorder="1" applyAlignment="1">
      <alignment horizontal="left" vertical="center"/>
    </xf>
    <xf numFmtId="3" fontId="9" fillId="3" borderId="27" xfId="1537" applyNumberFormat="1" applyFont="1" applyFill="1" applyBorder="1" applyAlignment="1">
      <alignment horizontal="center" vertical="center"/>
    </xf>
    <xf numFmtId="10" fontId="9" fillId="3" borderId="21" xfId="1537" applyNumberFormat="1" applyFont="1" applyFill="1" applyBorder="1" applyAlignment="1">
      <alignment horizontal="center" vertical="center"/>
    </xf>
    <xf numFmtId="10" fontId="9" fillId="3" borderId="27" xfId="1537" applyNumberFormat="1" applyFont="1" applyFill="1" applyBorder="1" applyAlignment="1">
      <alignment horizontal="center" vertical="center"/>
    </xf>
    <xf numFmtId="3" fontId="9" fillId="0" borderId="27" xfId="1537" applyNumberFormat="1" applyFont="1" applyBorder="1" applyAlignment="1">
      <alignment horizontal="center" vertical="center"/>
    </xf>
    <xf numFmtId="3" fontId="9" fillId="0" borderId="21" xfId="1537" applyNumberFormat="1" applyFont="1" applyBorder="1" applyAlignment="1">
      <alignment horizontal="center" vertical="center"/>
    </xf>
    <xf numFmtId="10" fontId="9" fillId="0" borderId="18" xfId="1537" applyNumberFormat="1" applyFont="1" applyBorder="1" applyAlignment="1">
      <alignment horizontal="center" vertical="center"/>
    </xf>
    <xf numFmtId="0" fontId="55" fillId="0" borderId="0" xfId="0" applyFont="1"/>
    <xf numFmtId="4" fontId="57" fillId="0" borderId="0" xfId="0" applyNumberFormat="1" applyFont="1"/>
    <xf numFmtId="0" fontId="58" fillId="0" borderId="0" xfId="0" applyFont="1"/>
    <xf numFmtId="3" fontId="22" fillId="0" borderId="21" xfId="1537" applyNumberFormat="1" applyFont="1" applyBorder="1" applyAlignment="1">
      <alignment horizontal="center" vertical="center"/>
    </xf>
    <xf numFmtId="10" fontId="22" fillId="0" borderId="21" xfId="1537" applyNumberFormat="1" applyFont="1" applyBorder="1" applyAlignment="1">
      <alignment horizontal="center" vertical="center"/>
    </xf>
    <xf numFmtId="10" fontId="22" fillId="0" borderId="22" xfId="1537" applyNumberFormat="1" applyFont="1" applyBorder="1" applyAlignment="1">
      <alignment horizontal="center" vertical="center"/>
    </xf>
    <xf numFmtId="3" fontId="9" fillId="0" borderId="8" xfId="1537" applyNumberFormat="1" applyFont="1" applyBorder="1" applyAlignment="1">
      <alignment horizontal="center" vertical="center"/>
    </xf>
    <xf numFmtId="0" fontId="59" fillId="0" borderId="0" xfId="0" applyFont="1"/>
    <xf numFmtId="0" fontId="9"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53" fillId="25" borderId="7" xfId="1537" applyFont="1" applyFill="1" applyBorder="1" applyAlignment="1">
      <alignment horizontal="center" vertical="center" wrapText="1"/>
    </xf>
    <xf numFmtId="0" fontId="53" fillId="25" borderId="8" xfId="1537" applyFont="1" applyFill="1" applyBorder="1" applyAlignment="1">
      <alignment horizontal="center" vertical="center" wrapText="1"/>
    </xf>
    <xf numFmtId="0" fontId="53" fillId="25" borderId="9" xfId="1537" applyFont="1" applyFill="1" applyBorder="1" applyAlignment="1">
      <alignment horizontal="center" vertical="center" wrapText="1"/>
    </xf>
  </cellXfs>
  <cellStyles count="37730">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4</xdr:col>
      <xdr:colOff>979905</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X51"/>
  <sheetViews>
    <sheetView tabSelected="1" zoomScale="80" zoomScaleNormal="80" workbookViewId="0">
      <selection activeCell="P17" sqref="P17"/>
    </sheetView>
  </sheetViews>
  <sheetFormatPr defaultColWidth="9.140625" defaultRowHeight="15" x14ac:dyDescent="0.25"/>
  <cols>
    <col min="1" max="1" width="31.5703125" style="1" customWidth="1"/>
    <col min="2" max="2" width="21" style="16" customWidth="1"/>
    <col min="3" max="3" width="19.85546875" style="35" customWidth="1"/>
    <col min="4" max="4" width="14.5703125" style="16" customWidth="1"/>
    <col min="5" max="5" width="19.85546875" style="2" customWidth="1"/>
    <col min="6" max="6" width="14.5703125" style="16" customWidth="1"/>
    <col min="7" max="7" width="19.85546875" style="2" customWidth="1"/>
    <col min="8" max="8" width="14.42578125" style="16" customWidth="1"/>
    <col min="9" max="9" width="19.85546875" style="10" customWidth="1"/>
    <col min="10" max="10" width="14.5703125" style="16" customWidth="1"/>
    <col min="11" max="11" width="19.85546875" style="2" customWidth="1"/>
    <col min="12" max="12" width="14.7109375" style="3" customWidth="1"/>
    <col min="13" max="13" width="14" style="4" customWidth="1"/>
    <col min="14" max="14" width="27.5703125" style="1" customWidth="1"/>
    <col min="15" max="15" width="15.5703125" style="1" customWidth="1"/>
    <col min="16" max="16" width="14.7109375" style="1" customWidth="1"/>
    <col min="17" max="17" width="12" style="1" customWidth="1"/>
    <col min="18" max="18" width="14" style="1" customWidth="1"/>
    <col min="19" max="1012" width="9.140625" style="1"/>
    <col min="1013" max="16384" width="9.140625" style="23"/>
  </cols>
  <sheetData>
    <row r="1" spans="1:33" ht="90" customHeight="1" x14ac:dyDescent="0.25"/>
    <row r="2" spans="1:33" s="1" customFormat="1" ht="23.25" customHeight="1" x14ac:dyDescent="0.25">
      <c r="A2" s="103" t="s">
        <v>34</v>
      </c>
      <c r="B2" s="103"/>
      <c r="C2" s="103"/>
      <c r="D2" s="103"/>
      <c r="E2" s="103"/>
      <c r="F2" s="103"/>
      <c r="G2" s="103"/>
      <c r="H2" s="103"/>
      <c r="I2" s="103"/>
      <c r="J2" s="103"/>
      <c r="K2" s="103"/>
      <c r="L2" s="103"/>
      <c r="M2" s="6"/>
      <c r="N2" s="34"/>
    </row>
    <row r="3" spans="1:33" s="1" customFormat="1" ht="25.5" customHeight="1" x14ac:dyDescent="0.25">
      <c r="A3" s="103"/>
      <c r="B3" s="103"/>
      <c r="C3" s="103"/>
      <c r="D3" s="103"/>
      <c r="E3" s="103"/>
      <c r="F3" s="103"/>
      <c r="G3" s="103"/>
      <c r="H3" s="103"/>
      <c r="I3" s="103"/>
      <c r="J3" s="103"/>
      <c r="K3" s="103"/>
      <c r="L3" s="103"/>
      <c r="N3" s="34"/>
    </row>
    <row r="4" spans="1:33" ht="15" hidden="1" customHeight="1" x14ac:dyDescent="0.25"/>
    <row r="5" spans="1:33" ht="15.75" thickBot="1" x14ac:dyDescent="0.3">
      <c r="C5" s="20"/>
      <c r="L5" s="5" t="s">
        <v>0</v>
      </c>
      <c r="M5" s="6"/>
    </row>
    <row r="6" spans="1:33" ht="58.5" customHeight="1" thickBot="1" x14ac:dyDescent="0.3">
      <c r="A6" s="104" t="s">
        <v>1</v>
      </c>
      <c r="B6" s="105" t="s">
        <v>2</v>
      </c>
      <c r="C6" s="105" t="s">
        <v>3</v>
      </c>
      <c r="D6" s="105"/>
      <c r="E6" s="105" t="s">
        <v>4</v>
      </c>
      <c r="F6" s="105"/>
      <c r="G6" s="105" t="s">
        <v>5</v>
      </c>
      <c r="H6" s="105"/>
      <c r="I6" s="105" t="s">
        <v>6</v>
      </c>
      <c r="J6" s="105"/>
      <c r="K6" s="106" t="s">
        <v>7</v>
      </c>
      <c r="L6" s="106"/>
      <c r="M6" s="7"/>
      <c r="N6" s="32"/>
    </row>
    <row r="7" spans="1:33" ht="16.5" thickBot="1" x14ac:dyDescent="0.3">
      <c r="A7" s="104"/>
      <c r="B7" s="105"/>
      <c r="C7" s="36" t="s">
        <v>8</v>
      </c>
      <c r="D7" s="36" t="s">
        <v>9</v>
      </c>
      <c r="E7" s="44" t="s">
        <v>8</v>
      </c>
      <c r="F7" s="36" t="s">
        <v>9</v>
      </c>
      <c r="G7" s="44" t="s">
        <v>8</v>
      </c>
      <c r="H7" s="36" t="s">
        <v>9</v>
      </c>
      <c r="I7" s="45" t="s">
        <v>8</v>
      </c>
      <c r="J7" s="36" t="s">
        <v>9</v>
      </c>
      <c r="K7" s="46" t="s">
        <v>8</v>
      </c>
      <c r="L7" s="47" t="s">
        <v>9</v>
      </c>
      <c r="M7" s="8"/>
      <c r="N7" s="93"/>
      <c r="P7" s="34"/>
    </row>
    <row r="8" spans="1:33" ht="16.5" thickBot="1" x14ac:dyDescent="0.3">
      <c r="A8" s="104"/>
      <c r="B8" s="37">
        <v>1</v>
      </c>
      <c r="C8" s="37">
        <v>2</v>
      </c>
      <c r="D8" s="37" t="s">
        <v>10</v>
      </c>
      <c r="E8" s="48">
        <v>4</v>
      </c>
      <c r="F8" s="49" t="s">
        <v>11</v>
      </c>
      <c r="G8" s="48">
        <v>6</v>
      </c>
      <c r="H8" s="37" t="s">
        <v>12</v>
      </c>
      <c r="I8" s="48">
        <v>8</v>
      </c>
      <c r="J8" s="37" t="s">
        <v>13</v>
      </c>
      <c r="K8" s="48" t="s">
        <v>14</v>
      </c>
      <c r="L8" s="50" t="s">
        <v>15</v>
      </c>
      <c r="M8" s="9"/>
      <c r="N8" s="93"/>
      <c r="P8" s="34"/>
    </row>
    <row r="9" spans="1:33" ht="24" customHeight="1" x14ac:dyDescent="0.25">
      <c r="A9" s="51" t="s">
        <v>16</v>
      </c>
      <c r="B9" s="52">
        <v>6860000000</v>
      </c>
      <c r="C9" s="53">
        <v>6568108551.4899998</v>
      </c>
      <c r="D9" s="54">
        <f>C9/B9</f>
        <v>0.95745022616472297</v>
      </c>
      <c r="E9" s="52">
        <f>641117098.76+1+46302005.09+137200000</f>
        <v>824619104.85000002</v>
      </c>
      <c r="F9" s="55">
        <f t="shared" ref="F9:F21" si="0">E9/B9</f>
        <v>0.12020686659620991</v>
      </c>
      <c r="G9" s="56">
        <f>2591712403.87+94193933.36+172272563.85+93881074.49+94158233.45+91570173.04+102555126.75+178297611.7+59546856.9+164090486.52+127586071.91+155815331.79+216210829.92+122780866.46+57967485.32+86145140.93+60042833.06+148637914.39+53209016.12+134273960.14+65838823.49+77631693.49+187605881.23+298597109.81</f>
        <v>5434621421.9899998</v>
      </c>
      <c r="H9" s="55">
        <f t="shared" ref="H9:H23" si="1">G9/B9</f>
        <v>0.79221886617930026</v>
      </c>
      <c r="I9" s="98">
        <f>2152465861.494 + 82163430.099 + 97911871.89+74415650.05+155045307.46+84492967.04+84742410.1+82413155.74+92299614.07+160467850.53+53592171.21+147681437.868+114827464.719+140233798.611+110502779.81+52170736.788+167037643.91+77530626.837+54038549.75+133774122.95+47888114.508+5191627.94+120846564.13+59254941.14+69868524.14+168845293.11</f>
        <v>4589702515.8940001</v>
      </c>
      <c r="J9" s="55">
        <f t="shared" ref="J9:J23" si="2">I9/B9</f>
        <v>0.66905284488250727</v>
      </c>
      <c r="K9" s="57">
        <f t="shared" ref="K9:K14" si="3">I9+E9</f>
        <v>5414321620.7440004</v>
      </c>
      <c r="L9" s="58">
        <f t="shared" ref="L9:L23" si="4">K9/B9</f>
        <v>0.78925971147871732</v>
      </c>
      <c r="M9" s="2"/>
      <c r="N9" s="42"/>
      <c r="O9" s="40"/>
      <c r="P9" s="40"/>
      <c r="Q9" s="40"/>
      <c r="R9" s="40"/>
      <c r="S9" s="40"/>
      <c r="T9" s="40"/>
      <c r="U9" s="40"/>
      <c r="V9" s="40"/>
      <c r="W9" s="40"/>
      <c r="X9" s="40"/>
      <c r="Y9" s="40"/>
      <c r="Z9" s="40"/>
      <c r="AA9" s="40"/>
      <c r="AB9" s="40"/>
      <c r="AC9" s="40"/>
      <c r="AD9" s="40"/>
      <c r="AE9" s="40"/>
      <c r="AF9" s="40"/>
      <c r="AG9" s="40"/>
    </row>
    <row r="10" spans="1:33" ht="24.75" customHeight="1" x14ac:dyDescent="0.25">
      <c r="A10" s="59" t="s">
        <v>17</v>
      </c>
      <c r="B10" s="60">
        <v>9338581661</v>
      </c>
      <c r="C10" s="53">
        <v>7955832136</v>
      </c>
      <c r="D10" s="54">
        <f t="shared" ref="D10:D21" si="5">C10/B10</f>
        <v>0.85193152716384435</v>
      </c>
      <c r="E10" s="60">
        <f>924174447.21+2+53226850.93+164519357.42+48549985.06+103402297.15+124101143.11+56071693.68</f>
        <v>1474045776.5599999</v>
      </c>
      <c r="F10" s="54">
        <f t="shared" si="0"/>
        <v>0.15784471668925312</v>
      </c>
      <c r="G10" s="61">
        <f>3162472560.28+193935239.61+365437830.76+81050928.07+95366709.61+115221064.92+116962322.59+88980742.75+139644092+130457396.4+95465400.92+112576796.93+123804278.51+177606908.08+234329431.47+104734110.22+220735590.11+206888742.88+262508212.39+99335240.38+150298418.71+145976959.33+166701281.58+235364440.84+210250167.64+101224436.85+149018427.13+127611985.88+122056446.68+2331246.53+89381838.43+179446417.4+75297211.22+70158231.58</f>
        <v>7952631108.6800032</v>
      </c>
      <c r="H10" s="62">
        <f t="shared" si="1"/>
        <v>0.85158875270020551</v>
      </c>
      <c r="I10" s="53">
        <f>2843639523.352+174541715.649+328894047.68+50960552.37+21985282.89+85830038.65+103698958.42+44750164.07+80082668.47+125679682.8+117411656.76+55297006.15+30621854.68+101319117.23+111423850.66+159846217.272+144408521.223+66487967.1+52810779.97+41449919.228+198662031.099+186199868.592+89401716.342+30357753.97+104910822.86+131379263.397+57342368.63+145463167.61+112901527.4+37129626.03+147882913.1+63945083.65+189225150.876+91101993.165+134116584.417+97438383.63+19510525.54+111951217.23+80448229.16+161504049.34+67767490.1</f>
        <v>6999779290.7620001</v>
      </c>
      <c r="J10" s="62">
        <f t="shared" si="2"/>
        <v>0.74955486227578216</v>
      </c>
      <c r="K10" s="53">
        <f t="shared" si="3"/>
        <v>8473825067.3220005</v>
      </c>
      <c r="L10" s="63">
        <f t="shared" si="4"/>
        <v>0.90739957896503531</v>
      </c>
      <c r="M10" s="2"/>
      <c r="N10" s="92"/>
      <c r="O10" s="40"/>
      <c r="P10" s="40"/>
      <c r="Q10" s="40"/>
      <c r="R10" s="40"/>
      <c r="S10" s="40"/>
      <c r="T10" s="40"/>
      <c r="U10" s="40"/>
      <c r="V10" s="40"/>
      <c r="W10" s="40"/>
      <c r="X10" s="40"/>
      <c r="Y10" s="40"/>
      <c r="Z10" s="40"/>
      <c r="AA10" s="40"/>
      <c r="AB10" s="40"/>
      <c r="AC10" s="40"/>
      <c r="AD10" s="40"/>
      <c r="AE10" s="40"/>
      <c r="AF10" s="40"/>
      <c r="AG10" s="40"/>
    </row>
    <row r="11" spans="1:33" ht="21" customHeight="1" x14ac:dyDescent="0.25">
      <c r="A11" s="64" t="s">
        <v>18</v>
      </c>
      <c r="B11" s="61">
        <v>2379787234</v>
      </c>
      <c r="C11" s="53">
        <v>1887772346.97</v>
      </c>
      <c r="D11" s="54">
        <f t="shared" si="5"/>
        <v>0.7932525731710014</v>
      </c>
      <c r="E11" s="60">
        <f>131132674.48+7421569.37+60500000+187000000+20015540.05+27559250.93</f>
        <v>433629034.83000004</v>
      </c>
      <c r="F11" s="54">
        <f t="shared" si="0"/>
        <v>0.18221336287326267</v>
      </c>
      <c r="G11" s="61">
        <f>484109983.06+16205582.56+13260153.51+13053773.1+34346168.24+20896552.65+32623731.18+20385706.62+29155434.88+12494780.27+173733299.76+53969207.26+100850616.75+221062674.52+59405361.49+83390646.88+20809967.82+20307526.99+23437133.99+21532739.96+87954976.72+34323655.45+5380200.46+21990168.04+30025494.27</f>
        <v>1634705536.4300001</v>
      </c>
      <c r="H11" s="62">
        <f t="shared" si="1"/>
        <v>0.6869124739703516</v>
      </c>
      <c r="I11" s="53">
        <f>383889246.56+51809738.18+14585024.3+11934138.16+11748395.79+30911551.42+18806897.38+29361358.062+18347135.96+26239891.392+11245302.24+156359969.78+90765555.07+198956407.068+41820721.628+53464825.34+75051582.19+18728971.04+18276774.291+21093420.591+19379465.96+75932909.31+31073527.5+85410707.75+13009287.46</f>
        <v>1508202804.4219999</v>
      </c>
      <c r="J11" s="62">
        <f t="shared" si="2"/>
        <v>0.63375531344748781</v>
      </c>
      <c r="K11" s="60">
        <f t="shared" si="3"/>
        <v>1941831839.2519999</v>
      </c>
      <c r="L11" s="63">
        <f t="shared" si="4"/>
        <v>0.81596867632075043</v>
      </c>
      <c r="M11" s="2"/>
      <c r="N11" s="92"/>
      <c r="O11" s="40"/>
      <c r="P11" s="40"/>
      <c r="Q11" s="40"/>
      <c r="R11" s="40"/>
      <c r="S11" s="40"/>
      <c r="T11" s="40"/>
      <c r="U11" s="40"/>
      <c r="V11" s="40"/>
      <c r="W11" s="40"/>
      <c r="X11" s="40"/>
      <c r="Y11" s="40"/>
      <c r="Z11" s="40"/>
      <c r="AA11" s="40"/>
      <c r="AB11" s="40"/>
      <c r="AC11" s="40"/>
      <c r="AD11" s="40"/>
      <c r="AE11" s="40"/>
      <c r="AF11" s="40"/>
      <c r="AG11" s="40"/>
    </row>
    <row r="12" spans="1:33" ht="21" customHeight="1" x14ac:dyDescent="0.25">
      <c r="A12" s="59" t="s">
        <v>19</v>
      </c>
      <c r="B12" s="60">
        <v>4596057078</v>
      </c>
      <c r="C12" s="53">
        <v>3821399945</v>
      </c>
      <c r="D12" s="54">
        <f t="shared" si="5"/>
        <v>0.83145180317536516</v>
      </c>
      <c r="E12" s="60">
        <f>407598820.7+5940563.22+1+25740000+79560000+76532483.94+143992.3+842469.54+45640741.79</f>
        <v>641999072.48999989</v>
      </c>
      <c r="F12" s="54">
        <f t="shared" si="0"/>
        <v>0.13968474751174531</v>
      </c>
      <c r="G12" s="61">
        <f>1925622735.19+42156449.48+36845350.64+43138572.66+32663189.05+42227710.67+36497286.76+30558264.85+36613766.03+35653196.94+38835813.88+110414669.59+55216047.99+133570247.51+89585724.35+87040739.94+176080002.11+125890960.58+2843656.43+133636911.15+191063215.26</f>
        <v>3406154511.0600004</v>
      </c>
      <c r="H12" s="62">
        <f t="shared" si="1"/>
        <v>0.74110361408788417</v>
      </c>
      <c r="I12" s="61">
        <f>1594183783.378+93879376.758+45046638.67+37940804.53+33160815.58+38824715.39+29396870.14+38004939.6+32847558.08+27502438.36+32952389.43+34952232.49+32087877.25+99373202.631+49694443.19+120213222.76+80627151.91+78336665.95+161031292.69+113301864.522+120273220.03+171956893.73</f>
        <v>3065588397.0689998</v>
      </c>
      <c r="J12" s="62">
        <f t="shared" si="2"/>
        <v>0.66700398734016764</v>
      </c>
      <c r="K12" s="60">
        <f t="shared" si="3"/>
        <v>3707587469.5589995</v>
      </c>
      <c r="L12" s="63">
        <f t="shared" si="4"/>
        <v>0.80668873485191295</v>
      </c>
      <c r="M12" s="2"/>
      <c r="N12" s="94"/>
      <c r="O12" s="40"/>
      <c r="P12" s="40"/>
      <c r="Q12" s="40"/>
      <c r="R12" s="40"/>
      <c r="S12" s="40"/>
      <c r="T12" s="40"/>
      <c r="U12" s="40"/>
      <c r="V12" s="40"/>
      <c r="W12" s="40"/>
      <c r="X12" s="40"/>
      <c r="Y12" s="40"/>
      <c r="Z12" s="40"/>
      <c r="AA12" s="40"/>
      <c r="AB12" s="40"/>
      <c r="AC12" s="40"/>
      <c r="AD12" s="40"/>
      <c r="AE12" s="40"/>
      <c r="AF12" s="40"/>
      <c r="AG12" s="40"/>
    </row>
    <row r="13" spans="1:33" ht="21.75" customHeight="1" x14ac:dyDescent="0.25">
      <c r="A13" s="59" t="s">
        <v>20</v>
      </c>
      <c r="B13" s="60">
        <v>563588476</v>
      </c>
      <c r="C13" s="53">
        <v>454981651</v>
      </c>
      <c r="D13" s="54">
        <f t="shared" si="5"/>
        <v>0.80729409910787464</v>
      </c>
      <c r="E13" s="57">
        <f>54457756.19+161133.34+7313964.09+9614541.41</f>
        <v>71547395.030000001</v>
      </c>
      <c r="F13" s="54">
        <f t="shared" si="0"/>
        <v>0.1269497125594172</v>
      </c>
      <c r="G13" s="61">
        <f>265272045.72+7420051.64+7365576.44+8097568.25+8102654.96+6652596.09+6380726.06+15696524.89+6099383.25+6229277.83+8077120.72+9881063.41+18553193.99+6807814.77+6209510.4+6222559.61+9312326.68+4602763.56+15223986.35+15881963.1+21371042.65</f>
        <v>459459750.37</v>
      </c>
      <c r="H13" s="62">
        <f t="shared" si="1"/>
        <v>0.81523978920037399</v>
      </c>
      <c r="I13" s="61">
        <f>186297520.38+4767070.2+7011933.93+4631514.96+3746671.03+4639565.84+5437576.962+10469255.83+4740931.82+7002800.17+6678046.48+6629018.796+7287811.42+7292389.46+5987336.481+5742653.45+14126872.4+5489444.92+12875758.7+8892957.07+16697874.59+6127033.29+5588559.36+13981397.66+13701587.71+4142487.2+14293766.79</f>
        <v>394279836.89899999</v>
      </c>
      <c r="J13" s="62">
        <f t="shared" si="2"/>
        <v>0.69958818125124334</v>
      </c>
      <c r="K13" s="60">
        <f t="shared" si="3"/>
        <v>465827231.92900002</v>
      </c>
      <c r="L13" s="63">
        <f t="shared" si="4"/>
        <v>0.82653789381066056</v>
      </c>
      <c r="M13" s="2"/>
      <c r="N13" s="92"/>
      <c r="O13" s="40"/>
      <c r="P13" s="40"/>
      <c r="Q13" s="40"/>
      <c r="R13" s="40"/>
      <c r="S13" s="40"/>
      <c r="T13" s="40"/>
      <c r="U13" s="40"/>
      <c r="V13" s="40"/>
      <c r="W13" s="40"/>
      <c r="X13" s="40"/>
      <c r="Y13" s="40"/>
      <c r="Z13" s="40"/>
      <c r="AA13" s="40"/>
      <c r="AB13" s="40"/>
      <c r="AC13" s="40"/>
      <c r="AD13" s="40"/>
      <c r="AE13" s="40"/>
      <c r="AF13" s="40"/>
      <c r="AG13" s="40"/>
    </row>
    <row r="14" spans="1:33" ht="24" customHeight="1" thickBot="1" x14ac:dyDescent="0.3">
      <c r="A14" s="65" t="s">
        <v>21</v>
      </c>
      <c r="B14" s="66">
        <v>332765958</v>
      </c>
      <c r="C14" s="53">
        <v>294919525.20999998</v>
      </c>
      <c r="D14" s="67">
        <f t="shared" si="5"/>
        <v>0.88626711392756097</v>
      </c>
      <c r="E14" s="66">
        <f>29848816.39+5224254.34+5313288.98+2092043.94</f>
        <v>42478403.650000006</v>
      </c>
      <c r="F14" s="67">
        <f t="shared" si="0"/>
        <v>0.1276524915748744</v>
      </c>
      <c r="G14" s="68">
        <f>199405360.89+3696467.73+4213078.21+1803606.44+6045599.13+1994864.93+1891789.52+1834320.7+1588933.78+1706568.34+6153850.78+2241394.96+2857106.51+3371420.04+3883139.98+844825.23+1234537.53+6126742.42+3317621.3+1278308.34+2814264.07+15277400.08</f>
        <v>273581200.90999997</v>
      </c>
      <c r="H14" s="69">
        <f t="shared" si="1"/>
        <v>0.82214299369528643</v>
      </c>
      <c r="I14" s="61">
        <f>179464824.802+3326820.96+3791770.389+1623245.8+5441039.22+1795378.44+1702610.57+1650888.63+1430040.402+1535911.51+5538465.7+2017255.464+2571395.859+3034278.036+3494825.982+760342.707+1111083.78+8470249.66+1150477.51+2532837.66+13510240.72+29677.69</f>
        <v>245983661.49099994</v>
      </c>
      <c r="J14" s="69">
        <f t="shared" si="2"/>
        <v>0.73920921169165965</v>
      </c>
      <c r="K14" s="66">
        <f t="shared" si="3"/>
        <v>288462065.14099991</v>
      </c>
      <c r="L14" s="70">
        <f t="shared" si="4"/>
        <v>0.866861703266534</v>
      </c>
      <c r="M14" s="2"/>
      <c r="N14" s="41"/>
      <c r="O14" s="40"/>
      <c r="P14" s="40"/>
      <c r="Q14" s="40"/>
      <c r="R14" s="40"/>
      <c r="S14" s="40"/>
      <c r="T14" s="40"/>
      <c r="U14" s="40"/>
      <c r="V14" s="40"/>
      <c r="W14" s="40"/>
      <c r="X14" s="40"/>
      <c r="Y14" s="40"/>
      <c r="Z14" s="40"/>
      <c r="AA14" s="40"/>
      <c r="AB14" s="40"/>
      <c r="AC14" s="40"/>
      <c r="AD14" s="40"/>
      <c r="AE14" s="40"/>
      <c r="AF14" s="40"/>
      <c r="AG14" s="40"/>
    </row>
    <row r="15" spans="1:33" ht="22.5" customHeight="1" thickBot="1" x14ac:dyDescent="0.3">
      <c r="A15" s="71" t="s">
        <v>30</v>
      </c>
      <c r="B15" s="72">
        <f>SUM(B9:B14)</f>
        <v>24070780407</v>
      </c>
      <c r="C15" s="72">
        <f>SUM(C9:C14)</f>
        <v>20983014155.669998</v>
      </c>
      <c r="D15" s="73">
        <f t="shared" si="5"/>
        <v>0.87172139003718996</v>
      </c>
      <c r="E15" s="72">
        <f>SUM(E9:E14)</f>
        <v>3488318787.4099998</v>
      </c>
      <c r="F15" s="73">
        <f t="shared" si="0"/>
        <v>0.1449192227434207</v>
      </c>
      <c r="G15" s="72">
        <f>SUM(G9:G14)</f>
        <v>19161153529.440002</v>
      </c>
      <c r="H15" s="73">
        <f t="shared" si="1"/>
        <v>0.79603374736731702</v>
      </c>
      <c r="I15" s="72">
        <f>SUM(I9:I14)</f>
        <v>16803536506.536999</v>
      </c>
      <c r="J15" s="73">
        <f t="shared" si="2"/>
        <v>0.69808856308000633</v>
      </c>
      <c r="K15" s="72">
        <f>SUM(K9:K14)</f>
        <v>20291855293.946999</v>
      </c>
      <c r="L15" s="74">
        <f t="shared" si="4"/>
        <v>0.84300778582342695</v>
      </c>
      <c r="M15" s="2"/>
      <c r="N15" s="41"/>
      <c r="O15" s="40"/>
      <c r="P15" s="40"/>
      <c r="Q15" s="40"/>
      <c r="R15" s="40"/>
      <c r="S15" s="40"/>
      <c r="T15" s="40"/>
      <c r="U15" s="40"/>
      <c r="V15" s="40"/>
      <c r="W15" s="40"/>
      <c r="X15" s="40"/>
      <c r="Y15" s="40"/>
      <c r="Z15" s="40"/>
      <c r="AA15" s="40"/>
      <c r="AB15" s="40"/>
      <c r="AC15" s="40"/>
      <c r="AD15" s="40"/>
      <c r="AE15" s="40"/>
      <c r="AF15" s="40"/>
      <c r="AG15" s="40"/>
    </row>
    <row r="16" spans="1:33" ht="21.75" customHeight="1" x14ac:dyDescent="0.25">
      <c r="A16" s="75" t="s">
        <v>22</v>
      </c>
      <c r="B16" s="57">
        <v>10968146956</v>
      </c>
      <c r="C16" s="57">
        <v>8930245117.9087276</v>
      </c>
      <c r="D16" s="76">
        <f t="shared" si="5"/>
        <v>0.81419816435113856</v>
      </c>
      <c r="E16" s="57">
        <v>325119856.07999998</v>
      </c>
      <c r="F16" s="76">
        <f t="shared" si="0"/>
        <v>2.9642186358758336E-2</v>
      </c>
      <c r="G16" s="77">
        <f>6575098244.62+426811944.82+117450512.53+232206833.25+253252747.62+276835617.61+202820673.66+423691384.91</f>
        <v>8508167959.0199986</v>
      </c>
      <c r="H16" s="76">
        <f t="shared" si="1"/>
        <v>0.77571607976730306</v>
      </c>
      <c r="I16" s="56">
        <f>5903191265.82+153740143.36+256714309.31+29550.3+259033519.52+426240177.54+117327841.88+1264303.12+880604.33+232185230.25+2490.93+253252747.62+276472056.4+202746466.89+423251366.23</f>
        <v>8506332073.5</v>
      </c>
      <c r="J16" s="76">
        <f t="shared" si="2"/>
        <v>0.77554869638637614</v>
      </c>
      <c r="K16" s="52">
        <f>I16+E16</f>
        <v>8831451929.5799999</v>
      </c>
      <c r="L16" s="58">
        <f t="shared" si="4"/>
        <v>0.80519088274513451</v>
      </c>
      <c r="M16" s="2"/>
      <c r="N16" s="42"/>
      <c r="O16" s="40"/>
      <c r="P16" s="40"/>
      <c r="Q16" s="40"/>
      <c r="R16" s="40"/>
      <c r="S16" s="40"/>
      <c r="T16" s="40"/>
      <c r="U16" s="40"/>
      <c r="V16" s="40"/>
      <c r="W16" s="40"/>
      <c r="X16" s="40"/>
      <c r="Y16" s="40"/>
      <c r="Z16" s="40"/>
      <c r="AA16" s="40"/>
      <c r="AB16" s="40"/>
      <c r="AC16" s="40"/>
      <c r="AD16" s="40"/>
      <c r="AE16" s="40"/>
      <c r="AF16" s="40"/>
      <c r="AG16" s="40"/>
    </row>
    <row r="17" spans="1:1012" ht="24.75" customHeight="1" thickBot="1" x14ac:dyDescent="0.3">
      <c r="A17" s="78" t="s">
        <v>23</v>
      </c>
      <c r="B17" s="79">
        <v>168421371</v>
      </c>
      <c r="C17" s="80">
        <v>128598048.05291383</v>
      </c>
      <c r="D17" s="81">
        <f t="shared" si="5"/>
        <v>0.76354946696707404</v>
      </c>
      <c r="E17" s="56">
        <f>17298092.5+12311.28+608907.88+3368427.42</f>
        <v>21287739.079999998</v>
      </c>
      <c r="F17" s="76">
        <f t="shared" si="0"/>
        <v>0.12639571186010592</v>
      </c>
      <c r="G17" s="56">
        <f>50281165.01+3787959.85+5919065.77+3109822.55+7105271.46+5587544.55+5175683.43+23317490.86-16127489.23</f>
        <v>88156514.24999997</v>
      </c>
      <c r="H17" s="82">
        <f t="shared" si="1"/>
        <v>0.52342831391629019</v>
      </c>
      <c r="I17" s="68">
        <f>68211746.262+4658115.087+2153065.67</f>
        <v>75022927.018999994</v>
      </c>
      <c r="J17" s="83">
        <f t="shared" si="2"/>
        <v>0.44544778713979233</v>
      </c>
      <c r="K17" s="84">
        <f>I17+E17</f>
        <v>96310666.098999992</v>
      </c>
      <c r="L17" s="70">
        <f t="shared" si="4"/>
        <v>0.57184349899989828</v>
      </c>
      <c r="M17" s="2"/>
      <c r="N17" s="39"/>
      <c r="O17" s="40"/>
      <c r="P17" s="40"/>
      <c r="Q17" s="40"/>
      <c r="R17" s="40"/>
      <c r="S17" s="40"/>
      <c r="T17" s="40"/>
      <c r="U17" s="40"/>
      <c r="V17" s="40"/>
      <c r="W17" s="40"/>
      <c r="X17" s="40"/>
      <c r="Y17" s="40"/>
      <c r="Z17" s="40"/>
      <c r="AA17" s="40"/>
      <c r="AB17" s="40"/>
      <c r="AC17" s="40"/>
      <c r="AD17" s="40"/>
      <c r="AE17" s="40"/>
      <c r="AF17" s="40"/>
      <c r="AG17" s="40"/>
    </row>
    <row r="18" spans="1:1012" ht="24.75" customHeight="1" thickBot="1" x14ac:dyDescent="0.3">
      <c r="A18" s="71" t="s">
        <v>24</v>
      </c>
      <c r="B18" s="72">
        <f>B15+B16+B17</f>
        <v>35207348734</v>
      </c>
      <c r="C18" s="72">
        <f>C15+C16+C17</f>
        <v>30041857321.631641</v>
      </c>
      <c r="D18" s="73">
        <f t="shared" si="5"/>
        <v>0.85328371495976907</v>
      </c>
      <c r="E18" s="72">
        <f>E15+E16+E17</f>
        <v>3834726382.5699997</v>
      </c>
      <c r="F18" s="73">
        <f t="shared" si="0"/>
        <v>0.10891835143686283</v>
      </c>
      <c r="G18" s="72">
        <f>G15+G16+G17</f>
        <v>27757478002.709999</v>
      </c>
      <c r="H18" s="73">
        <f t="shared" si="1"/>
        <v>0.78840012102088208</v>
      </c>
      <c r="I18" s="72">
        <f>I15+I16+I17</f>
        <v>25384891507.056</v>
      </c>
      <c r="J18" s="73">
        <f t="shared" si="2"/>
        <v>0.72101116442606827</v>
      </c>
      <c r="K18" s="72">
        <f>K15+K16+K17</f>
        <v>29219617889.625999</v>
      </c>
      <c r="L18" s="74">
        <f t="shared" si="4"/>
        <v>0.82992951586293107</v>
      </c>
      <c r="M18" s="2"/>
      <c r="N18" s="39"/>
      <c r="O18" s="40"/>
      <c r="P18" s="40"/>
      <c r="Q18" s="40"/>
      <c r="R18" s="40"/>
      <c r="S18" s="40"/>
      <c r="T18" s="40"/>
      <c r="U18" s="40"/>
      <c r="V18" s="40"/>
      <c r="W18" s="40"/>
      <c r="X18" s="40"/>
      <c r="Y18" s="40"/>
      <c r="Z18" s="40"/>
      <c r="AA18" s="40"/>
      <c r="AB18" s="40"/>
      <c r="AC18" s="40"/>
      <c r="AD18" s="40"/>
      <c r="AE18" s="40"/>
      <c r="AF18" s="40"/>
      <c r="AG18" s="40"/>
    </row>
    <row r="19" spans="1:1012" ht="24.75" customHeight="1" thickBot="1" x14ac:dyDescent="0.3">
      <c r="A19" s="85" t="s">
        <v>25</v>
      </c>
      <c r="B19" s="86">
        <v>497013044</v>
      </c>
      <c r="C19" s="80">
        <v>389582230.19999999</v>
      </c>
      <c r="D19" s="87">
        <f t="shared" si="5"/>
        <v>0.78384709396077734</v>
      </c>
      <c r="E19" s="86">
        <f>48511434.84+6160000+19040000</f>
        <v>73711434.840000004</v>
      </c>
      <c r="F19" s="88">
        <f t="shared" si="0"/>
        <v>0.14830885372094985</v>
      </c>
      <c r="G19" s="89">
        <f>133472908.21+79282361.92-79282361.92+40665406.17+265828.93+95019516.8+38137044.49+73634779.96</f>
        <v>381195484.56</v>
      </c>
      <c r="H19" s="88">
        <f t="shared" si="1"/>
        <v>0.76697279711636701</v>
      </c>
      <c r="I19" s="89">
        <f>120427017.42+36598865.55+2333650.03+239246.04+85517565.12+3367596.96+34323340.04+6741804+66271301.96</f>
        <v>355820387.12</v>
      </c>
      <c r="J19" s="88">
        <f t="shared" si="2"/>
        <v>0.71591760299957041</v>
      </c>
      <c r="K19" s="90">
        <f>I19+E19</f>
        <v>429531821.96000004</v>
      </c>
      <c r="L19" s="91">
        <f t="shared" si="4"/>
        <v>0.86422645672052023</v>
      </c>
      <c r="M19" s="2"/>
      <c r="N19" s="43"/>
      <c r="O19" s="40"/>
      <c r="P19" s="40"/>
      <c r="Q19" s="40"/>
      <c r="R19" s="40"/>
      <c r="S19" s="40"/>
      <c r="T19" s="40"/>
      <c r="U19" s="40"/>
      <c r="V19" s="40"/>
      <c r="W19" s="40"/>
      <c r="X19" s="40"/>
      <c r="Y19" s="40"/>
      <c r="Z19" s="40"/>
      <c r="AA19" s="40"/>
      <c r="AB19" s="40"/>
      <c r="AC19" s="40"/>
      <c r="AD19" s="40"/>
      <c r="AE19" s="40"/>
      <c r="AF19" s="40"/>
      <c r="AG19" s="40"/>
    </row>
    <row r="20" spans="1:1012" s="25" customFormat="1" ht="24.75" customHeight="1" thickBot="1" x14ac:dyDescent="0.3">
      <c r="A20" s="27" t="s">
        <v>31</v>
      </c>
      <c r="B20" s="17">
        <f>B15+B19</f>
        <v>24567793451</v>
      </c>
      <c r="C20" s="17">
        <f>C15+C19</f>
        <v>21372596385.869999</v>
      </c>
      <c r="D20" s="18">
        <f t="shared" si="5"/>
        <v>0.8699436694832704</v>
      </c>
      <c r="E20" s="17">
        <f>E15+E19</f>
        <v>3562030222.25</v>
      </c>
      <c r="F20" s="18">
        <f t="shared" si="0"/>
        <v>0.1449877958862851</v>
      </c>
      <c r="G20" s="17">
        <f>G15+G19</f>
        <v>19542349014.000004</v>
      </c>
      <c r="H20" s="18">
        <f t="shared" si="1"/>
        <v>0.79544583655739576</v>
      </c>
      <c r="I20" s="17">
        <f>I15+I19</f>
        <v>17159356893.657</v>
      </c>
      <c r="J20" s="18">
        <f t="shared" si="2"/>
        <v>0.69844924933454089</v>
      </c>
      <c r="K20" s="17">
        <f>K15+K19</f>
        <v>20721387115.906998</v>
      </c>
      <c r="L20" s="21">
        <f t="shared" si="4"/>
        <v>0.84343704522082596</v>
      </c>
      <c r="M20" s="20"/>
      <c r="N20" s="99"/>
      <c r="O20" s="26"/>
      <c r="P20" s="26"/>
      <c r="Q20" s="26"/>
      <c r="R20" s="26"/>
      <c r="S20" s="26"/>
      <c r="T20" s="26"/>
      <c r="U20" s="26"/>
      <c r="V20" s="26"/>
      <c r="W20" s="26"/>
      <c r="X20" s="26"/>
      <c r="Y20" s="26"/>
      <c r="Z20" s="26"/>
      <c r="AA20" s="26"/>
      <c r="AB20" s="26"/>
      <c r="AC20" s="26"/>
      <c r="AD20" s="26"/>
      <c r="AE20" s="26"/>
      <c r="AF20" s="26"/>
      <c r="AG20" s="26"/>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row>
    <row r="21" spans="1:1012" s="25" customFormat="1" ht="24.75" customHeight="1" thickBot="1" x14ac:dyDescent="0.3">
      <c r="A21" s="27" t="s">
        <v>29</v>
      </c>
      <c r="B21" s="17">
        <f>B18+B19</f>
        <v>35704361778</v>
      </c>
      <c r="C21" s="17">
        <f>C18+C19</f>
        <v>30431439551.831642</v>
      </c>
      <c r="D21" s="18">
        <f t="shared" si="5"/>
        <v>0.85231714099935596</v>
      </c>
      <c r="E21" s="17">
        <f>E18+E19</f>
        <v>3908437817.4099998</v>
      </c>
      <c r="F21" s="18">
        <f t="shared" si="0"/>
        <v>0.10946667641650065</v>
      </c>
      <c r="G21" s="17">
        <f>G18+G19</f>
        <v>28138673487.27</v>
      </c>
      <c r="H21" s="18">
        <f t="shared" si="1"/>
        <v>0.78810184767420322</v>
      </c>
      <c r="I21" s="17">
        <f>I18+I19</f>
        <v>25740711894.175999</v>
      </c>
      <c r="J21" s="18">
        <f t="shared" si="2"/>
        <v>0.72094026086293705</v>
      </c>
      <c r="K21" s="17">
        <f>K18+K19</f>
        <v>29649149711.585999</v>
      </c>
      <c r="L21" s="21">
        <f t="shared" si="4"/>
        <v>0.83040693727943771</v>
      </c>
      <c r="M21" s="20"/>
      <c r="N21" s="33"/>
      <c r="O21" s="26"/>
      <c r="P21" s="26"/>
      <c r="Q21" s="26"/>
      <c r="R21" s="26"/>
      <c r="S21" s="26"/>
      <c r="T21" s="26"/>
      <c r="U21" s="26"/>
      <c r="V21" s="26"/>
      <c r="W21" s="26"/>
      <c r="X21" s="26"/>
      <c r="Y21" s="26"/>
      <c r="Z21" s="26"/>
      <c r="AA21" s="26"/>
      <c r="AB21" s="26"/>
      <c r="AC21" s="26"/>
      <c r="AD21" s="26"/>
      <c r="AE21" s="26"/>
      <c r="AF21" s="26"/>
      <c r="AG21" s="26"/>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row>
    <row r="22" spans="1:1012" s="25" customFormat="1" ht="18" customHeight="1" thickBot="1" x14ac:dyDescent="0.3">
      <c r="A22" s="30"/>
      <c r="B22" s="31"/>
      <c r="C22" s="31"/>
      <c r="D22" s="19"/>
      <c r="E22" s="31"/>
      <c r="F22" s="19"/>
      <c r="G22" s="20"/>
      <c r="H22" s="19"/>
      <c r="I22" s="20"/>
      <c r="J22" s="19"/>
      <c r="K22" s="20"/>
      <c r="L22" s="22"/>
      <c r="M22" s="22"/>
      <c r="N22" s="33"/>
      <c r="O22" s="26"/>
      <c r="P22" s="26"/>
      <c r="Q22" s="26"/>
      <c r="R22" s="26"/>
      <c r="S22" s="26"/>
      <c r="T22" s="26"/>
      <c r="U22" s="26"/>
      <c r="V22" s="26"/>
      <c r="W22" s="26"/>
      <c r="X22" s="26"/>
      <c r="Y22" s="26"/>
      <c r="Z22" s="26"/>
      <c r="AA22" s="26"/>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row>
    <row r="23" spans="1:1012" s="25" customFormat="1" ht="23.25" customHeight="1" thickBot="1" x14ac:dyDescent="0.3">
      <c r="A23" s="29" t="s">
        <v>32</v>
      </c>
      <c r="B23" s="95">
        <v>15287050002.535223</v>
      </c>
      <c r="C23" s="95">
        <v>14730329718.829998</v>
      </c>
      <c r="D23" s="96">
        <f>(C23/B23)</f>
        <v>0.96358222916698133</v>
      </c>
      <c r="E23" s="95"/>
      <c r="F23" s="96"/>
      <c r="G23" s="95">
        <v>14730329718.829998</v>
      </c>
      <c r="H23" s="96">
        <f t="shared" si="1"/>
        <v>0.96358222916698133</v>
      </c>
      <c r="I23" s="95">
        <v>14419305355.040001</v>
      </c>
      <c r="J23" s="96">
        <f t="shared" si="2"/>
        <v>0.9432366187491168</v>
      </c>
      <c r="K23" s="95">
        <f>I23+E23</f>
        <v>14419305355.040001</v>
      </c>
      <c r="L23" s="97">
        <f t="shared" si="4"/>
        <v>0.9432366187491168</v>
      </c>
      <c r="M23" s="22"/>
      <c r="N23" s="33"/>
      <c r="O23" s="26"/>
      <c r="P23" s="26"/>
      <c r="Q23" s="26"/>
      <c r="R23" s="26"/>
      <c r="S23" s="26"/>
      <c r="T23" s="26"/>
      <c r="U23" s="26"/>
      <c r="V23" s="26"/>
      <c r="W23" s="26"/>
      <c r="X23" s="26"/>
      <c r="Y23" s="26"/>
      <c r="Z23" s="26"/>
      <c r="AA23" s="26"/>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row>
    <row r="24" spans="1:1012" x14ac:dyDescent="0.25">
      <c r="B24" s="20"/>
      <c r="C24" s="20"/>
      <c r="D24" s="19"/>
      <c r="E24" s="20"/>
      <c r="F24" s="19"/>
      <c r="G24" s="20"/>
      <c r="H24" s="19"/>
      <c r="I24" s="28"/>
      <c r="J24" s="19"/>
      <c r="K24" s="28"/>
      <c r="L24" s="22"/>
      <c r="M24" s="22"/>
    </row>
    <row r="25" spans="1:1012" x14ac:dyDescent="0.25">
      <c r="B25" s="20"/>
      <c r="C25" s="20"/>
      <c r="D25" s="19"/>
      <c r="E25" s="20"/>
      <c r="F25" s="19"/>
      <c r="G25" s="20"/>
      <c r="H25" s="19"/>
      <c r="I25" s="28"/>
      <c r="J25" s="19"/>
      <c r="K25" s="28"/>
      <c r="L25" s="19"/>
      <c r="M25" s="22"/>
    </row>
    <row r="26" spans="1:1012" ht="15" customHeight="1" x14ac:dyDescent="0.25">
      <c r="A26" s="100" t="s">
        <v>26</v>
      </c>
      <c r="B26" s="100"/>
      <c r="C26" s="100"/>
      <c r="D26" s="100"/>
      <c r="E26" s="100"/>
      <c r="F26" s="100"/>
      <c r="G26" s="100"/>
      <c r="H26" s="100"/>
      <c r="I26" s="100"/>
      <c r="J26" s="100"/>
    </row>
    <row r="27" spans="1:1012" ht="16.5" customHeight="1" x14ac:dyDescent="0.25">
      <c r="A27" s="100" t="s">
        <v>33</v>
      </c>
      <c r="B27" s="100"/>
      <c r="C27" s="100"/>
      <c r="D27" s="100"/>
      <c r="E27" s="100"/>
      <c r="F27" s="100"/>
      <c r="G27" s="100"/>
      <c r="H27" s="100"/>
      <c r="I27" s="100"/>
      <c r="J27" s="100"/>
      <c r="M27" s="2"/>
    </row>
    <row r="28" spans="1:1012" ht="51" customHeight="1" x14ac:dyDescent="0.25">
      <c r="A28" s="101" t="s">
        <v>27</v>
      </c>
      <c r="B28" s="101"/>
      <c r="C28" s="101"/>
      <c r="D28" s="101"/>
      <c r="E28" s="101"/>
      <c r="F28" s="101"/>
      <c r="G28" s="101"/>
      <c r="H28" s="101"/>
      <c r="I28" s="101"/>
      <c r="J28" s="101"/>
      <c r="K28" s="101"/>
      <c r="L28" s="101"/>
      <c r="M28" s="12"/>
    </row>
    <row r="29" spans="1:1012" ht="17.25" customHeight="1" x14ac:dyDescent="0.25">
      <c r="A29" s="102" t="s">
        <v>28</v>
      </c>
      <c r="B29" s="102"/>
      <c r="C29" s="102"/>
      <c r="D29" s="102"/>
      <c r="E29" s="102"/>
      <c r="F29" s="102"/>
      <c r="G29" s="102"/>
      <c r="H29" s="102"/>
      <c r="I29" s="102"/>
      <c r="J29" s="102"/>
      <c r="K29" s="102"/>
      <c r="L29" s="102"/>
      <c r="M29" s="12"/>
    </row>
    <row r="30" spans="1:1012" s="15" customFormat="1" x14ac:dyDescent="0.25">
      <c r="A30" s="13"/>
      <c r="B30" s="11"/>
      <c r="C30" s="38"/>
      <c r="D30" s="11"/>
      <c r="E30" s="11"/>
      <c r="F30" s="11"/>
      <c r="G30" s="11"/>
      <c r="H30" s="11"/>
      <c r="I30" s="11"/>
      <c r="J30" s="11"/>
      <c r="K30" s="11"/>
      <c r="L30" s="11"/>
      <c r="M30" s="14"/>
    </row>
    <row r="33" spans="2:12" x14ac:dyDescent="0.25">
      <c r="C33" s="20"/>
      <c r="D33" s="20"/>
      <c r="E33" s="20"/>
      <c r="F33" s="20"/>
      <c r="G33" s="20"/>
      <c r="H33" s="20"/>
      <c r="I33" s="20"/>
      <c r="J33" s="20"/>
      <c r="K33" s="20"/>
      <c r="L33" s="20"/>
    </row>
    <row r="34" spans="2:12" x14ac:dyDescent="0.25">
      <c r="C34" s="20"/>
      <c r="D34" s="20"/>
      <c r="E34" s="20"/>
      <c r="F34" s="20"/>
      <c r="G34" s="20"/>
      <c r="H34" s="20"/>
      <c r="I34" s="20"/>
      <c r="J34" s="20"/>
      <c r="K34" s="20"/>
      <c r="L34" s="20"/>
    </row>
    <row r="35" spans="2:12" x14ac:dyDescent="0.25">
      <c r="C35" s="20"/>
      <c r="D35" s="20"/>
      <c r="E35" s="20"/>
      <c r="F35" s="20"/>
      <c r="G35" s="20"/>
      <c r="H35" s="20"/>
      <c r="I35" s="20"/>
      <c r="J35" s="20"/>
      <c r="K35" s="20"/>
      <c r="L35" s="20"/>
    </row>
    <row r="36" spans="2:12" x14ac:dyDescent="0.25">
      <c r="B36" s="2"/>
      <c r="C36" s="20"/>
      <c r="D36" s="20"/>
      <c r="E36" s="20"/>
      <c r="F36" s="20"/>
      <c r="G36" s="20"/>
      <c r="H36" s="20"/>
      <c r="I36" s="20"/>
      <c r="J36" s="20"/>
      <c r="K36" s="20"/>
      <c r="L36" s="20"/>
    </row>
    <row r="37" spans="2:12" x14ac:dyDescent="0.25">
      <c r="B37" s="2"/>
      <c r="C37" s="20"/>
      <c r="D37" s="20"/>
      <c r="E37" s="20"/>
      <c r="F37" s="20"/>
      <c r="G37" s="20"/>
      <c r="H37" s="20"/>
      <c r="I37" s="20"/>
      <c r="J37" s="20"/>
      <c r="K37" s="20"/>
      <c r="L37" s="20"/>
    </row>
    <row r="38" spans="2:12" x14ac:dyDescent="0.25">
      <c r="B38" s="2"/>
      <c r="C38" s="20"/>
      <c r="D38" s="20"/>
      <c r="E38" s="20"/>
      <c r="F38" s="20"/>
      <c r="G38" s="20"/>
      <c r="H38" s="20"/>
      <c r="I38" s="20"/>
      <c r="J38" s="20"/>
      <c r="K38" s="20"/>
      <c r="L38" s="20"/>
    </row>
    <row r="39" spans="2:12" x14ac:dyDescent="0.25">
      <c r="B39" s="2"/>
      <c r="C39" s="20"/>
      <c r="D39" s="20"/>
      <c r="E39" s="20"/>
      <c r="F39" s="20"/>
      <c r="G39" s="20"/>
      <c r="H39" s="20"/>
      <c r="I39" s="20"/>
      <c r="J39" s="20"/>
      <c r="K39" s="20"/>
      <c r="L39" s="20"/>
    </row>
    <row r="40" spans="2:12" x14ac:dyDescent="0.25">
      <c r="B40" s="2"/>
      <c r="C40" s="20"/>
      <c r="D40" s="20"/>
      <c r="E40" s="20"/>
      <c r="F40" s="20"/>
      <c r="G40" s="20"/>
      <c r="H40" s="20"/>
      <c r="I40" s="20"/>
      <c r="J40" s="20"/>
      <c r="K40" s="20"/>
      <c r="L40" s="20"/>
    </row>
    <row r="41" spans="2:12" x14ac:dyDescent="0.25">
      <c r="B41" s="2"/>
      <c r="C41" s="20"/>
      <c r="D41" s="20"/>
      <c r="E41" s="20"/>
      <c r="F41" s="20"/>
      <c r="G41" s="20"/>
      <c r="H41" s="20"/>
      <c r="I41" s="20"/>
      <c r="J41" s="20"/>
      <c r="K41" s="20"/>
      <c r="L41" s="20"/>
    </row>
    <row r="42" spans="2:12" x14ac:dyDescent="0.25">
      <c r="B42" s="2"/>
      <c r="C42" s="20"/>
      <c r="D42" s="20"/>
      <c r="E42" s="20"/>
      <c r="F42" s="20"/>
      <c r="G42" s="20"/>
      <c r="H42" s="20"/>
      <c r="I42" s="20"/>
      <c r="J42" s="20"/>
      <c r="K42" s="20"/>
      <c r="L42" s="20"/>
    </row>
    <row r="43" spans="2:12" x14ac:dyDescent="0.25">
      <c r="B43" s="2"/>
      <c r="C43" s="20"/>
      <c r="D43" s="20"/>
      <c r="E43" s="20"/>
      <c r="F43" s="20"/>
      <c r="G43" s="20"/>
      <c r="H43" s="20"/>
      <c r="I43" s="20"/>
      <c r="J43" s="20"/>
      <c r="K43" s="20"/>
      <c r="L43" s="20"/>
    </row>
    <row r="44" spans="2:12" x14ac:dyDescent="0.25">
      <c r="B44" s="2"/>
      <c r="C44" s="20"/>
      <c r="D44" s="20"/>
      <c r="E44" s="20"/>
      <c r="F44" s="20"/>
      <c r="G44" s="20"/>
      <c r="H44" s="20"/>
      <c r="I44" s="20"/>
      <c r="J44" s="20"/>
      <c r="K44" s="20"/>
      <c r="L44" s="20"/>
    </row>
    <row r="45" spans="2:12" x14ac:dyDescent="0.25">
      <c r="B45" s="2"/>
      <c r="C45" s="20"/>
      <c r="D45" s="20"/>
      <c r="E45" s="20"/>
      <c r="F45" s="20"/>
      <c r="G45" s="20"/>
      <c r="H45" s="20"/>
      <c r="I45" s="20"/>
      <c r="J45" s="20"/>
      <c r="K45" s="20"/>
      <c r="L45" s="20"/>
    </row>
    <row r="46" spans="2:12" x14ac:dyDescent="0.25">
      <c r="B46" s="2"/>
      <c r="C46" s="20"/>
      <c r="D46" s="20"/>
      <c r="E46" s="20"/>
      <c r="F46" s="20"/>
      <c r="G46" s="20"/>
      <c r="H46" s="20"/>
      <c r="I46" s="20"/>
      <c r="J46" s="20"/>
      <c r="K46" s="20"/>
      <c r="L46" s="20"/>
    </row>
    <row r="47" spans="2:12" x14ac:dyDescent="0.25">
      <c r="B47" s="2"/>
      <c r="C47" s="20"/>
      <c r="D47" s="20"/>
      <c r="E47" s="20"/>
      <c r="F47" s="20"/>
      <c r="G47" s="20"/>
      <c r="H47" s="20"/>
      <c r="I47" s="20"/>
      <c r="J47" s="20"/>
      <c r="K47" s="20"/>
      <c r="L47" s="20"/>
    </row>
    <row r="48" spans="2:12" x14ac:dyDescent="0.25">
      <c r="B48" s="2"/>
      <c r="C48" s="20"/>
      <c r="D48" s="20"/>
      <c r="E48" s="20"/>
      <c r="F48" s="20"/>
      <c r="G48" s="20"/>
      <c r="H48" s="20"/>
      <c r="I48" s="20"/>
      <c r="J48" s="20"/>
      <c r="K48" s="20"/>
      <c r="L48" s="20"/>
    </row>
    <row r="49" spans="2:12" x14ac:dyDescent="0.25">
      <c r="B49" s="2"/>
      <c r="C49" s="20"/>
      <c r="D49" s="20"/>
      <c r="E49" s="20"/>
      <c r="F49" s="20"/>
      <c r="G49" s="20"/>
      <c r="H49" s="20"/>
      <c r="I49" s="20"/>
      <c r="J49" s="20"/>
      <c r="K49" s="20"/>
      <c r="L49" s="20"/>
    </row>
    <row r="50" spans="2:12" x14ac:dyDescent="0.25">
      <c r="B50" s="2"/>
      <c r="C50" s="2"/>
      <c r="D50" s="2"/>
      <c r="F50" s="2"/>
      <c r="H50" s="2"/>
      <c r="I50" s="2"/>
      <c r="J50" s="2"/>
      <c r="L50" s="2"/>
    </row>
    <row r="51" spans="2:12" x14ac:dyDescent="0.25">
      <c r="B51" s="2"/>
      <c r="C51" s="2"/>
      <c r="D51" s="2"/>
      <c r="F51" s="2"/>
      <c r="H51" s="2"/>
      <c r="I51" s="2"/>
      <c r="J51" s="2"/>
      <c r="L51" s="2"/>
    </row>
  </sheetData>
  <mergeCells count="12">
    <mergeCell ref="A26:J26"/>
    <mergeCell ref="A27:J27"/>
    <mergeCell ref="A28:L28"/>
    <mergeCell ref="A29:L29"/>
    <mergeCell ref="A2:L3"/>
    <mergeCell ref="A6:A8"/>
    <mergeCell ref="B6:B7"/>
    <mergeCell ref="C6:D6"/>
    <mergeCell ref="E6:F6"/>
    <mergeCell ref="G6:H6"/>
    <mergeCell ref="I6:J6"/>
    <mergeCell ref="K6:L6"/>
  </mergeCells>
  <phoneticPr fontId="50" type="noConversion"/>
  <pageMargins left="0.70833333333333304" right="0.70833333333333304" top="0.74791666666666701" bottom="0.74791666666666701" header="0.51180555555555496" footer="0.51180555555555496"/>
  <pageSetup paperSize="9" scale="58"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Fara subtotaluri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1111</cp:lastModifiedBy>
  <cp:revision>402</cp:revision>
  <cp:lastPrinted>2023-10-04T12:46:59Z</cp:lastPrinted>
  <dcterms:created xsi:type="dcterms:W3CDTF">2017-11-02T10:21:04Z</dcterms:created>
  <dcterms:modified xsi:type="dcterms:W3CDTF">2023-10-13T09:10:52Z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