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Foaie1" sheetId="1" r:id="rId1"/>
    <sheet name="Foaie2" sheetId="2" r:id="rId2"/>
    <sheet name="Foaie3" sheetId="3" r:id="rId3"/>
  </sheets>
  <calcPr calcId="145621"/>
</workbook>
</file>

<file path=xl/calcChain.xml><?xml version="1.0" encoding="utf-8"?>
<calcChain xmlns="http://schemas.openxmlformats.org/spreadsheetml/2006/main">
  <c r="Y286" i="1" l="1"/>
  <c r="AB285" i="1"/>
  <c r="AB286" i="1" s="1"/>
  <c r="AA285" i="1"/>
  <c r="AA286" i="1" s="1"/>
  <c r="Z285" i="1"/>
  <c r="Z286" i="1" s="1"/>
  <c r="W285" i="1"/>
  <c r="W286" i="1" s="1"/>
  <c r="V285" i="1"/>
  <c r="V286" i="1" s="1"/>
  <c r="U285" i="1"/>
  <c r="U286" i="1" s="1"/>
  <c r="T285" i="1"/>
  <c r="T286" i="1" s="1"/>
  <c r="S285" i="1"/>
  <c r="S286" i="1" s="1"/>
  <c r="R285" i="1"/>
  <c r="R286" i="1" s="1"/>
  <c r="X284" i="1"/>
  <c r="X285" i="1" s="1"/>
  <c r="X286" i="1" s="1"/>
  <c r="Q284" i="1"/>
  <c r="Q285" i="1" s="1"/>
  <c r="Q286" i="1" s="1"/>
  <c r="AB282" i="1"/>
  <c r="AA282" i="1"/>
  <c r="AB281" i="1"/>
  <c r="AA281" i="1"/>
  <c r="W281" i="1"/>
  <c r="W282" i="1" s="1"/>
  <c r="V281" i="1"/>
  <c r="V282" i="1" s="1"/>
  <c r="U281" i="1"/>
  <c r="T281" i="1"/>
  <c r="T282" i="1" s="1"/>
  <c r="S281" i="1"/>
  <c r="S282" i="1" s="1"/>
  <c r="R281" i="1"/>
  <c r="R282" i="1" s="1"/>
  <c r="X280" i="1"/>
  <c r="Q280" i="1"/>
  <c r="X279" i="1"/>
  <c r="Q279" i="1"/>
  <c r="X278" i="1"/>
  <c r="Q278" i="1"/>
  <c r="X277" i="1"/>
  <c r="Q277" i="1"/>
  <c r="AB275" i="1"/>
  <c r="AA275" i="1"/>
  <c r="Z275" i="1"/>
  <c r="W275" i="1"/>
  <c r="V275" i="1"/>
  <c r="U275" i="1"/>
  <c r="T275" i="1"/>
  <c r="S275" i="1"/>
  <c r="R275" i="1"/>
  <c r="X274" i="1"/>
  <c r="X275" i="1" s="1"/>
  <c r="Q274" i="1"/>
  <c r="Q275" i="1" s="1"/>
  <c r="W273" i="1"/>
  <c r="V273" i="1"/>
  <c r="U273" i="1"/>
  <c r="T273" i="1"/>
  <c r="S273" i="1"/>
  <c r="R273" i="1"/>
  <c r="X272" i="1"/>
  <c r="X273" i="1" s="1"/>
  <c r="Q272" i="1"/>
  <c r="X271" i="1"/>
  <c r="Q271" i="1"/>
  <c r="AB270" i="1"/>
  <c r="AB276" i="1" s="1"/>
  <c r="AA270" i="1"/>
  <c r="AA276" i="1" s="1"/>
  <c r="Z270" i="1"/>
  <c r="Y270" i="1"/>
  <c r="W270" i="1"/>
  <c r="V270" i="1"/>
  <c r="U270" i="1"/>
  <c r="T270" i="1"/>
  <c r="S270" i="1"/>
  <c r="R270" i="1"/>
  <c r="X269" i="1"/>
  <c r="Q269" i="1"/>
  <c r="X268" i="1"/>
  <c r="Q268" i="1"/>
  <c r="X267" i="1"/>
  <c r="Q267" i="1"/>
  <c r="X266" i="1"/>
  <c r="Q266" i="1"/>
  <c r="X265" i="1"/>
  <c r="Q265" i="1"/>
  <c r="X264" i="1"/>
  <c r="Q264" i="1"/>
  <c r="X263" i="1"/>
  <c r="Q263" i="1"/>
  <c r="X262" i="1"/>
  <c r="Q262" i="1"/>
  <c r="X261" i="1"/>
  <c r="Q261" i="1"/>
  <c r="X260" i="1"/>
  <c r="Q260" i="1"/>
  <c r="X259" i="1"/>
  <c r="Q259" i="1"/>
  <c r="W258" i="1"/>
  <c r="V258" i="1"/>
  <c r="U258" i="1"/>
  <c r="T258" i="1"/>
  <c r="S258" i="1"/>
  <c r="R258" i="1"/>
  <c r="X257" i="1"/>
  <c r="X258" i="1" s="1"/>
  <c r="Q257" i="1"/>
  <c r="Q258" i="1" s="1"/>
  <c r="AB254" i="1"/>
  <c r="AA254" i="1"/>
  <c r="W254" i="1"/>
  <c r="V254" i="1"/>
  <c r="U254" i="1"/>
  <c r="T254" i="1"/>
  <c r="S254" i="1"/>
  <c r="R254" i="1"/>
  <c r="X253" i="1"/>
  <c r="Q253" i="1"/>
  <c r="X252" i="1"/>
  <c r="Q252" i="1"/>
  <c r="X251" i="1"/>
  <c r="Q251" i="1"/>
  <c r="X250" i="1"/>
  <c r="Q250" i="1"/>
  <c r="AB249" i="1"/>
  <c r="AB255" i="1" s="1"/>
  <c r="AA249" i="1"/>
  <c r="W249" i="1"/>
  <c r="W255" i="1" s="1"/>
  <c r="V249" i="1"/>
  <c r="V255" i="1" s="1"/>
  <c r="U249" i="1"/>
  <c r="T249" i="1"/>
  <c r="S249" i="1"/>
  <c r="S255" i="1" s="1"/>
  <c r="R249" i="1"/>
  <c r="R255" i="1" s="1"/>
  <c r="X248" i="1"/>
  <c r="Q248" i="1"/>
  <c r="X247" i="1"/>
  <c r="Q247" i="1"/>
  <c r="X246" i="1"/>
  <c r="Q246" i="1"/>
  <c r="X245" i="1"/>
  <c r="Q245" i="1"/>
  <c r="AB242" i="1"/>
  <c r="AA242" i="1"/>
  <c r="W242" i="1"/>
  <c r="T242" i="1"/>
  <c r="S242" i="1"/>
  <c r="Q242" i="1" s="1"/>
  <c r="R242" i="1"/>
  <c r="X241" i="1"/>
  <c r="Q241" i="1"/>
  <c r="X240" i="1"/>
  <c r="X242" i="1" s="1"/>
  <c r="Q240" i="1"/>
  <c r="AB239" i="1"/>
  <c r="AB243" i="1" s="1"/>
  <c r="AA239" i="1"/>
  <c r="AA243" i="1" s="1"/>
  <c r="W239" i="1"/>
  <c r="V239" i="1"/>
  <c r="V242" i="1" s="1"/>
  <c r="V243" i="1" s="1"/>
  <c r="U239" i="1"/>
  <c r="T239" i="1"/>
  <c r="S239" i="1"/>
  <c r="S243" i="1" s="1"/>
  <c r="R239" i="1"/>
  <c r="X238" i="1"/>
  <c r="Q238" i="1"/>
  <c r="X237" i="1"/>
  <c r="Q237" i="1"/>
  <c r="X236" i="1"/>
  <c r="Q236" i="1"/>
  <c r="X235" i="1"/>
  <c r="Q235" i="1"/>
  <c r="X234" i="1"/>
  <c r="Q234" i="1"/>
  <c r="X233" i="1"/>
  <c r="Q233" i="1"/>
  <c r="X232" i="1"/>
  <c r="Q232" i="1"/>
  <c r="X231" i="1"/>
  <c r="Q231" i="1"/>
  <c r="X230" i="1"/>
  <c r="Q230" i="1"/>
  <c r="X229" i="1"/>
  <c r="Q229" i="1"/>
  <c r="X228" i="1"/>
  <c r="Q228" i="1"/>
  <c r="X227" i="1"/>
  <c r="Q227" i="1"/>
  <c r="X226" i="1"/>
  <c r="Q226" i="1"/>
  <c r="X225" i="1"/>
  <c r="Q225" i="1"/>
  <c r="X224" i="1"/>
  <c r="Q224" i="1"/>
  <c r="X223" i="1"/>
  <c r="Q223" i="1"/>
  <c r="X222" i="1"/>
  <c r="Q222" i="1"/>
  <c r="X221" i="1"/>
  <c r="Q221" i="1"/>
  <c r="X220" i="1"/>
  <c r="Q220" i="1"/>
  <c r="X219" i="1"/>
  <c r="Q219" i="1"/>
  <c r="X218" i="1"/>
  <c r="Q218" i="1"/>
  <c r="X217" i="1"/>
  <c r="Q217" i="1"/>
  <c r="X216" i="1"/>
  <c r="Q216" i="1"/>
  <c r="X215" i="1"/>
  <c r="Q215" i="1"/>
  <c r="X214" i="1"/>
  <c r="Q214" i="1"/>
  <c r="X213" i="1"/>
  <c r="Q213" i="1"/>
  <c r="X212" i="1"/>
  <c r="Q212" i="1"/>
  <c r="X211" i="1"/>
  <c r="Q211" i="1"/>
  <c r="X210" i="1"/>
  <c r="Q210" i="1"/>
  <c r="X209" i="1"/>
  <c r="Q209" i="1"/>
  <c r="X208" i="1"/>
  <c r="Q208" i="1"/>
  <c r="X207" i="1"/>
  <c r="Q207" i="1"/>
  <c r="X206" i="1"/>
  <c r="Q206" i="1"/>
  <c r="X205" i="1"/>
  <c r="Q205" i="1"/>
  <c r="X204" i="1"/>
  <c r="Q204" i="1"/>
  <c r="X203" i="1"/>
  <c r="Q203" i="1"/>
  <c r="X202" i="1"/>
  <c r="Q202" i="1"/>
  <c r="X201" i="1"/>
  <c r="Q201" i="1"/>
  <c r="X200" i="1"/>
  <c r="Q200" i="1"/>
  <c r="X199" i="1"/>
  <c r="Q199" i="1"/>
  <c r="X198" i="1"/>
  <c r="Q198" i="1"/>
  <c r="X197" i="1"/>
  <c r="Q197" i="1"/>
  <c r="X196" i="1"/>
  <c r="Q196" i="1"/>
  <c r="X195" i="1"/>
  <c r="Q195" i="1"/>
  <c r="X194" i="1"/>
  <c r="Q194" i="1"/>
  <c r="X193" i="1"/>
  <c r="Q193" i="1"/>
  <c r="X192" i="1"/>
  <c r="Q192" i="1"/>
  <c r="X191" i="1"/>
  <c r="Q191" i="1"/>
  <c r="X190" i="1"/>
  <c r="Q190" i="1"/>
  <c r="X189" i="1"/>
  <c r="Q189" i="1"/>
  <c r="X188" i="1"/>
  <c r="Q188" i="1"/>
  <c r="X187" i="1"/>
  <c r="Q187" i="1"/>
  <c r="X186" i="1"/>
  <c r="Q186" i="1"/>
  <c r="X185" i="1"/>
  <c r="Q185" i="1"/>
  <c r="X184" i="1"/>
  <c r="Q184" i="1"/>
  <c r="X183" i="1"/>
  <c r="X239" i="1" s="1"/>
  <c r="Q183" i="1"/>
  <c r="Q239" i="1" s="1"/>
  <c r="AB180" i="1"/>
  <c r="AA180" i="1"/>
  <c r="W180" i="1"/>
  <c r="V180" i="1"/>
  <c r="U180" i="1"/>
  <c r="T180" i="1"/>
  <c r="S180" i="1"/>
  <c r="R180" i="1"/>
  <c r="X179" i="1"/>
  <c r="Q179" i="1"/>
  <c r="X178" i="1"/>
  <c r="Q178" i="1"/>
  <c r="X177" i="1"/>
  <c r="Q177" i="1"/>
  <c r="X176" i="1"/>
  <c r="Q176" i="1"/>
  <c r="X175" i="1"/>
  <c r="Q175" i="1"/>
  <c r="X174" i="1"/>
  <c r="Q174" i="1"/>
  <c r="X173" i="1"/>
  <c r="Q173" i="1"/>
  <c r="X172" i="1"/>
  <c r="Q172" i="1"/>
  <c r="X171" i="1"/>
  <c r="Q171" i="1"/>
  <c r="X170" i="1"/>
  <c r="Q170" i="1"/>
  <c r="X169" i="1"/>
  <c r="Q169" i="1"/>
  <c r="X168" i="1"/>
  <c r="Q168" i="1"/>
  <c r="X166" i="1"/>
  <c r="Q166" i="1"/>
  <c r="X165" i="1"/>
  <c r="Q165" i="1"/>
  <c r="X164" i="1"/>
  <c r="Q164" i="1"/>
  <c r="X163" i="1"/>
  <c r="Q163" i="1"/>
  <c r="X162" i="1"/>
  <c r="Q162" i="1"/>
  <c r="X161" i="1"/>
  <c r="Q161" i="1"/>
  <c r="X160" i="1"/>
  <c r="Q160" i="1"/>
  <c r="X159" i="1"/>
  <c r="Q159" i="1"/>
  <c r="X158" i="1"/>
  <c r="Q158" i="1"/>
  <c r="X157" i="1"/>
  <c r="Q157" i="1"/>
  <c r="X156" i="1"/>
  <c r="Q156" i="1"/>
  <c r="X155" i="1"/>
  <c r="Q155" i="1"/>
  <c r="X154" i="1"/>
  <c r="Q154" i="1"/>
  <c r="X153" i="1"/>
  <c r="Q153" i="1"/>
  <c r="X152" i="1"/>
  <c r="Q152" i="1"/>
  <c r="X151" i="1"/>
  <c r="Q151" i="1"/>
  <c r="X150" i="1"/>
  <c r="Q150" i="1"/>
  <c r="X149" i="1"/>
  <c r="Q149" i="1"/>
  <c r="X148" i="1"/>
  <c r="Q148" i="1"/>
  <c r="X147" i="1"/>
  <c r="Q147" i="1"/>
  <c r="X146" i="1"/>
  <c r="Q146" i="1"/>
  <c r="X145" i="1"/>
  <c r="Q145" i="1"/>
  <c r="X144" i="1"/>
  <c r="Q144" i="1"/>
  <c r="X143" i="1"/>
  <c r="Q143" i="1"/>
  <c r="X142" i="1"/>
  <c r="Q142" i="1"/>
  <c r="X141" i="1"/>
  <c r="Q141" i="1"/>
  <c r="X140" i="1"/>
  <c r="Q140" i="1"/>
  <c r="X139" i="1"/>
  <c r="Q139" i="1"/>
  <c r="X138" i="1"/>
  <c r="Q138" i="1"/>
  <c r="X137" i="1"/>
  <c r="Q137" i="1"/>
  <c r="X136" i="1"/>
  <c r="Q136" i="1"/>
  <c r="X135" i="1"/>
  <c r="Q135" i="1"/>
  <c r="X134" i="1"/>
  <c r="Q134" i="1"/>
  <c r="X133" i="1"/>
  <c r="Q133" i="1"/>
  <c r="X132" i="1"/>
  <c r="Q132" i="1"/>
  <c r="X131" i="1"/>
  <c r="Q131" i="1"/>
  <c r="X130" i="1"/>
  <c r="Q130" i="1"/>
  <c r="X129" i="1"/>
  <c r="Q129" i="1"/>
  <c r="X128" i="1"/>
  <c r="Q128" i="1"/>
  <c r="X127" i="1"/>
  <c r="Q127" i="1"/>
  <c r="X126" i="1"/>
  <c r="Q126" i="1"/>
  <c r="X125" i="1"/>
  <c r="Q125" i="1"/>
  <c r="X124" i="1"/>
  <c r="Q124" i="1"/>
  <c r="X123" i="1"/>
  <c r="Q123" i="1"/>
  <c r="X122" i="1"/>
  <c r="Q122" i="1"/>
  <c r="X121" i="1"/>
  <c r="Q121" i="1"/>
  <c r="X120" i="1"/>
  <c r="Q120" i="1"/>
  <c r="X119" i="1"/>
  <c r="Q119" i="1"/>
  <c r="X118" i="1"/>
  <c r="Q118" i="1"/>
  <c r="X117" i="1"/>
  <c r="Q117" i="1"/>
  <c r="X116" i="1"/>
  <c r="Q116" i="1"/>
  <c r="X115" i="1"/>
  <c r="Q115" i="1"/>
  <c r="X114" i="1"/>
  <c r="Q114" i="1"/>
  <c r="X113" i="1"/>
  <c r="Q113" i="1"/>
  <c r="X112" i="1"/>
  <c r="Q112" i="1"/>
  <c r="X111" i="1"/>
  <c r="Q111" i="1"/>
  <c r="X110" i="1"/>
  <c r="Q110" i="1"/>
  <c r="X109" i="1"/>
  <c r="Q109" i="1"/>
  <c r="X108" i="1"/>
  <c r="Q108" i="1"/>
  <c r="X107" i="1"/>
  <c r="Q107" i="1"/>
  <c r="X106" i="1"/>
  <c r="Q106" i="1"/>
  <c r="X105" i="1"/>
  <c r="X180" i="1" s="1"/>
  <c r="Q105" i="1"/>
  <c r="Q180" i="1" s="1"/>
  <c r="AB104" i="1"/>
  <c r="AA104" i="1"/>
  <c r="V104" i="1"/>
  <c r="V181" i="1" s="1"/>
  <c r="U104" i="1"/>
  <c r="T104" i="1"/>
  <c r="T181" i="1" s="1"/>
  <c r="R104" i="1"/>
  <c r="R181" i="1" s="1"/>
  <c r="X103" i="1"/>
  <c r="Q103" i="1"/>
  <c r="X102" i="1"/>
  <c r="Q102" i="1"/>
  <c r="X101" i="1"/>
  <c r="Q101" i="1"/>
  <c r="X100" i="1"/>
  <c r="Q100" i="1"/>
  <c r="X99" i="1"/>
  <c r="Q99" i="1"/>
  <c r="S98" i="1"/>
  <c r="S104" i="1" s="1"/>
  <c r="X97" i="1"/>
  <c r="Q97" i="1"/>
  <c r="X96" i="1"/>
  <c r="Q96" i="1"/>
  <c r="X95" i="1"/>
  <c r="Q95" i="1"/>
  <c r="X94" i="1"/>
  <c r="Q94" i="1"/>
  <c r="X93" i="1"/>
  <c r="Q93" i="1"/>
  <c r="W92" i="1"/>
  <c r="W104" i="1" s="1"/>
  <c r="W181" i="1" s="1"/>
  <c r="Q92" i="1"/>
  <c r="X91" i="1"/>
  <c r="Q91" i="1"/>
  <c r="X90" i="1"/>
  <c r="Q90" i="1"/>
  <c r="X89" i="1"/>
  <c r="Q89" i="1"/>
  <c r="X88" i="1"/>
  <c r="Q88" i="1"/>
  <c r="X87" i="1"/>
  <c r="Q87" i="1"/>
  <c r="X86" i="1"/>
  <c r="Q86" i="1"/>
  <c r="W83" i="1"/>
  <c r="V83" i="1"/>
  <c r="T83" i="1"/>
  <c r="S83" i="1"/>
  <c r="R83" i="1"/>
  <c r="AB82" i="1"/>
  <c r="AA82" i="1"/>
  <c r="X82" i="1"/>
  <c r="Q82" i="1"/>
  <c r="X81" i="1"/>
  <c r="Q81" i="1"/>
  <c r="AB80" i="1"/>
  <c r="AA80" i="1"/>
  <c r="X80" i="1"/>
  <c r="Q80" i="1"/>
  <c r="AB79" i="1"/>
  <c r="AA79" i="1"/>
  <c r="X79" i="1"/>
  <c r="Q79" i="1"/>
  <c r="AB78" i="1"/>
  <c r="AA78" i="1"/>
  <c r="AA83" i="1" s="1"/>
  <c r="X78" i="1"/>
  <c r="X83" i="1" s="1"/>
  <c r="Q78" i="1"/>
  <c r="AB77" i="1"/>
  <c r="AA77" i="1"/>
  <c r="W77" i="1"/>
  <c r="V77" i="1"/>
  <c r="U77" i="1"/>
  <c r="T77" i="1"/>
  <c r="S77" i="1"/>
  <c r="R77" i="1"/>
  <c r="X74" i="1"/>
  <c r="Q74" i="1"/>
  <c r="X72" i="1"/>
  <c r="X77" i="1" s="1"/>
  <c r="Q72" i="1"/>
  <c r="AB71" i="1"/>
  <c r="AA71" i="1"/>
  <c r="W71" i="1"/>
  <c r="V71" i="1"/>
  <c r="U71" i="1"/>
  <c r="T71" i="1"/>
  <c r="S71" i="1"/>
  <c r="R71" i="1"/>
  <c r="X68" i="1"/>
  <c r="Q68" i="1"/>
  <c r="Q71" i="1" s="1"/>
  <c r="X67" i="1"/>
  <c r="Q67" i="1"/>
  <c r="AB66" i="1"/>
  <c r="AA66" i="1"/>
  <c r="W66" i="1"/>
  <c r="V66" i="1"/>
  <c r="U66" i="1"/>
  <c r="T66" i="1"/>
  <c r="S66" i="1"/>
  <c r="R66" i="1"/>
  <c r="Q66" i="1"/>
  <c r="Q65" i="1"/>
  <c r="X64" i="1"/>
  <c r="Q64" i="1"/>
  <c r="X63" i="1"/>
  <c r="Q63" i="1"/>
  <c r="X62" i="1"/>
  <c r="Q62" i="1"/>
  <c r="AB61" i="1"/>
  <c r="AA61" i="1"/>
  <c r="Z61" i="1"/>
  <c r="Y61" i="1"/>
  <c r="W61" i="1"/>
  <c r="W84" i="1" s="1"/>
  <c r="V61" i="1"/>
  <c r="V84" i="1" s="1"/>
  <c r="U61" i="1"/>
  <c r="U84" i="1" s="1"/>
  <c r="T61" i="1"/>
  <c r="S61" i="1"/>
  <c r="S84" i="1" s="1"/>
  <c r="R61" i="1"/>
  <c r="Q61" i="1"/>
  <c r="X51" i="1"/>
  <c r="X50" i="1"/>
  <c r="X49" i="1"/>
  <c r="X48" i="1"/>
  <c r="X47" i="1"/>
  <c r="X45" i="1"/>
  <c r="X44" i="1"/>
  <c r="X43" i="1"/>
  <c r="X42" i="1"/>
  <c r="AB39" i="1"/>
  <c r="AA39" i="1"/>
  <c r="W39" i="1"/>
  <c r="V39" i="1"/>
  <c r="U39" i="1"/>
  <c r="T39" i="1"/>
  <c r="S39" i="1"/>
  <c r="R39" i="1"/>
  <c r="Q38" i="1"/>
  <c r="X37" i="1"/>
  <c r="Q37" i="1"/>
  <c r="X36" i="1"/>
  <c r="Q36" i="1"/>
  <c r="X35" i="1"/>
  <c r="X39" i="1" s="1"/>
  <c r="Q35" i="1"/>
  <c r="AB34" i="1"/>
  <c r="AA34" i="1"/>
  <c r="W34" i="1"/>
  <c r="V34" i="1"/>
  <c r="U34" i="1"/>
  <c r="T34" i="1"/>
  <c r="S34" i="1"/>
  <c r="R34" i="1"/>
  <c r="X33" i="1"/>
  <c r="Q33" i="1"/>
  <c r="X32" i="1"/>
  <c r="Q32" i="1"/>
  <c r="Q34" i="1" s="1"/>
  <c r="X31" i="1"/>
  <c r="X34" i="1" s="1"/>
  <c r="AB30" i="1"/>
  <c r="AA30" i="1"/>
  <c r="W30" i="1"/>
  <c r="V30" i="1"/>
  <c r="V40" i="1" s="1"/>
  <c r="U30" i="1"/>
  <c r="T30" i="1"/>
  <c r="S30" i="1"/>
  <c r="R30" i="1"/>
  <c r="R40" i="1" s="1"/>
  <c r="X29" i="1"/>
  <c r="Q29" i="1"/>
  <c r="X28" i="1"/>
  <c r="Q28" i="1"/>
  <c r="X27" i="1"/>
  <c r="Q27" i="1"/>
  <c r="B27" i="1"/>
  <c r="B28" i="1" s="1"/>
  <c r="B29" i="1" s="1"/>
  <c r="B31" i="1" s="1"/>
  <c r="B32" i="1" s="1"/>
  <c r="B33" i="1" s="1"/>
  <c r="B35" i="1" s="1"/>
  <c r="B36" i="1" s="1"/>
  <c r="B37" i="1" s="1"/>
  <c r="B38" i="1" s="1"/>
  <c r="B42" i="1" s="1"/>
  <c r="B43" i="1" s="1"/>
  <c r="B44" i="1" s="1"/>
  <c r="B45" i="1" s="1"/>
  <c r="B46" i="1" s="1"/>
  <c r="B47" i="1" s="1"/>
  <c r="B48" i="1" s="1"/>
  <c r="B49" i="1" s="1"/>
  <c r="B50" i="1" s="1"/>
  <c r="B51" i="1" s="1"/>
  <c r="B52" i="1" s="1"/>
  <c r="B53" i="1" s="1"/>
  <c r="B54" i="1" s="1"/>
  <c r="B55" i="1" s="1"/>
  <c r="B56" i="1" s="1"/>
  <c r="B57" i="1" s="1"/>
  <c r="B58" i="1" s="1"/>
  <c r="B59" i="1" s="1"/>
  <c r="B60" i="1" s="1"/>
  <c r="B62" i="1" s="1"/>
  <c r="B63" i="1" s="1"/>
  <c r="B64" i="1" s="1"/>
  <c r="B65" i="1" s="1"/>
  <c r="B67" i="1" s="1"/>
  <c r="B68" i="1" s="1"/>
  <c r="B69" i="1" s="1"/>
  <c r="B70" i="1" s="1"/>
  <c r="B72" i="1" s="1"/>
  <c r="B73" i="1" s="1"/>
  <c r="B74" i="1" s="1"/>
  <c r="B75" i="1" s="1"/>
  <c r="B76" i="1" s="1"/>
  <c r="B78" i="1" s="1"/>
  <c r="B79" i="1" s="1"/>
  <c r="B80" i="1" s="1"/>
  <c r="B81" i="1" s="1"/>
  <c r="B82" i="1" s="1"/>
  <c r="B86" i="1" s="1"/>
  <c r="B87" i="1" s="1"/>
  <c r="B88" i="1" s="1"/>
  <c r="B89" i="1" s="1"/>
  <c r="B90" i="1" s="1"/>
  <c r="B91" i="1" s="1"/>
  <c r="B92" i="1" s="1"/>
  <c r="B93" i="1" s="1"/>
  <c r="B94" i="1" s="1"/>
  <c r="B95" i="1" s="1"/>
  <c r="B96" i="1" s="1"/>
  <c r="B97" i="1" s="1"/>
  <c r="B98" i="1" s="1"/>
  <c r="B99" i="1" s="1"/>
  <c r="B100" i="1" s="1"/>
  <c r="B101" i="1" s="1"/>
  <c r="B102" i="1" s="1"/>
  <c r="B103"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8" i="1" s="1"/>
  <c r="B169" i="1" s="1"/>
  <c r="B170" i="1" s="1"/>
  <c r="B171" i="1" s="1"/>
  <c r="B172" i="1" s="1"/>
  <c r="B173" i="1" s="1"/>
  <c r="B174" i="1" s="1"/>
  <c r="B175" i="1" s="1"/>
  <c r="B176" i="1" s="1"/>
  <c r="B177" i="1" s="1"/>
  <c r="B178" i="1" s="1"/>
  <c r="B179"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40" i="1" s="1"/>
  <c r="B241" i="1" s="1"/>
  <c r="B245" i="1" s="1"/>
  <c r="B246" i="1" s="1"/>
  <c r="B247" i="1" s="1"/>
  <c r="B248" i="1" s="1"/>
  <c r="B250" i="1" s="1"/>
  <c r="B251" i="1" s="1"/>
  <c r="B252" i="1" s="1"/>
  <c r="B253" i="1" s="1"/>
  <c r="B257" i="1" s="1"/>
  <c r="B259" i="1" s="1"/>
  <c r="B260" i="1" s="1"/>
  <c r="B261" i="1" s="1"/>
  <c r="B262" i="1" s="1"/>
  <c r="B263" i="1" s="1"/>
  <c r="B264" i="1" s="1"/>
  <c r="B265" i="1" s="1"/>
  <c r="B266" i="1" s="1"/>
  <c r="B267" i="1" s="1"/>
  <c r="B268" i="1" s="1"/>
  <c r="B269" i="1" s="1"/>
  <c r="B271" i="1" s="1"/>
  <c r="B272" i="1" s="1"/>
  <c r="B274" i="1" s="1"/>
  <c r="B277" i="1" s="1"/>
  <c r="B278" i="1" s="1"/>
  <c r="B279" i="1" s="1"/>
  <c r="B280" i="1" s="1"/>
  <c r="B284" i="1" s="1"/>
  <c r="AE26" i="1"/>
  <c r="X26" i="1"/>
  <c r="X30" i="1" s="1"/>
  <c r="Q26" i="1"/>
  <c r="AB25" i="1"/>
  <c r="AA25" i="1"/>
  <c r="W25" i="1"/>
  <c r="V25" i="1"/>
  <c r="U25" i="1"/>
  <c r="T25" i="1"/>
  <c r="S25" i="1"/>
  <c r="R25" i="1"/>
  <c r="X23" i="1"/>
  <c r="X22" i="1"/>
  <c r="Q22" i="1"/>
  <c r="X21" i="1"/>
  <c r="Q21" i="1"/>
  <c r="X20" i="1"/>
  <c r="Q20" i="1"/>
  <c r="X19" i="1"/>
  <c r="Q19" i="1"/>
  <c r="X18" i="1"/>
  <c r="Q18" i="1"/>
  <c r="X17" i="1"/>
  <c r="Q17" i="1"/>
  <c r="X16" i="1"/>
  <c r="Q16" i="1"/>
  <c r="B16" i="1"/>
  <c r="B17" i="1" s="1"/>
  <c r="B18" i="1" s="1"/>
  <c r="B19" i="1" s="1"/>
  <c r="B20" i="1" s="1"/>
  <c r="B21" i="1" s="1"/>
  <c r="B22" i="1" s="1"/>
  <c r="B23" i="1" s="1"/>
  <c r="B24" i="1" s="1"/>
  <c r="X15" i="1"/>
  <c r="X25" i="1" s="1"/>
  <c r="Q15" i="1"/>
  <c r="S40" i="1" l="1"/>
  <c r="W40" i="1"/>
  <c r="Q39" i="1"/>
  <c r="X61" i="1"/>
  <c r="T84" i="1"/>
  <c r="Q77" i="1"/>
  <c r="AB83" i="1"/>
  <c r="AA181" i="1"/>
  <c r="U255" i="1"/>
  <c r="S276" i="1"/>
  <c r="W276" i="1"/>
  <c r="X281" i="1"/>
  <c r="X282" i="1" s="1"/>
  <c r="X71" i="1"/>
  <c r="AB181" i="1"/>
  <c r="T243" i="1"/>
  <c r="Q249" i="1"/>
  <c r="Q254" i="1"/>
  <c r="Q270" i="1"/>
  <c r="Q276" i="1" s="1"/>
  <c r="T276" i="1"/>
  <c r="Q273" i="1"/>
  <c r="Q25" i="1"/>
  <c r="AB40" i="1"/>
  <c r="T40" i="1"/>
  <c r="T287" i="1" s="1"/>
  <c r="AA40" i="1"/>
  <c r="W243" i="1"/>
  <c r="X249" i="1"/>
  <c r="X254" i="1"/>
  <c r="X270" i="1"/>
  <c r="U276" i="1"/>
  <c r="U40" i="1"/>
  <c r="U287" i="1" s="1"/>
  <c r="AB84" i="1"/>
  <c r="R243" i="1"/>
  <c r="T255" i="1"/>
  <c r="AA255" i="1"/>
  <c r="R276" i="1"/>
  <c r="V276" i="1"/>
  <c r="V287" i="1" s="1"/>
  <c r="Q281" i="1"/>
  <c r="Q282" i="1" s="1"/>
  <c r="Q40" i="1"/>
  <c r="X40" i="1"/>
  <c r="Q30" i="1"/>
  <c r="AA84" i="1"/>
  <c r="Q243" i="1"/>
  <c r="Q255" i="1"/>
  <c r="X66" i="1"/>
  <c r="S181" i="1"/>
  <c r="S287" i="1" s="1"/>
  <c r="Q104" i="1"/>
  <c r="X255" i="1"/>
  <c r="X243" i="1"/>
  <c r="R84" i="1"/>
  <c r="M87" i="1" s="1"/>
  <c r="X276" i="1"/>
  <c r="Q98" i="1"/>
  <c r="Q83" i="1"/>
  <c r="X98" i="1"/>
  <c r="X92" i="1"/>
  <c r="X104" i="1" s="1"/>
  <c r="X181" i="1" s="1"/>
  <c r="AB287" i="1" l="1"/>
  <c r="W287" i="1"/>
  <c r="T290" i="1"/>
  <c r="AA287" i="1"/>
  <c r="Q84" i="1"/>
  <c r="Q287" i="1" s="1"/>
  <c r="X84" i="1"/>
  <c r="X287" i="1" s="1"/>
  <c r="Q181" i="1"/>
  <c r="R287" i="1"/>
</calcChain>
</file>

<file path=xl/comments1.xml><?xml version="1.0" encoding="utf-8"?>
<comments xmlns="http://schemas.openxmlformats.org/spreadsheetml/2006/main">
  <authors>
    <author>Author</author>
  </authors>
  <commentList>
    <comment ref="E127" authorId="0">
      <text>
        <r>
          <rPr>
            <b/>
            <sz val="9"/>
            <color indexed="81"/>
            <rFont val="Tahoma"/>
            <family val="2"/>
            <charset val="238"/>
          </rPr>
          <t>Author:</t>
        </r>
        <r>
          <rPr>
            <sz val="9"/>
            <color indexed="81"/>
            <rFont val="Tahoma"/>
            <family val="2"/>
            <charset val="238"/>
          </rPr>
          <t xml:space="preserve">
curs euro in 16 febr = 4,5226</t>
        </r>
      </text>
    </comment>
  </commentList>
</comments>
</file>

<file path=xl/sharedStrings.xml><?xml version="1.0" encoding="utf-8"?>
<sst xmlns="http://schemas.openxmlformats.org/spreadsheetml/2006/main" count="2555" uniqueCount="1436">
  <si>
    <t>LISTA PROIECTELOR CONTRACTATE - PROGRAMUL OPERATIONAL INFRASTRUCTURA MARE</t>
  </si>
  <si>
    <t>cut-off- date  31.12.2018</t>
  </si>
  <si>
    <t xml:space="preserve">Nr. </t>
  </si>
  <si>
    <t>Axă prioritară/Prioritate de investiţii/Obiectiv specific</t>
  </si>
  <si>
    <t>Titlu proiect</t>
  </si>
  <si>
    <t>cod SMIS</t>
  </si>
  <si>
    <t>Nr si data Contract de Finantare</t>
  </si>
  <si>
    <t>Tip apel/data lansarii /data inchidere apel de proiecte</t>
  </si>
  <si>
    <t>Nume beneficiar</t>
  </si>
  <si>
    <t>Rezumat proiect</t>
  </si>
  <si>
    <t>Data de începere a proiectului</t>
  </si>
  <si>
    <t>Data de finalizare a proiectului</t>
  </si>
  <si>
    <t>Rata de cofinanțare UE</t>
  </si>
  <si>
    <t xml:space="preserve">Regiune </t>
  </si>
  <si>
    <t>Județ</t>
  </si>
  <si>
    <t>Tip beneficiar</t>
  </si>
  <si>
    <t>Categorie de intervenție</t>
  </si>
  <si>
    <t xml:space="preserve">Valoare totala eligibila </t>
  </si>
  <si>
    <t>Valoarea eligibilă a proiectului (lei)</t>
  </si>
  <si>
    <t>Cheltuieli neeligibile</t>
  </si>
  <si>
    <t>Valoarea veniturilor nete generate (NFG)</t>
  </si>
  <si>
    <t>Total valoare proiect</t>
  </si>
  <si>
    <t>Stadiu proiect 
(în implementare/ reziliat/ finalizat)</t>
  </si>
  <si>
    <t>Act aditional NR.</t>
  </si>
  <si>
    <t>Plăţi către beneficiari (lei)</t>
  </si>
  <si>
    <t>Fonduri UE</t>
  </si>
  <si>
    <t>Contribuția națională</t>
  </si>
  <si>
    <t>Contributia proprie a beneficiarului</t>
  </si>
  <si>
    <t>Contributie privata</t>
  </si>
  <si>
    <r>
      <t>Contribuția națională</t>
    </r>
    <r>
      <rPr>
        <b/>
        <sz val="12"/>
        <color rgb="FFFF0000"/>
        <rFont val="Calibri"/>
        <family val="2"/>
        <scheme val="minor"/>
      </rPr>
      <t xml:space="preserve"> </t>
    </r>
  </si>
  <si>
    <t>Crt. No.</t>
  </si>
  <si>
    <t>Priority Axis/Investment priority</t>
  </si>
  <si>
    <t>Project title</t>
  </si>
  <si>
    <t>SMIS code</t>
  </si>
  <si>
    <t>No. and date of the Financing Contract</t>
  </si>
  <si>
    <t>Call/launching date/end date of call</t>
  </si>
  <si>
    <t>Beneficiary name</t>
  </si>
  <si>
    <t>Project summary</t>
  </si>
  <si>
    <t>Start date</t>
  </si>
  <si>
    <t>End date</t>
  </si>
  <si>
    <t>Union co-financing rate</t>
  </si>
  <si>
    <t>Region</t>
  </si>
  <si>
    <t>County</t>
  </si>
  <si>
    <t>Beneficiary type</t>
  </si>
  <si>
    <t>Area of intervention</t>
  </si>
  <si>
    <t>Total eligible value</t>
  </si>
  <si>
    <t>Eligible value of the project (LEI)</t>
  </si>
  <si>
    <t>Non eligible expenditure</t>
  </si>
  <si>
    <t>NFG</t>
  </si>
  <si>
    <t>Total value of the project</t>
  </si>
  <si>
    <t>Project status</t>
  </si>
  <si>
    <t>Aditional act  no.</t>
  </si>
  <si>
    <t>Beneficiary payments (lei)</t>
  </si>
  <si>
    <t>Eu Funds</t>
  </si>
  <si>
    <t>National contribution</t>
  </si>
  <si>
    <t>EU Funds</t>
  </si>
  <si>
    <t>National budget</t>
  </si>
  <si>
    <t>Beneficiary private contribution</t>
  </si>
  <si>
    <t>Private contribution</t>
  </si>
  <si>
    <t>AP 1</t>
  </si>
  <si>
    <t>Axa Prioritară 1: Îmbunătățirea mobilităţii prin dezvoltarea reţelei TEN-T și a transportului cu metroul. Obiectivul specific. OS 1.1  Creşterea mobilităţii pe reţeaua rutieră TEN-T centrală
centrală</t>
  </si>
  <si>
    <r>
      <t xml:space="preserve">Constructia autostrazii </t>
    </r>
    <r>
      <rPr>
        <b/>
        <sz val="10"/>
        <rFont val="Calibri"/>
        <family val="2"/>
        <scheme val="minor"/>
      </rPr>
      <t>Timisoara Lugoj si a variantei de ocolire Timisoara la standard de autostrada</t>
    </r>
  </si>
  <si>
    <t>82/20.07.2017</t>
  </si>
  <si>
    <t>Necompetitiv (cu depunere continuă, pe bază de liste de proiecte preidentificate)/ 30.05.2016/31.12.2018</t>
  </si>
  <si>
    <t>CNAIR</t>
  </si>
  <si>
    <t>Obiectivul principal al proiectului consta in proiectarea,supervizarea si constructia a 71.88 de km de autostrada (2x2) între sectorul Timisoara – Lugoj/ Lugoj – Deva lot 1 si Deva – Orastie</t>
  </si>
  <si>
    <t>01.01.2014 (contract semnat in 20.07.2017)</t>
  </si>
  <si>
    <t>public</t>
  </si>
  <si>
    <t>024, 027, 028, 039, 041, 043, 085</t>
  </si>
  <si>
    <t>in implementare</t>
  </si>
  <si>
    <t>NA</t>
  </si>
  <si>
    <r>
      <t xml:space="preserve">Constructia autostrazii Lugoj – Deva lot 2, lot 3 si lot 4 (sectorul </t>
    </r>
    <r>
      <rPr>
        <b/>
        <sz val="10"/>
        <rFont val="Calibri"/>
        <family val="2"/>
        <scheme val="minor"/>
      </rPr>
      <t>Dumbrava – Deva) - FAZA 2</t>
    </r>
  </si>
  <si>
    <t>89/21.07.2017</t>
  </si>
  <si>
    <t>Obiective generale: - finalizarea reabilitarii/ modernizarii (cu prioritate) a coridorului pan-european de transport IV si, in consecinta, cresterea
capacitatii portante si de transport pe acest coridor; continuarea reabilitarii/ modernizarii a coridorului pan-european de transport IX; fluidizarea traficului prin realizarea variantelor ocolitoare a aglomerarilor urbane; inceperea constructiei de autostrazi pe ramura nordica a coridorului pan-european de transport IV (Nadlac – Bucuresti –
Constanta)
Obiective specifice: Constructia a 71,88 km de autostrada (2x2) intre orasele Dumbrava - Deva, 5 poduri noi, 53 poduri si pasaje, 6 viaducte, 6 ecoducte si tunele, 4 noduri rutiere, 2 centr de intretinere, 2 zone de parcare</t>
  </si>
  <si>
    <t>AA1</t>
  </si>
  <si>
    <t>Construcția Autostrăzii Târgu Mureș – Ogra – Câmpia Turzii</t>
  </si>
  <si>
    <t>148/04.12.2017</t>
  </si>
  <si>
    <t xml:space="preserve">Obiectivul general al acestui proiect este realizarea unei legături rapide și sigure între municipalitățile din Târgu Mureș și Cluj prin asigurarea continuității secțiunii de autostradă 2B Câmpia Turzii - Cluj Napoca (Gilau) cu secțiunile 2A și 1C și congestionarea traficului din localitățile de-a lungul autostrăzii.
Obiectivele principale ale proiectului (construirea a 51.796 km de autostradă nouă 2x2 împreună cu 4,7 km de drum de legătură 2x2 spre Târgu Mureș, dezvoltarea pe termen lung a sectorului transporturilor, îmbunătățirea siguranței traficului, reducerea impactului asupra mediului, reducerea numărului de transporturi accidentele pe drumul național DN15, reducerea traficului de tranzit, reducerea timpului de călătorie) sunt în conformitate cu LIOP 2014-2020, axa prioritară nr. 1 - "Îmbunătățirea mobilității prin dezvoltarea rețelei TEN-T și a metroului", Obiectiv tematic 7, Obiectivul specific 1.1 - "Creșterea mobilitatea pe rețeaua rutieră TEN-T centrală ".
Obiectivele specifice ale proiectului
1. - Asigurarea până la sfârșitul anului 2019 a 51.796 km de autostradă nouă 2x2, împreună cu 4,7 km de drum de legătură 2x2 spre Târgu Mureș, 13 poduri, 30 de pasaje, 5 intersecții rutiere (dintre care 4 intersecții rutiere și 1 intersecție semi-rutieră), 2 viaducte, 1 parcare, 1 întreținere și Centrul de coordonare, 1 zonă de servicii, 1 punct de sprijin pentru întreținere.
2. - îmbunătățirea capacității și performanței rețelei în zona de impact a proiectului prin creșterea vitezei de deplasare și reducerea numărul accidentelor;
3. - minimizarea emisiilor de gaze cu efect de seră și a poluării aerului în zona de impact a proiectului;
4. - îmbunătățirea calității mediului și a bunăstării populației care trăiește în zona proiectului.                                                                                                                                        </t>
  </si>
  <si>
    <t>01.01.2014(contract semnat in  04.12.2017)</t>
  </si>
  <si>
    <t>Elaborare Studiu de Fezabilitate, Proiect Tehnic, Detalii de Executie, Asistenta Tehnica, DTAC pentru obiectivul „Varianta ocolitoare Giurgiu"</t>
  </si>
  <si>
    <t>2/11.05.2018</t>
  </si>
  <si>
    <t>Asigurarea de capacitatea de circulatie necesara si conditii corespuzatoare de circulatiei aferente retelei rutiere TEN-TCORE cu efecte
negative minime la nivelul mediului si ale ocuparii de terenuri.
Imbunatatirea conditiilor de circulatie la nivel de retea rutiera nationala de transport inclusiv sub aspect de siguranta rutiera, reducerea
emisiilor poluante, reducerea costurilor de operare, raspunzind astfel cerintelor de dezvoltarea economica concretizata prin adaptarea
retelei rutiere nationale la cererea reala de transport.
Obiectivul general al proiectului, ca parte din reteaua TEN-T Globala, este imbunatatirea competitivitatii economice a României prin
dezvoltarea infrastructurii de transport care faciliteaza integrarea economica in UE, contribuind astfel la dezvoltarea pietii interne cu scopul
de a crea conditiile pentru cresterea volumului investitiilor, promovarea transportului durabil si a coeziunii in reteaua de drumuri europene.
Realizarea prezentului proiect - faza Studiu de Fezabilitate, Proiect Tehnic si Detalii de executie - al variantei de ocolire Giurigiu contribuie
la indicatorul de rezultat 2S81 – Cerere de finanþare transmisa, spre analiza si aprobare la Organismul Independent pentru Evaluare.
Obiectivele specifice ale proiectului
1. Studiu de Fezabilitate elaborat
2. Proiect Tehnic elaborat
3. Detalii de executie elaborate</t>
  </si>
  <si>
    <t>14.03.2018-contract semnat in 11.05.2018</t>
  </si>
  <si>
    <t>14/08/2019</t>
  </si>
  <si>
    <t xml:space="preserve">Sud - Muntenia
</t>
  </si>
  <si>
    <t xml:space="preserve">
Giurgiu
Localitatea
Judeþul
Municipiul Giurgiu</t>
  </si>
  <si>
    <t>024, 027, 028, 039, 041, 043, 085, 029</t>
  </si>
  <si>
    <t>Varianta de ocolire Targu Mures</t>
  </si>
  <si>
    <t>9/13.07.2018</t>
  </si>
  <si>
    <t>Obiectivele specifice ale proiectului 1. - construirea pana in anul 2022 a 11,643 km de varianta de ocolire, 5 poduri, 2 pasaje, 1 viaduct, 2 intersectii giratorii si 2 parcari; 2. - reducerea timpului de calatorie cu 21,40 minute 3. - cresterea confortului si siguranta traficului; 4. - dezvoltarea zonelor pe care varianta de ocolire le va deservi; 5. - economia de combustibil.</t>
  </si>
  <si>
    <t>31/12/2022</t>
  </si>
  <si>
    <t>Centru</t>
  </si>
  <si>
    <t>Judet Mures, Localitatea Targu Mures</t>
  </si>
  <si>
    <t>024, 027, 028, 039, 041, 043, 085, 030</t>
  </si>
  <si>
    <t>Sprijin pentru pregatirea documentatiei tehnice aferente proiectului de infrastructura rutiera pentru varianta de ocolire Ramnicu-Valcea</t>
  </si>
  <si>
    <t>10/09.08.2018</t>
  </si>
  <si>
    <t>Obiectivele specifice ale proiectului 1. Studiu de fezabilitate actualizat 2. Proiect Tehnic 3. Documentatie pentru Autorizatia de Constructie 4. Asistenta tehnica 5. Detalii de execut</t>
  </si>
  <si>
    <t>31/12/2019</t>
  </si>
  <si>
    <t>Sud-Vest Oltenia</t>
  </si>
  <si>
    <t>Judetul Valcea, Localitatea Ramnicu Valcea</t>
  </si>
  <si>
    <t>Completarea Studiului de Fezabilitate pentru Reabilitarea Podului peste bratul Borcea, situat pe Autostrada A2, la km 149+680 si Reabilitarea Podului de la Cernavoda situat pe Autostrada A2, la km 157+600 si Elaborarea Documentatiei Suport pentru Cererea de Finantare</t>
  </si>
  <si>
    <t>15/20.08.2018</t>
  </si>
  <si>
    <t xml:space="preserve">Asigurarea de capacitatea de circulatie necesara si conditii corespuzatoare de circulatiei aferente retelei rutiere TEN-T CORE cu efecte
negative minime la nivelul mediului si ale ocuparii de terenuri.
Imbunatatirea conditiilor de circulatie la nivel de retea rutiera nationala de transport inclusiv sub aspect de siguranta rutiera, reducerea
emisiilor poluante, reducerea costurilor de operare, raspunzind astfel cerintelor de dezvoltarea economica concretizata prin adaptarea
retelei rutiere nationale la cererea reala de transport.
Obiectivul general al proiectului, ca parte din reteaua TEN-T CORE, este imbunatatirea competitivitatii economice a României prin
dezvoltarea infrastructurii de transport care faciliteaza integrarea economica in UE, contribuind astfel la dezvoltarea pietii interne cu scopul
de a crea conditiile pentru cresterea volumului investitiilor, promovarea transportului durabil si a coeziunii in reteaua de drumuri europene.
Realizarea prezentului proiect Completarea Studiului de Fezabilitate pentru Reabilitarea Podului peste bratul Borcea, situat pe Autostrada
A2, la km 149+680 si Reabilitarea Podului de la Cernavoda situat pe Autostrada A2, la km 157+600 contribuie la indicatorul de rezultat
2S81 – Cerere de finanţare transmisă, spre analiză şi aprobare la Organismul Independent pentru Evaluare.
Obiectivele specifice ale proiectului
1. Analiza Cost Beneficiu elaborata
2. Analiza Schimbari Climatice elaborata
3. Analiza Multicriteriala
4. Document suport
</t>
  </si>
  <si>
    <t>01.09.2018</t>
  </si>
  <si>
    <t>31.12.2018</t>
  </si>
  <si>
    <t>Regiunea Sud-Muntenia</t>
  </si>
  <si>
    <t>Ialomita</t>
  </si>
  <si>
    <t>Autostrada București-Brașov, secțiunea București-Plkoiești, sector 1, km 0+000 - km 3 +325; Nod Centura București km 6+500 și Nod Moara Vlasiei km 19+500</t>
  </si>
  <si>
    <t>118545/21.08.2018</t>
  </si>
  <si>
    <t>16/21.08.2018</t>
  </si>
  <si>
    <t>Imbunatatirea competitivitatii economice a României prin dezvoltarea infrastructurii de transport care faciliteaza integrarea economica in UE, contribuind astfel la dezvoltarea pietii interne cu scopul de a creea conditiile pentru cresterea volumului investitiilor, promovarea transportului durabil si a coeziunii in reteaua de drumuri europene. 
Acest obiectiv de investitie contribuie la imbunatatirea infrastructurii rutiere din zona, prin cresterea vitezei de deplasare si diminuarea timpului de calatorie, imbunatatirea calitatii vietii locuitorilor, reducerea efectelor negative asupra mediului.
Realizarea prezentului proiect de construire a sectorului de debut al autostrazii Bucuresti - Ploiesti contribuie la atingerea indicatorului de rezultat 2S1 – Timpul mediu de călătorie pe rețeaua rutieră TEN-T centrala, prin obținerea unei economii de timp de 8133 ore economisite pe zi pentru trafic mediu.
1 Finalizarea Autostrazii Bucuresti - Ploiesti, prin construirea a 3.325 km 
2 Pod peste Valea Saulei, km 0+630;
3 Pasaj peste C.F. Bucuresti-Constanta, km 1+549
4 Pasaj peste strada Popasului, km 2+775 (2+817)
5 Nod Centura Bucuresti km 6+500
6 Nod Moara Vlasiei km 19+500
7 Amenajarea intersecției cu strada Popasului - km 2+775 (km 2+817)
8 Intersectie semaforizata cu strada Petricani, km 0+000
9 Intersectie giratorie cu strada Gherghitei, km 0+970</t>
  </si>
  <si>
    <t>01.01.2014</t>
  </si>
  <si>
    <t>04.01.2022</t>
  </si>
  <si>
    <t>Regiunea Bucuresti-Ilfov</t>
  </si>
  <si>
    <t>Bucuresti, Ilfov</t>
  </si>
  <si>
    <t>Sprijin pentru pregătirea documentației tehnico-economice pentru proiectul elaborare studiu de fezabilitate pentru pod peste Prut la Ungheni</t>
  </si>
  <si>
    <t>20/05.10.2018</t>
  </si>
  <si>
    <t>Imbunatatirea competitivitatii economice a Romaniei prin dezvoltarea infrastructurii de transport care faciliteaza integrarea economica in UE, contribuind astfel la dezvoltarea pietii interne cu scopul de a creea conditiile pentru cresterea volumului investitiilor, promovarea transportului durabil si a coeziunii in reteaua de drumuri europene. Sectorul de autostrada Targu Neamt- Iasi- Ungheni (A8) constituie parte integranta a Retelei TEN – T Centrale aprobata in anul 2012 in cadrul Consiliului TTE al Comisiei Europene. Este o sectiune care trebuie executata in vederea obtinerii unei eficiente maxime a coridorului Targu Mures- Targu Neamt- Iasi- Ungheni, fapt constatat si de analiza realizata in cadrul Master Planului General de Transport, din care rezulta ca acest proiect constituie o prioritate de investitie pentru Romania. Podul peste Prut la Ungheni este un sector al autostrazii A8, care va asigura legatura Autostrazii Targu-Mures- Iasi- Ungheni (A8) cu Varianta de Ocolire a orasului Ungheni din Republica Moldova. Peroiectul va asigura crearea unei cai de comunicatie moderna cu implicatii in dezvoltarea regionala a zonei, a fluidizarii traficului, cresterii sigurantei utilizatorilor, micsorarea timpilor de parcurs, scurtarea legaturilor rutiere cu Republica Moldova. Luand in considerare aprobarea retelei TEN – T la nivel european si implicit national, se considera necesara realizarea in prima faza a revizuirii/actualizarea Studiului de Fezabilitate pentru Pod peste Prut la Ungheni. Realizarea prezentului proiect - faza Studiu de Fezabilitate al Podului peste Prut la Ungheni contribuie la indicatorul de rezultat 2S81 – Cerere de finantare transmisa, spre analiza si aprobare la Organismul Independent pentru Evaluare.
Obiectivele specifice ale proiectului
1 Elaborarea Studiului de Fezabilitate in conformitate cu legislatia in vigoare si cu cerintele caietului de sarcini.
2 Asistenta acordata beneficiarului in procesul de avizare conform legislatiei in vigoare pentru obtinerea indicatorilor tehnico-economici sau a reaprobarii acestora,daca este cazul.
3 Pregatirea documentatiei de atribuire pentru contractul de lucrari precum si asigurarea asistentei Beneficiarului pe durata
procedurii de achizitie publica.
4 Cerere de finanþare transmisa, spre analiza si aprobare, la Comisia Europeana / Organismul Independent pentru Evaluare.</t>
  </si>
  <si>
    <t>01.05.2015</t>
  </si>
  <si>
    <t>Regiunea Nord-Est</t>
  </si>
  <si>
    <t>Iasi</t>
  </si>
  <si>
    <t>Infrastructura integrata pentru zona orbitala a Municipiului Bucuresti</t>
  </si>
  <si>
    <t>23/29.11.2018</t>
  </si>
  <si>
    <t>Obiectivul general al dezvoltării infrastructurii rutiere integrate în zona orbitală a Bucureștiului (denumit în continuare "proiectul") este de a furniza pachetul de măsuri integrate care vizează satisfacerea cerințelor Regulamentului UE nr. 1315/2013 privind rețeaua centrală TEN-T. Astfel, proiectul urmărește să asigure un amestec adecvat de infrastructură de "drumuri de înaltă calitate", ca parte a rețelei naționale de infrastructură, pentru a permite transportul de mărfuri și pasageri pe distanțe lungi, precum și traficul local specific zonei metropolitane, asigurând în același timp un nivel corespunzător siguranței și siguranței traficului.</t>
  </si>
  <si>
    <t>12/31/2023</t>
  </si>
  <si>
    <t>Bucureşti - Ilfov, Sud - Muntenia        Giurgiu</t>
  </si>
  <si>
    <t>Ilfov</t>
  </si>
  <si>
    <t>Total OS 1.1</t>
  </si>
  <si>
    <t>Axa Prioritară 1:  Îmbunătățirea mobilităţii prin dezvoltarea reţelei TEN-T și a transportului cu metroul. OS 1.2  Creşterea mobilităţii pe reţeaua feroviară TEN-T centrală</t>
  </si>
  <si>
    <r>
      <t xml:space="preserve">Reabilitarea liniei de cale ferată Braşov – Simeria, componentă a coridorului Pan – European IV, pentru a asigura circulaţia trenurilor cu o viteză de 160 km/h, tronsonul </t>
    </r>
    <r>
      <rPr>
        <b/>
        <sz val="10"/>
        <color theme="1"/>
        <rFont val="Calibri"/>
        <family val="2"/>
        <scheme val="minor"/>
      </rPr>
      <t>Sighișoara – Coşlariu – FAZA II</t>
    </r>
  </si>
  <si>
    <t>88/21.07.2017</t>
  </si>
  <si>
    <t>CFR</t>
  </si>
  <si>
    <t xml:space="preserve">Obiectivul specific al proiectului il reprezinta reabilitarea a  99,04 km de cale ferata dubla intre Sighisoara si Coslariu, precum si executia lucrarilor auxiliare aferente,  in vederea  asigurarii unei viteze maxime de 160 km/h pentru trenurile de calatori, respectiv 120 km/h pntru trenurile de marfa 
</t>
  </si>
  <si>
    <t>14.03.2014 (contract semnat in 21.07.2017)</t>
  </si>
  <si>
    <r>
      <t>Reabilitarea liniei de cale ferată Braşov – Simeria, componentă a coridorului Pan – European IV, pentru a asigura circulaţia trenurilor cu o viteză de 160 km/h, tronsonul</t>
    </r>
    <r>
      <rPr>
        <b/>
        <sz val="10"/>
        <color theme="1"/>
        <rFont val="Calibri"/>
        <family val="2"/>
        <scheme val="minor"/>
      </rPr>
      <t xml:space="preserve"> Simeria – Coşlariu – FAZA II</t>
    </r>
  </si>
  <si>
    <t>95/25.07.2017</t>
  </si>
  <si>
    <t>Obiectiv specific: Reabilitarea a 74,431 km de linie dublă electrificată de cale feratp între localitățile Coșlariu și Simeria, incluzănd toate structurile conexe și auxiliare pentru asigurarea unei viteze maxime  pentru trenurile de călători de 160 km/h și a unei viteze maxime a trenurilor de marfă de 120 km/h, inclusiv ERTMS.</t>
  </si>
  <si>
    <t>N/A</t>
  </si>
  <si>
    <t>Reabilitarea podurilor feroviare situate la km 152+149 și km 165+817 pe secţiunea feroviară Bucureşti – Constanţa" – Faza II</t>
  </si>
  <si>
    <t>142/23.11.2017</t>
  </si>
  <si>
    <t>Reabilitarea Podului Borcea, km 152+149, CF 800, Bucuresti – Constanþa, între stațiile Borcea si Ovidiu (jud. Ialomița).
Podul are o lungime de 970 m si are urmatoarea configuraþie:
- un viaduct de acces dinspre Fetesti cu 3 deschideri (49,50+50,00+49,50)m (viaductul Fetesti)
- podul propriu-zis peste Borcea are 3 deschideri de 140 m fiecare, un viaduct de acces spre Ovidiu cu 8 deschideri 2x (49,50 +
2x50,00 + 49,50) m
2. Reabilitarea Podului Cernavoda, km 165+817, CF 800, Bucuresti – Constanþa, între staþiile Dunarea (jud. Ialomiþa) si
Cernavoda (jud. Constanþa)
Podul are o lungime de 1584 m si are urmatoarea configuraþie
- un viaduct de acces dinspre H.m. Dunarea cu 17 deschideri 5x(60,40+60,90+60,40)m+2x68,50m
- podul principal peste Dunare având 3 deschideri (140+190+140) m
- un viaduct de acces spre Cernavoda cu o deschidere de 68,50 m</t>
  </si>
  <si>
    <t>01.12.2015 ( CF semnat in  23.11.2017 )</t>
  </si>
  <si>
    <t>Reabilitarea liniei de cale ferată Frontiera Curtici-Simeria parte componentă a Coridorului IV Pan European pentru circulația trenurilor cu viteza max. de 160 km/h, tronsonul 2 km. 614-Gurasada și tronsonul 3 Gurasada-Simeria</t>
  </si>
  <si>
    <t>145/27.11.2017</t>
  </si>
  <si>
    <t xml:space="preserve">Obiectivul principal al proiectului:
- Reabilitarea a 141 de km de cale ferată
- Asigurarea inter-operabilității
- Asigurarea unei viteze de deplasare de 160 km/h în ceea ce privește traficul de călători și de 120 km/h în ceea ce privește traficul de marfă
- Reducerea timpului de deplasare
- Creșterea nr de pasageri și a cantității de marfă transportate
- Îmbunătățirea siguranței traficului
</t>
  </si>
  <si>
    <t>01.01.2014 (CF semnat in  27.11.2017 )</t>
  </si>
  <si>
    <t>Total OS 1.2</t>
  </si>
  <si>
    <t>Axa Prioritară 1: Îmbunătățirea mobilităţii prin dezvoltarea reţelei TEN-T și a transportului cu metroul. OS 1.3 Creşterea gradului de utilizare a căilor navigabile și a porturilor situate pe reţeaua TEN-T centrală</t>
  </si>
  <si>
    <t>Modernizare Ecluze. Echipamente si Instalatii. Faza 2</t>
  </si>
  <si>
    <t>5/15.05.2018</t>
  </si>
  <si>
    <t>Necompetitv cu depunerea continua 11.01.2018-31.12.2019</t>
  </si>
  <si>
    <t>CN ACN</t>
  </si>
  <si>
    <t>Obiectul cererii de finanțare „Modernizare ecluze. Echipamente și instalații-Faza 2” este realizat prin îndeplinirea următoarelor obiective specifice aferentei Fazei II, respectiv modernizarea a 3 ecluze, reabilitarea unei stații complexe de pompare, reabilitarea a 2 Galeriile de apă înaltă ale ecluzelor Ovidiu si Năvodari și 3 Stații de pompare care protejează de inundații orașele Saligny, Mircea Vodă si Făclia, conform cererii de finanțare depuse.</t>
  </si>
  <si>
    <t>01.07.2016 CF SEMNAT IN 15.05.2018</t>
  </si>
  <si>
    <t>30.06.2021</t>
  </si>
  <si>
    <t>Regiunea Sud-Est</t>
  </si>
  <si>
    <t>Constanta</t>
  </si>
  <si>
    <t>Implementare unei dane specializate într-o zonă cu adâncimi mari (Dana 80)”</t>
  </si>
  <si>
    <t>6/18.05.2018</t>
  </si>
  <si>
    <t>Necompetitv cu depunerea continua 11.01.2018-31.12.2020</t>
  </si>
  <si>
    <t>CN APM CONSTANTA</t>
  </si>
  <si>
    <t>Obiectivele strategice ale proiectului sunt:
• Realizarea racordului CF va conduce la suplimentarea traficului feroviar si prin aceasta la eficientizarea sistemului feroviar din
sectorul fluvio-maritim al portului si al celui din þara.
• Racordul de cale ferata va fi utilizat de toþi transportatorii feroviari si prin tarifele practicate pentru transportul marfurilor
respective vor creste veniturile acestora si implicit veniturile la bugetul de stat.
• Prin realizarea investiþiei va creste atractivitatea portului Constanþa în comparaþie cu celelalte porturi din bazinul Marii Negre.
Pentru atingerea acestor obiective, se propune realizarea urmatoarelor investitii:
• Modernizarea Danei nr. 80, pentru a permite operarea navelor de mai mare capacitate, prin instalarea de noi echipamente
pentru dana (amortizori, bolarzi etc.) adecvate primirii de nave de cereale mai mari
• Extinderea infrastructurii feroviare pâna la parcul de silozuri, prin constructia unei linii noi de cale ferata in lungime de 4,114 m.</t>
  </si>
  <si>
    <t>01.06.2018</t>
  </si>
  <si>
    <t>Modernizarea infrastructurii portuare prin asigurarea cresterii adancimilor senalelor si bazinelor si a sigurantei navigatiei in Portul Constanta</t>
  </si>
  <si>
    <t>17/31.08.2018</t>
  </si>
  <si>
    <t>Necompetitv cu depunerea continua 11.01.2018-31.12.2021</t>
  </si>
  <si>
    <t>COMPANIA NAŢIONALĂ "ADMINISTRAŢIA PORTURILOR MARITIME" - S.A.CONSTANŢA</t>
  </si>
  <si>
    <t>Obiectivul general al proiectului constă în modernizarea infrastructurii Portului Constanţa prin creşterea adâncimilor în şenalele de acces, în bazinele de manevră şi în bazinele cheiurilor în scopul creșterii gradului de utilizare și măririi cotei de piaţă a transportului naval în România. Astfel, principalele activități care se vor desfășura în cadrul proiectului, în scopul asigurării condițiilor de navigație în siguranță a navelor în Portul Constanța, sunt reprezentate de: lucrările de dragaj pentru aducerea adâncimilor șenalelor de acces, a bazinelor de manevră și bazinelor danelor la cotele de proiect; asigurarea stabilității cheurilor in Portul de Lucru și livrarea și punerea în funcțiune a sistemului hidrografic pentru urmărirea și calcularea volumelor dragate în port.</t>
  </si>
  <si>
    <t>30.06.2023</t>
  </si>
  <si>
    <t>Regiunea 2 Sud-Est</t>
  </si>
  <si>
    <t>024, 027, 028, 039, 041, 043, 086</t>
  </si>
  <si>
    <t>Total OS 1.3</t>
  </si>
  <si>
    <t>Axa Prioritară 1:  Îmbunătățirea mobilităţii prin dezvoltarea reţelei TEN-T și a transportului cu metroul. OS 1.4 Creşterea gradului de utilizare a transportului cu metroul în București-Ilfov</t>
  </si>
  <si>
    <r>
      <rPr>
        <b/>
        <sz val="10"/>
        <rFont val="Calibri"/>
        <family val="2"/>
        <scheme val="minor"/>
      </rPr>
      <t>Magistrala 4. Racordul 2. Sectiunea Parc Bazilescu (PS Zarea) - Straulesti _ Faza II</t>
    </r>
  </si>
  <si>
    <t>93/25.07.2017</t>
  </si>
  <si>
    <t>METROREX</t>
  </si>
  <si>
    <t>Obiectivul  principal al proiectului il reprezinta  facilitarea
legaturii intre Straulesti si centrul orasului si de asemenea extinderea retelei existente de metrou, prin intermediul unei linii de transport cu metroul ce va avea o lungime construita de 1,89 Km si un numar de 2 statii</t>
  </si>
  <si>
    <t>01.06.2016 (CF semnat in 25.07.2017)</t>
  </si>
  <si>
    <r>
      <rPr>
        <b/>
        <sz val="10"/>
        <rFont val="Calibri"/>
        <family val="2"/>
        <scheme val="minor"/>
      </rPr>
      <t>Magistrala 5. SectiuneaRaul Doamnei-Eroilor (psOpera) inclusiv Valea IalomiteiFaza II</t>
    </r>
  </si>
  <si>
    <t>94/25.07.2017</t>
  </si>
  <si>
    <t>Obiectivul principal al proiectului este facilitarea conexiunii dintre partea de vest a Bucurestiului și centru orașului prin intermediul unei linii de metrou cu lungimea de 6,871 km, 10 stații și un depou. De asemenea se va realiza o conexiune cu linia de metrou exitenta la statia Eorilor. Noua linie va facilita transportul a peste 64.000 de pasageri pe zi</t>
  </si>
  <si>
    <t>01.01.2016 (CF semnat în data de 25.07.2017)</t>
  </si>
  <si>
    <t>31.12.2022</t>
  </si>
  <si>
    <t xml:space="preserve">Modernizarea Instalațiilor pe Magistralele 1, 2, 3 și TL de Metrou – Tronsonul Petrache Poenaru (fostă Semănătoarea) – Timpuri Noi.
Instalații de Ventilație – Faza II
</t>
  </si>
  <si>
    <t>105/09.08.2017</t>
  </si>
  <si>
    <t>Obiectivul general al proiectului este acela de Modernizare a Instalaþiilor de ventilaþie ale metroului bucurestean pe tronsonul Petrache
Poenaru (fosta Semanatoarea) – Timpuri Noi, instalaþii ce au drept scop asigurarea condiþiilor optime de funcþionare a utilajelor,
echipamentelor si instalaþiilor care deservesc si participa la circulaþia calatorilor, cât si a unui microclimat corespunzator, situat în zona de
confort, pentru pasagerii si personalul de exploatare aflat în diverse spaþii subterane. De asemenea, instalaþiile de ventilaþie servesc si la
evacuarea fumului în situaþii de incendiu.
Indicatorii proiectului ce vor fi atinsi la sfârsitul proiectului, sunt urmatorii:
- Staþii de metrou modernizate din punct de vedere al instalaþiilor de ventilaþie – 6 buc
- Centrale de ventilaþie de interstaþie modernizate din punct de vedere al instalaþiilor de ventilaþie – 5 buc</t>
  </si>
  <si>
    <t>01.01.2016 (CF semnat în data de 09.08.2017)</t>
  </si>
  <si>
    <t>04.03.2021</t>
  </si>
  <si>
    <t>Modernizarea Instalatiilor pe Magistralele 1, 2, 3 si TL de Metrou. Instalatii de Control Acces</t>
  </si>
  <si>
    <t>149/04.12.2017</t>
  </si>
  <si>
    <t>Obiectivul principal al proiectului este Modernizarea instalatiilor de control acces pentru 41 de statii de metrou, 70 de vestibule, din
Bucuresti dupa cum urmeaza: 20 statii Magistrala 1, 14 statii Magistrala 2 si 7 statii Magistrala 3.
Modernizarea statiilor de metrou se va realiza prin demontarea vechiului sistem de control acces compus din porti mecanice cu tripod si
montajul noilor porti de control acces si taxare precum si prin intermediul unor lucrari de actualizare software.
Obiectivele secundare ale proiectului sunt optimizarea accesului calatorilor în reteaua existenta de transport cu metroul, diminuarea
fraudei prin modernizarea instalatiilor de control acces îmbunatatirea evacuarii în caz de necesitate (incendiu, evacuare fortata etc).</t>
  </si>
  <si>
    <t>03.03.2014 (CF semnat in data de 04.12.2017)</t>
  </si>
  <si>
    <t>30.12.2017</t>
  </si>
  <si>
    <t>AA2</t>
  </si>
  <si>
    <t>Total OS 1.4</t>
  </si>
  <si>
    <t>Total AP 1</t>
  </si>
  <si>
    <t>AP 2</t>
  </si>
  <si>
    <t xml:space="preserve">Axa Prioritară 2. Dezvoltarea unui sistem de transport multimodal, de calitate, durabil şi eficient, O.S. 2.1 Creşterea mobilităţii pe reţeaua rutieră TEN-T </t>
  </si>
  <si>
    <r>
      <rPr>
        <b/>
        <sz val="10"/>
        <rFont val="Calibri"/>
        <family val="2"/>
        <scheme val="minor"/>
      </rPr>
      <t>Pasaj suprateran peste drumul de centură al municipiului Oradea în zona străzii Ciheiului, municipiul Oradea, județul Bihor- Faza II</t>
    </r>
  </si>
  <si>
    <t>81/20.07.2017</t>
  </si>
  <si>
    <t xml:space="preserve">
Constructia unui pasaj nou in lungime totala de 33,00 m cu o latime de 15,73 m, bretele de acces si benzi de acceleraredecelerare
in lungime de 2.463 m si rampe in lungime de 450 m. 
Imbunatatirea conditiilor generale de circulatie: ca urmare
construirii pasajului suprateran viteza medie in km/h va creste de la 45 km/h la 65 km/h iar timpul de parcurs se va reduce de la
20,8 min pentru autoturisme la 10,4 minute, cu o economie de timp de 10,4 min.</t>
  </si>
  <si>
    <t>14.05.2015 (CF semnat in 20.07.2017)</t>
  </si>
  <si>
    <t>24.15.2019</t>
  </si>
  <si>
    <t>024, 026, 027, 029, 033, 034, 036, 037, 042, 085</t>
  </si>
  <si>
    <r>
      <t xml:space="preserve">Reabilitare DN 6, </t>
    </r>
    <r>
      <rPr>
        <b/>
        <sz val="10"/>
        <rFont val="Calibri"/>
        <family val="2"/>
        <scheme val="minor"/>
      </rPr>
      <t>Alexandria - Craiova (faza II)</t>
    </r>
  </si>
  <si>
    <t>83/20.07.2017</t>
  </si>
  <si>
    <t>Reabilitarea a 127,097Km drum DN 6  pe portiunea km 90+190-222+182 in conformitate cu standardele romanesti si europene pentru traficul prevazut, asigurand un grad sporit de siguranta a traficului</t>
  </si>
  <si>
    <r>
      <t xml:space="preserve">Reabilitare DN56, </t>
    </r>
    <r>
      <rPr>
        <b/>
        <sz val="10"/>
        <rFont val="Calibri"/>
        <family val="2"/>
        <scheme val="minor"/>
      </rPr>
      <t xml:space="preserve">Craiova-Calafat, km 0+000 - km 84+020  – Faza II, 
</t>
    </r>
  </si>
  <si>
    <t>84/20.07.2017</t>
  </si>
  <si>
    <t>Reabilitare a 80,435 km, construirea a 2 poduri noi, 5 poduri reabilitate, 67 podete si 17 intersectii. De asemenea, reabilitarea celor 12 spatii de parcare existente. Imbunatatirea conditiilor generale de circulatie, ca urmare a realizarii rutei de ocolire, conduc la obtinerea unor economii de intre 60% si 62% iar exprimate in minute, castigul de timp se situeaza intre 12,3 minute (pentru autoturisme) si 13,8 minute pentru vehicule grele.</t>
  </si>
  <si>
    <t>01.01.2014 (CF semnat in 20.07.2017)</t>
  </si>
  <si>
    <t>31.12.2020</t>
  </si>
  <si>
    <r>
      <t xml:space="preserve">Constructia </t>
    </r>
    <r>
      <rPr>
        <b/>
        <sz val="10"/>
        <rFont val="Calibri"/>
        <family val="2"/>
        <scheme val="minor"/>
      </rPr>
      <t>variantei de ocolire a Municipiului Brasov, Tronson I (DN1-DN11), II (DN11-DN13) and III (DN 13-DN 1) Faza II</t>
    </r>
  </si>
  <si>
    <t>85/21.07.2017</t>
  </si>
  <si>
    <t>Obiectivul principal al proiectului „Constructia variantei de ocolire a municipiului Brasov” consta in constructia a 13,63 km de drum nou la
profil 2x2, precum si largirea a 4.924 km de la profil 2x2 la profil 4x4.</t>
  </si>
  <si>
    <t>01.01.2014 (contract semnat in 21.07.2017)</t>
  </si>
  <si>
    <r>
      <t>Reabilitare pod</t>
    </r>
    <r>
      <rPr>
        <b/>
        <sz val="10"/>
        <rFont val="Calibri"/>
        <family val="2"/>
        <scheme val="minor"/>
      </rPr>
      <t xml:space="preserve"> Giurgiu, peste Dunăre, pe DN5 km 64+884 – Faza II</t>
    </r>
  </si>
  <si>
    <t>86/21.07.2017</t>
  </si>
  <si>
    <t>reabilitarea 1,647 km de drum din care lungimea efectivă a podului este de 1,104 km , extindere la 4 benzi a drumului de acces la punctul vamal si reamenajare 4 parcari in suprafata de 62,49 mp in scopul cresterii vitezei de deplasare de la 15-22km/h la 30-40 km/h.</t>
  </si>
  <si>
    <r>
      <t xml:space="preserve">Reabilitare DN66, </t>
    </r>
    <r>
      <rPr>
        <b/>
        <sz val="10"/>
        <rFont val="Calibri"/>
        <family val="2"/>
        <scheme val="minor"/>
      </rPr>
      <t xml:space="preserve">Rovinari-Petrosani, km 48+900 - km 126+000  – Faza II, </t>
    </r>
  </si>
  <si>
    <t>90/21.07.2017</t>
  </si>
  <si>
    <t>Reabilitarea a 68,748 km de drum european, 25 poduri si pasaje, precum si constructia a 2 poduri noi. De asemenea, include reabilitarea a 20 de spatii
de parcare si constructia a 2 parcari noi. Aceste lucrari vor duce la cresterea vitezei medii de deplasare de la aprox. 53km/h (in 2013) la aprox. 59km/h (in 2017), timpul de parcurs între localitaþile Rovinari – Bumbesti Jiu - Petrosani fiind redus cu cca 7 minute.</t>
  </si>
  <si>
    <t>01.01.2014 (CF semnat in 21.07.2017)</t>
  </si>
  <si>
    <t>Construcția Variantei de Ocolire Caracal - FAZA II</t>
  </si>
  <si>
    <t>113/23.08.2017</t>
  </si>
  <si>
    <t>Construirea a 10,350 km, a unui pod și a 14 podețe. Reducerea timpilor de parcurs a autovehiculelor cu 4,5 min de la 13.1 min la 8.6 min și îmbunătățirea condițiilor de mediu pentru zona de influență a proiectului, prin reducerea impactului negativ asupra zonelor locuite.</t>
  </si>
  <si>
    <t>01.01.2014 (CF semnat in 23.08.2017)</t>
  </si>
  <si>
    <t>20.12.2019</t>
  </si>
  <si>
    <t>Construcția variantei de ocolire Târgu-Jiu – Faza II</t>
  </si>
  <si>
    <t>114/23.08.2017</t>
  </si>
  <si>
    <t>Constructia a 19,956 km de drum, 4 poduri, 8 pasaje și 3 intersecții la nivel</t>
  </si>
  <si>
    <t>Modernizare DN5 București-Adunații Copăceni – Faza II”</t>
  </si>
  <si>
    <t>122/14.09.2017</t>
  </si>
  <si>
    <t>Modernizarea a 11,65 km de drum european, precum si reabilitarea a patru poduri si a patru podete de-a lungul traseului actual al DN5. Reducerea timpului de calatorie de tranzit prin comunele Jilava si 1 Decembrie determina o economie de timp de 2,89% pentru autoturisme si 3,11% pentru celelalte vehicule, prin crearea unui sistem care permite mentinerea vitezei maxime legale de 50 km/ora pe o portiune de 6,727 km in Jilava si 1 Decembrie si a vitezei maxime legale de 100 km/ h pe o portiune de 4.920 km (intre localitati).</t>
  </si>
  <si>
    <t>01.01.2014 (contract semnat in 14.09.2017)</t>
  </si>
  <si>
    <t>31.12.2017</t>
  </si>
  <si>
    <t>Autostrada Sebes-Turda</t>
  </si>
  <si>
    <t>144/27.11.2017</t>
  </si>
  <si>
    <t>Obiectivul general al proiectului:
-Construirea a 70 de km de autostradă pentru a asigura conexiunea dintre Sebeș și Turda (66 de structuri, 7 noduri, 4 parcări, 1 centru de mentenanță și control, 1 centru de mentenanță și monitorizare)
- Reducerea timpului de călătorie
- Îmbunătățirea siguranței traficului
- Reducerea impacyului asupra mediului
- Îmbunătățirea accesabilității zonei</t>
  </si>
  <si>
    <t>Elaborare Studiu de fezabilitate și Proiect Tehnic pentru drum de mare viteză Ploiești-Buzău</t>
  </si>
  <si>
    <t>3/14.05.2018</t>
  </si>
  <si>
    <t xml:space="preserve">CNAIR </t>
  </si>
  <si>
    <t>Obiectivul general al proiectului, ca parte din TEN-T CORE, este imbunatatirea competitivitatii economice a României prin dezvoltarea
infrastructurii de transport care faciliteaza integrarea economica in UE, contribuind astfel la dezvoltarea pietii interne cu scopul de a creea
conditiile pentru cresterea volumului investitiilor, promovarea transportului durabil si a coeziunii in reteaua de drumuri europene.
Proiectul „Elaborare Studiu de Fezabilitate si Proiect Tehnic pentru „Drum de mare viteza Ploiesti – Buzau” contribuie la indicatorul de
rezultat 2S81 – Cerere de finanþare transmisa, spre analiza si aprobare la Organismul Independent pentru Evaluare.
Obiectivele specifice ale proiectului
1. Studiu de Fezabilitate elaborat
2. Proiect Tehnic elaborat</t>
  </si>
  <si>
    <t>31.10.2018</t>
  </si>
  <si>
    <t>30.09.2020</t>
  </si>
  <si>
    <t>regiunea Sud - Muntenia,regiunea Sud - Est</t>
  </si>
  <si>
    <t>BUZAU, PRAHOVA</t>
  </si>
  <si>
    <t>024, 026, 027, 029, 033, 034, 036, 037, 042, 086</t>
  </si>
  <si>
    <t>Elaborare Studiu de fezabilitate și Proiect Tehnic pentru drum de mare viteză Buzău-Focșani</t>
  </si>
  <si>
    <t>4/14.05.2018</t>
  </si>
  <si>
    <t>Obiectivul general al proiectului, ca parte din reteaua TEN-T, este imbunatatirea competitivitatii economice a României prin dezvoltarea
infrastructurii de transport care faciliteaza integrarea economica in UE, contribuind astfel la dezvoltarea pietii interne cu scopul de a creea
conditiile pentru cresterea volumului investitiilor, promovarea transportului durabil si a coeziunii in reteaua de drumuri europene.
Realizarea prezentului proiect - faza Studiu de Fezabilitate si Proiect Tehnic al tronsonului de drum de mare viteza cuprins intre Buzau -
Focsani contribuie la indicatorul de rezultat 2S81 – Cerere de finanþare transmisa, spre analiza si aprobare la Organismul Independent
pentru Evaluare.
Obiectivele specifice ale proiectului
1. Studiu de Fezabilitate elaborat
2. Proiect Tehnic elaborat</t>
  </si>
  <si>
    <t>regiunea Sud - Est</t>
  </si>
  <si>
    <t>BUZAU, VRANCEA</t>
  </si>
  <si>
    <t>024, 026, 027, 029, 033, 034, 036, 037, 042, 087</t>
  </si>
  <si>
    <t>DN 73 Pitesti - Campulung - Brasov km 13+800-42+850; km 54+050-128+250</t>
  </si>
  <si>
    <t>7/28.06.2018</t>
  </si>
  <si>
    <t>The main objectives of this project are: Rehabilitation/ modernization of 103,25 kilometres of national roads, rehabilitation of 17 bridges, construction of seven new bridges (total bridges 24 pieces) and arrangement of 33 intersections. - reducing travel time between Piteşti and Braşov 9,1 minutes, from 116,9 min to 107,8 min; - reduction in operating costs of vehicles with 13%; - increase traffic safety: estimated 10% reduction in the number of accidents due to road modernization and implementation of measures to enhance safety.</t>
  </si>
  <si>
    <t>19.05.2014</t>
  </si>
  <si>
    <t>regiunea centru, regiunea Sud-Muntenia</t>
  </si>
  <si>
    <t>Brașov, Argeș</t>
  </si>
  <si>
    <t>Varianta de ocolire Mihăilești</t>
  </si>
  <si>
    <t>118005/20.08.2018</t>
  </si>
  <si>
    <t>12/20.08.2018</t>
  </si>
  <si>
    <t>Obiectivul general al proiectului de constructie a variantei de ocolire Mihailesti este acela de a realiza o conexiune intre infrastructura
existenta la profil de drum national, cu devierea traficului de tranzit in exteriorul localitatii. In mod direct, implementarea va conduce la
Imbunatatirea competitivitatii economice a României prin dezvoltarea infrastructurii de transport care faciliteaza integrarea economica in
UE, contribuind astfel la dezvoltarea pietii interne cu scopul de a creea conditiile pentru cresterea volumului investitiilor, promovarea
transportului durabil si a coeziunii in reteaua de drumuri europene.
Realizarea prezentului proiect de construire a variantei de ocolire Mihailesti contribuie la atingerea indicatorului de rezultat 2S11 – Timpul
mediu de călătorie pe reţeaua rutieră TEN-T.
Obiectivele specifice ale proiectului
1. 3,18 km de drum national (varianta de ocolire)
2. 2 intersectii la nivel de tip giratoriu
3. 1 intersectie la nivel tip T (amenajare/racordare)
4. 2 parcari</t>
  </si>
  <si>
    <t>Giurgiu</t>
  </si>
  <si>
    <t>Construcția variantei de ocolire Tecuci</t>
  </si>
  <si>
    <t>121490/20.08.2018</t>
  </si>
  <si>
    <t>13/20.08.2018</t>
  </si>
  <si>
    <t>Obiectivele principale ale prezentului proiect sunt:
Constructia a 6,945 km, construirea a 10 podete, 2 pasaje peste calea ferata si 3 intersectii la nivel: doua de tip giratoriu si una „in cruce”.
Imbunatatirea conditiilor generale de circulatie, ca urmare a realizarii rutei de ocolire prin obtinerea unor economii de timp de 33,18
minute/zi.
Varianta de ocolire are ca scop inlaturarea anumitor probleme cum ar fi : viteza redusa si foarte redusa pentru traficul de traversare de
automobile si camioane, congestia traficului urban pe durate care depasesc sensibil „ora de vârf”, aspecte de siguranta, poluarea
atmosferica produsa de traficul de camioane in traversare.
Avantajul unei variante ocolitoare este viteza crescuta a traficului de tranzit. Acest avantaj rezulta din folosirea unei sectiuni de drum
national, cu vitezele legale si medii aferente, in locul unei sectiuni urbane. De asemenea, costurile de calatorie se reduc pentru traficul
care tranziteaza orasele, care reprezinta in prezent strangulari majore ale traficului, atat pentru pasageri, cat si pentru transportul de
marfa, iar conditiile de siguranta ale traficului sunt in mod vizibil imbunatatite.
Constructia variantei de ocolire Tecuci duce la atingerea indicatorului de rezultat 2S11 - reducerea timpului mediu de calatorie pe reteaua
rutiera TENT-Globala din cadrul Axei Prioritare 2: Dezvoltarea unui sistem de transport multimodal, de calitate, durabil şi eficient, prin
obtinerea unor economii de timp de 33,18 minute/zi la inceputul darii in exploatare a constructiei.
Indicatorul de rezultat prezentat mai sus duce la indeplinirea obiectivelor specifice ale Axei Prioritare 2 (AP) Dezvoltarea unui sistem de
transport multimodal, de calitate, durabil şi eficient, Prioritatea de investiţii 7a Sprijinirea unui spaţiu european unic al transporturilor de tip
multimodal prin investiţii în TEN-T, Obiectivul Specific 2.1 (OS) Creşterea mobilităţii pe reţeaua rutieră TEN-T.
Obiectivele specifice ale proiectului
1. Constructia a 6,945 km, construirea a 10 podete, 2 pasaje peste calea ferata si 3 intersectii la nivel: doua de tip giratoriu si una „in
cruce”.
2. Imbunatatirea conditiilor generale de circulatie, ca urmare a realizarii rutei de ocolire prin obtinerea unor economii de timp de
33,18 minute/z</t>
  </si>
  <si>
    <t>Galati</t>
  </si>
  <si>
    <t>Reactualizare a Studiului de Fezabilitate, intocmire Proiect Tehnic si Detalii de executie pentru Varianta de ocolire a Municipiului Zalau - Etapa 2, intre DN 1F km 76+625 - DJ 191C</t>
  </si>
  <si>
    <t>14/20.08.2018</t>
  </si>
  <si>
    <t>Avand in vedere ca transporturile reprezinta motorul economiei, la nivel national si european, se doreste sustinerea unei dezvoltari
economice sustenabile plecand de la asigurarea unei infrastructuri corespunzatoare.
Din pacate, la ora actuala pe cea mai mare parte din retea, drumurilor care deservesc coridoare Pan Europene de transport, inclusiv TENT
CORE si Comprehensive, in solutia existenta nu le sunt asigurate capacitati de circulatie corespunzatoare si nici conditii optime de
siguranta la nivelul desfasurarii circulatiei rutiere.
Obiectivul general al proiectului, ca parte din reteaua TEN-T Globala, este imbunatatirea competitivitatii economice a României prin
dezvoltarea infrastructurii de transport care faciliteaza integrarea economica in UE, contribuind astfel la dezvoltarea pietii interne cu scopul
de a crea conditiile pentru cresterea volumului investitiilor, promovarea transportului durabil si a coeziunii in reteaua de drumuri europene.
Realizarea prezentului proiect - faza Studiu de Fezabilitate, Proiect Tehnic si Detalii de executie - al variantei de ocolire Zalau contribuie la
indicatorul de rezultat 2S81 – Cerere de finanţare transmisă, spre analiză şi aprobare la Organismul Independent pentru Evaluare.
Documentaţia suport pentru elaborarea aplicaţiei de finanţare pentru prezentul proiect este compusa din: Studiu de Fezabilitate, Proiect
tehnic, Detalii de executie
Obiectivele specifice ale proiectului
1. 1. Studiu de Fezabilitate elaborat
2. Proiect Tehnic elaborate
3. Detalii de executie elaborate</t>
  </si>
  <si>
    <t>20.02.2018</t>
  </si>
  <si>
    <t>30.09.2018</t>
  </si>
  <si>
    <t>Regiunea Nord-Vest</t>
  </si>
  <si>
    <t>Salaj</t>
  </si>
  <si>
    <t>Varianta de ocolire Sf. Gheorghe</t>
  </si>
  <si>
    <t>19/05.10.2018</t>
  </si>
  <si>
    <t>Avand in vedere ca transporturile reprezinta motorul economiei, la nivel national si european, se doreste sustinerea unei dezvoltari economice sustenabile 
plecand de la asigurarea unei infrastructuri corespunzatoare. Din pacate, la ora actuala pe cea mai mare parte din retea, drumurilor care deservesc coridoare Pan Europene de transport, inclusiv TEN-T CORE si Comprehensive, in solutia existenta nu le sunt asigurate capacitati de circulatie corespunzatoare si nici conditii optime de siguranta la nivelul desfasurarii circulatiei rutiere. Obiectivul general al proiectului, este imbunatatirea competitivitatii economice a României prin dezvoltarea infrastructurii de transport care faciliteaza integrarea economica in UE, contribuind astfel la dezvoltarea pietii interne cu scopul de a crea conditiile pentru cresterea volumului investitiilor, promovarea transportului durabil si a coeziunii in reteaua de drumuri europene. Realizarea prezentului proiect - faza Studiu de Fezabilitate, Proiect pentru Autorizatia de Construire si obtinere Autorizatie de Construire - al variantei de ocolire Sf. Gheorghe - contribuie la indicatorul de realizare imediata 2S82 - Documentații suport pentru elaborarea aplicației de finanțare (Studiu de Fezabilitate, Analiza Instituțională, Analiza Cost – Beneficiu, Evaluarea Impactului asupra mediului etc. ).
Obiectivele specifice ale proiectului
1 Elaborare Studiu de fezabilitate
2 Elaborare proiect pentru obtinerea autorizatiei de executie a lucrarilor
3 Obtinerea Autorizatiei de Construire</t>
  </si>
  <si>
    <t>21.05.2018</t>
  </si>
  <si>
    <t>31.06.2019</t>
  </si>
  <si>
    <t>Regiune Centru</t>
  </si>
  <si>
    <t>Covasna</t>
  </si>
  <si>
    <t>Varianta de ocolire Satu Mare</t>
  </si>
  <si>
    <t>21/14.11.2018</t>
  </si>
  <si>
    <t>Proiectul vizeaza crearea unei retele moderne de transport rutier, în vederea dezvoltarii regionale a zonei, imbunatatirea fluxului de trafic,reducerea timpului de calatorie, reducerea poluarii si reducerea numarului de accidente rutiere din regiune. În acest fel, proiectul contribuie la promovarea unui sistem de transport durabil în România, care va facilita transportul sigur, rapid si eficient al persoanelor si marfurilor la standarde europene. Obiectivul general al proiectului este de a devia traficul greu din Municipiul Satu - Mare pe o varianta de ocolire. Realizarea prezentului proiect de construire a variantei de ocolire Satu - Mare contribuie la atingerea indicatorului de rezultat 2S11 – Timpul mediu de calatorie pe reteaua rutiera TEN-T .</t>
  </si>
  <si>
    <t>1.1.2014</t>
  </si>
  <si>
    <t>Nord-Vest</t>
  </si>
  <si>
    <t>Satu Mare</t>
  </si>
  <si>
    <t>0.00</t>
  </si>
  <si>
    <t>Austostrada Cluj Vest (Gilău) - Nădășelu și finalizarea lucrărilor la nodul Gilău și conexiunea dintre secțiunea 2B cu subsecțiunea 3A1”</t>
  </si>
  <si>
    <t>22/19.11.2018</t>
  </si>
  <si>
    <t>Proiectul vizeaza crearea unei retele moderne de transport rutier, în vederea dezvoltarii regionale a zonei, imbunatatirea fluxului de trafic,reducerea timpului de calatorie, reducerea poluarii si reducerea numarului de accidente rutiere din regiune. În acest fel, proiectul contribuie la promovarea unui sistem de transport durabil în România, care va facilita transportul sigur, rapid si eficient al persoanelor si marfurilor la standarde europene.Realizarea Autostrazii Cluj Vest (Gilau) - Nadaselu si finalizarea lucrarilor la nodul Gilau si conexiunea dintre sectiunea 2B cu subsectiunea 3A1 (lungime drum nou construit TEN-T: 9,653 km);</t>
  </si>
  <si>
    <t>REGIUNEA 6Nord-Vest</t>
  </si>
  <si>
    <t>CLUJ</t>
  </si>
  <si>
    <t>Total OS 2.1</t>
  </si>
  <si>
    <t>Axa Prioritară 2. Dezvoltarea unui sistem de transport multimodal, de calitate, durabil şi eficient, Obiectivul Specific O.S. 2.2 Creşterea accesibilităţii zonelor cu o conectivitate redusă la infrastructura rutieră a TEN-T</t>
  </si>
  <si>
    <t>Reabilitare DN 76, Deva - Oradea - Faza II</t>
  </si>
  <si>
    <t>112/23.08.2017</t>
  </si>
  <si>
    <t xml:space="preserve">Obiectivul specific al proiectului il reprezinta reabilitarea a 171.579 km din drumul ce leaga Deva de Oradea, reducerea cu 24,51 min a timpului de parcurgere a acestei distante si reducerea cu 12% a numarului de accidente inregistrate pe DN76, intre Deva si Oradea   </t>
  </si>
  <si>
    <t>01.01.2016 (contract semnat in 23.08.2017)</t>
  </si>
  <si>
    <t>act aditional nr. 1</t>
  </si>
  <si>
    <t>Construcția Variantei de Ocolire a orașului Săcuieni (FAZA II)</t>
  </si>
  <si>
    <t>123/21.09.2017</t>
  </si>
  <si>
    <t>Constructia a 7,62 km la profil de drum national , construirea unui pod/pasaj de-a lungul variantei ocolitoare a orasului Sacuieni , 14 podete noi si a unui numar de 4 intersectii giratorii (cu drumuri nationale si judetene).
Reducerea timpului de calatorie pe varianta Sacuieni cu 0,076h (4,57 min.) prin cresterea vitezei de deplasare de la 50km/h la 100km/h (o economie de timp de 50%).
Fluidizarea traficului prin scoaterea traficului de transit de pe DN19 si DN19B in afara orasului. Aceasta deviere se impune datorita numarului crescut de vehicule grele ce strabat localitatea folosind DN19 si care produc un nivel ridicat de noxe si zgomot, precum si vibratii ce afecteaza cladirile existente.</t>
  </si>
  <si>
    <t>01.01.2014(CF semnat in 20.09.2017)</t>
  </si>
  <si>
    <t>Varianta de ocolire Carei (faza II)</t>
  </si>
  <si>
    <t>125/22.09.2017</t>
  </si>
  <si>
    <t>Construirea a 10,46 km varianta de ocolire la standard de drum national si a unui pasaj superior cu 3 deschideri peste c.f.r. pentru imbunatatirea desfasurarii traficului, confortului, sigurantei circulatiei rutiere si pentru eliminarea punctelor negre din trafic.</t>
  </si>
  <si>
    <t>Nr. 1/31.10.2017</t>
  </si>
  <si>
    <t>Revizuire/actualizare studiu de fezabilitate pentru Pod peste Tisa in zona Teplita din Sighetul Marmatiei</t>
  </si>
  <si>
    <t>11/09.08.2018</t>
  </si>
  <si>
    <t>Revizuirea/actualizarea Studiului de Fezabilitate in conformitate cu legislatia in vigoare si cu cerintele caietului de sarcini</t>
  </si>
  <si>
    <t>01.04.2015</t>
  </si>
  <si>
    <t>Regiunea 6 Nord-Vest</t>
  </si>
  <si>
    <t>Maramures</t>
  </si>
  <si>
    <t>Total OS 2.2</t>
  </si>
  <si>
    <t>Axa Prioritară 2. Dezvoltarea unui sistem de transport multimodal, de calitate, durabil şi eficient, Obiectivul Specific 2.3 (OS) Creşterea gradului de utilizare sustenabilă a aeroporturilor</t>
  </si>
  <si>
    <t>Fazarea proiectului reabilitarea infrastructurii de mișcare a Aeroportului Craiova</t>
  </si>
  <si>
    <t>32/17.03.2017/contract finalizat</t>
  </si>
  <si>
    <t>Necompetitiv                             (cu depunere continuă, pe bază de liste de proiecte preidentificate)/ 29 august 2016/01.02.2017</t>
  </si>
  <si>
    <t>Regia Autonoma Aeroportul Craiova</t>
  </si>
  <si>
    <t>imbunatatirea gradului de siguranta a manevrelor de decolare-aterizare a aeronavelor, reabilitarea pistei de decolare-aterizare, precum si prin instalarea unui sistem de balizaj modern,cresterea capacitatii de operare a Aeroportului Craiova, prin extinderea platformei de imbarcare/debarcare si a caii de rulare, imbunatatirea scurgerii apelor pluviale de pe suprafetele de miscare, prin reabilitarea sistemului de canalizare pluviala</t>
  </si>
  <si>
    <t>Creşterea capacităţii portante şi modernizarea pistei de decolare aterizare şi a suprafeţelor de mişcare aferente la Aeroportul Internaţional "George Enescu" Bacău</t>
  </si>
  <si>
    <t>18/21.09.2018</t>
  </si>
  <si>
    <t>Necompetitiv                             (cu depunere continuă, pe bază de liste de proiecte preidentificate)/ 29 august 2016/01.02.2018</t>
  </si>
  <si>
    <t>AEROPORTUL INTERNAŢIONAL "GEORGE ENESCU" BACĂU RA</t>
  </si>
  <si>
    <t xml:space="preserve">Obiectivul strategic al proiectului este cresterea conectivitatii si mobilitatii zonei printr-un volum crescut al pasagerilor care vor tranzita aeroportul. Pentru indeplinirea acestui obiectiv au fost stabilite urmatoarele obiective tehnice ale proiectului: -conformarea cu cerintele Regulamentului 139/2014 prin refacerea suprafetelor pistei, construirea acostamentelor si a platformelor antisuflu; -conformarea cu cerintele de siguranta si securitate prin construirea zonelor RESA, acostamentelor si a drumului perimetral; -cresterea parametrilor tehnici ai zonelor de miscare la nivelul aeroportului; -modernizarea sistemelor de instalatii necesare functionarii zonelor de miscare si anume introducerea sistemului de balizaj CAT II ICAO; -conformarea sistemului de drenaj la cerintele ICAO SARPS/ EASA </t>
  </si>
  <si>
    <t>01.01.2014(cf semnat in 21.09.2017)</t>
  </si>
  <si>
    <t>31.08.2020</t>
  </si>
  <si>
    <t>Regiunea 1 Nord-Est</t>
  </si>
  <si>
    <t>BACAU</t>
  </si>
  <si>
    <t>Cresterea sigurantei si securitatii pasagerilor pe Aeroportul ”Delta Dunarii” Tulcea - asigurarea securitatii pasagerilor pe Aeroportul ”Delta Dunarii” Tulcea</t>
  </si>
  <si>
    <t>25/20.12.2018</t>
  </si>
  <si>
    <t>REGIA AUTONOMĂ AEROPORTUL "DELTA DUNĂRII" TULCEA</t>
  </si>
  <si>
    <t>Obiectivul general al proiectului este de creştere a gradului de utilizare sustenabilă a Aeroportului ”Delta Dunarii” Tulcea prin asigurarea securității pasagerilor și bagajelor în conformitate cu respectarea cerințelor Regulamentului (UE) nr.139 al Comisiei de stabilire a cerințelor tehnice și a procedurilor administrative referitoare la aerodromuri în temeiul Regulamentului (CE) nr. 216/2008 al Parlamentului European și al Consiliului și Annex to ED Decision 2016/027/R Certification Specifications and Guidance Material for Aerodromes Design CS-ADR-DSN Issue 4 din 8 decembrie 2017 în vederea asigurării securității pasagerilor, respectiv a Ordinului nr.129/2016 pentru aprobarea Normelor metodologice privind avizarea și autorizarea de securitate la incendiu și protecție civilă.</t>
  </si>
  <si>
    <t>Tulcea</t>
  </si>
  <si>
    <t>CONSTRUIRE TERMINAL SOSIRI CURSE EXTERNE PASAGERI</t>
  </si>
  <si>
    <t>24/18.12.2018</t>
  </si>
  <si>
    <t>SOCIETATEA NAŢIONALĂ "AEROPORTUL INTERNAŢIONAL TIMIŞOARA-TRAIAN VUIA-" SA</t>
  </si>
  <si>
    <t>Obiectivul general al proiectului este dezvoltarea infrastructurii de transport a Aeroportului Internațional Traian Vuia Timișoara prin construirea unui nou terminal sosiri curse externe pasageri, în vederea asigurării unui trafic aerian extins, în condiții de maximă siguranță şi a unui grad de securitate adecvat, în acord cu reglementările europene şi naționale în domeniul transportului aerian. Proiectul “Construire Terminal Sosiri Curse Externe pasageri” la Aeroportul Internațional Traian Vuia Timișoara contribuie la realizarea Obiectivului specific OS 2.3 al POIM (Programul operational Infrastructură Mare) - Creşterea gradului de utilizare sustenabilă a aeroporturilor întrucât vizează dezvoltarea și îmbunătățirea sistemului de transport aerian al unuia dintre cele 21 de aeroporturi din România, facilitând atingerea fluxului de pasageri preconizat în 2023 în România de 20 milioane pasageri, respectiv creșterea volumului pasagerilor tranzitați prin aeroporturile românești. Proiectul se încadrează în tipul A de acțiuni finanțabile, conform POIM – Proiecte noi de investiții în infrastructura aeroportuară, având ca obiectiv construcția de terminale, însoțite de măsuri de protecție a mediului.</t>
  </si>
  <si>
    <t>Regiunea Vest</t>
  </si>
  <si>
    <t>Timis</t>
  </si>
  <si>
    <t>Total OS 2.3</t>
  </si>
  <si>
    <t>Axa Prioritară 2. Dezvoltarea unui sistem de transport multimodal, de calitate, durabil şi eficient, O.S. 2.5 Creşterea gradului de siguranţă şi securitate pe toate modurile de transport şi reducere</t>
  </si>
  <si>
    <t>Sistem de detectare a cutiilor de osii supraîncălzite şi a frânelor strânse Faza II</t>
  </si>
  <si>
    <t>119/11.09.2017</t>
  </si>
  <si>
    <t>Necompetitiv (cu depunere continuă, pe bază de liste de proiecte preidentificate)/20.07.2016/31.12.208</t>
  </si>
  <si>
    <t>Îmbunatațirea siguranței traficului feroviar în rețeaua de cale ferata româna prin echiparea echilibrata cu detectoarele de cutii de osii supraîncalzite si a frânelor strânse (DCOS), în vederea asigurarii supravegherii automate a traficului.</t>
  </si>
  <si>
    <t>Modernizarea instalatiilor de centralizare electromecanica pe sectia de circulatie Ilia - Lugoj – Faza II</t>
  </si>
  <si>
    <t>120/14.09.2017</t>
  </si>
  <si>
    <t xml:space="preserve">CFR </t>
  </si>
  <si>
    <t xml:space="preserve">Obiectivul proiectului consta in îmbunatatirea sigurantei traficului feroviar prin modernizarea instalatiilor de centralizare electromecanica (CEM) din cadrul a 7 statii de cai ferate, folosind
echipamente de generatie recenta, care sa raspunda mai bine cerintelor de siguranta in exploatare, de reducere a
personalului de întretinere si a altor cheltuieli de întretinere
</t>
  </si>
  <si>
    <t xml:space="preserve">01.04.2015( CF semnat in data de 14.09.2017) </t>
  </si>
  <si>
    <t xml:space="preserve"> Strategia ITS</t>
  </si>
  <si>
    <t>161/28.12.2017</t>
  </si>
  <si>
    <t xml:space="preserve">01.06.2016( CF semnat in data de 28.12..2017) </t>
  </si>
  <si>
    <t>Centralizare electronică în Stația Videle</t>
  </si>
  <si>
    <t>1/09.05.2018</t>
  </si>
  <si>
    <t>Obiectivul general al proiectului consta ?n îmbunataþirea gradului de siguranþa si securitate pe calea ferata, care sa asigure derularea
traficului feroviar pe magistrala 900.
Obiectivul proiectului este acela de a îmbunataþi siguranþa traficului feroviar în reþeaua de cale ferata prin echiparea staþiilor c.f. cu instalaþii
de centralizare electronica (CE). Strategia CNCF “CFR” SA, privind instalaþiile de siguranþa circulaþiei, prevede modernizarea acestora
folosind echipamente de generaþie recenta. Acestea vor raspunde mai bine atât cerinþelor de siguranþa cât si de exploatare. Deasemenea
utilizarea noilor echipamente electronice, cu o fiabilitate ridicata, va conduce la reducerea personalului de întreþinere si a cheltuielilor de
întreþinere.
Obiectivele specifice ale proiectului
1. Obiectul specific al proiectului consta în înlocuirea instalaþiei actuale din staþia Videle cu o instalaþie de centralizare electronica
performanta. Instalaþia existenta, de centralizare si interblocare (de tip WSSB), a semnalelor si macazurilor, uzate fizic si moral,
cu risc deosebit de iesire totala din funcþiune si închidere a circulaþiei, va fi înlocuita cu o instalaþie de centralizare electronica
(CE), care sa asigure derularea traficului feroviar pe magistrala 900 în condiþii depline de siguranþa a circulaþiei. Aceasta va fi
montata într-o cladire tehnologica, ce se va construi în incinta staþiei Videle, urmând sa comande si controleze echipamentele
specifice de exterior (semnale, schimbatoare de cale, instalaþii de semnalizare a trecerilor la nivel, etc.). În cladirea existenta a
staþiei se va amenaja un post de operare pentru instalaþia de centralizare electronica.</t>
  </si>
  <si>
    <t>27.09.2014 ( CF-semnat in data 09.05.2018)</t>
  </si>
  <si>
    <t xml:space="preserve">Regiunea Sud - Muntenia
</t>
  </si>
  <si>
    <t>Teleorman</t>
  </si>
  <si>
    <t>In implementare</t>
  </si>
  <si>
    <t>Modernizarea instalaţiilor de centralizare electromecanică pe secţia de circulaţie Siculeni – Adjud</t>
  </si>
  <si>
    <t>8/29.06.2018</t>
  </si>
  <si>
    <t>Obiectivul general al proiectului constă ?n îmbunătăţirea gradului de siguranţă şi securitate pe calea ferată.
Obiectul specific al proiectului constă în înlocuirea celor 12 instalaţii de centralizare electromecanice uzate cu 12 instalaţii de
centralizare electronice. Instalaţiile de tip CEM (centralizare electromecanică) existente în acest moment sunt uzate din punct de
vedere moral şi fizic şi în acelaşi timp reparaţiile nu se mai pot executa datorită faptului că nu mai există furnizori pentru piese de
schimb.
Obiectivul proiectului este acela de a îmbunătăţi siguranţa traficului feroviar în reţeaua de cale ferată prin echiparea staţiilor c.f. cu
instalaţii de centralizare electronică (CE). Strategia CNCF “CFR” SA, privind instalaţiile de siguranţa circulaţiei, prevede
modernizarea acestora folosind echipamente de generaţie recentă. Acestea vor răspunde mai bine atât cerinţelor de siguranţă cât
şi de exploatare. De asemenea utilizarea noilor echipamente electronice, cu o fiabilitate ridicată, va conduce la reducerea
personalului de întreţinere şi a cheltuielilor de întreţinere.</t>
  </si>
  <si>
    <t>05.10.2020</t>
  </si>
  <si>
    <t>regiunea centru, regiunea Nord-Est</t>
  </si>
  <si>
    <t>Harghita, Bacău</t>
  </si>
  <si>
    <t>Total OS 2.5</t>
  </si>
  <si>
    <t>Axa Prioritară 2. Dezvoltarea unui sistem de transport multimodal, de calitate, durabil şi eficient, Obiectivul Specific 2.7 , O.S. 2.7 Creşterea sustenabilităţii şi calităţii transportului feroviar</t>
  </si>
  <si>
    <t>Lucrări de reabilitare pentru poduri, podețe și tuneluri de cale ferată - SRCF Iaşi-Faza II</t>
  </si>
  <si>
    <t>101/09.08.2017</t>
  </si>
  <si>
    <t>Obiectivul principal al proiectului consta in reabilitarea a 5 poduri, 13 podete si 1 tunel, in vederea îndeplinirea cerintelor de calitate pentru transportul feroviar si anume economii de timp în parcurgerea distantelor pe reteaua feroviara redusa, în conditii standard de siguranta stabilite prin regulamentele europene pentru transportul feroviar</t>
  </si>
  <si>
    <t>18.05.2014 (contract semnat 09.08.2017)</t>
  </si>
  <si>
    <t xml:space="preserve">Lucrări de reabilitare pentru poduri, podețe și tuneluri de cale ferată -  Sucursala Regională de Căi Ferate Brașov (FAZA II) 
</t>
  </si>
  <si>
    <t>102/09.08.2017</t>
  </si>
  <si>
    <t xml:space="preserve">Reabilitarea a 6 structuri de cale ferata: trei tuneluri, un pod si doua podețe.
</t>
  </si>
  <si>
    <t>01.01.2014 (CF semnat in 09.08.2017)</t>
  </si>
  <si>
    <t>09.12.2017</t>
  </si>
  <si>
    <t>Lucrări de reabilitare pentru poduri, podețe și tuneluri de cale ferată - Sucursala Regională de Căi Ferate Timișoara - Faza II</t>
  </si>
  <si>
    <t>103/09.08.2017</t>
  </si>
  <si>
    <t>Lucrari de reabilitare pentru  poduri, podețe și tuneluri de cale ferată</t>
  </si>
  <si>
    <t>Modernizarea stațiilor de cale ferata Sfântu Gheorghe si Târgu Mures -Faza II</t>
  </si>
  <si>
    <t>104/09.08.2017</t>
  </si>
  <si>
    <t>Obiectivul Proiectului consta in modernizarea, în conformitate cu
standardele UE, a cladirilor in cele 2 statii de cale ferata existente, precum si a utilitatilor aferente,  prin:
• asigurarea în cadrul cladirii staþiei de cale ferata (cladirea ce deserveste pasagerii) a tuturor facilitatilor necesare;
• accesul în conditii de siguranta la peroane (inclusiv accesibilitatea pentru persoane cu mobilitate redusa);
• accesul în conditii de siguranþa la vagoanele de calatori (prin refacerea, extinderea si înaltarea peroanelor si a copertinelor);
• asigurarea serviciilor de calitate pentru calatori (eliberare de bilete, informare, peroane);
• corelarea transportului urban cu transportul feroviar;
• prevederea unor masuri de protectie a mediului si a unor masuri de reducerea a efectelor negative asupra mediului.</t>
  </si>
  <si>
    <t>16.05.2014 (contract semnat in 09.08.2017)</t>
  </si>
  <si>
    <r>
      <t xml:space="preserve">Lucrări de reabilitare </t>
    </r>
    <r>
      <rPr>
        <b/>
        <sz val="10"/>
        <rFont val="Calibri"/>
        <family val="2"/>
        <scheme val="minor"/>
      </rPr>
      <t xml:space="preserve">poduri, podețe și tuneluri de cale ferată –
Sucursala Regională de Căi Ferate București – Faza 2
</t>
    </r>
  </si>
  <si>
    <t>87/21.07.2017</t>
  </si>
  <si>
    <t>Obiectivul general al proiectului il reprezinta reabilitarea a 5 poduri în judetul Ilfov si 2 poduri în judetul Prahova</t>
  </si>
  <si>
    <t>18.05.2014 (contract semnat 21.07.2017)</t>
  </si>
  <si>
    <t>Total OS 2.7</t>
  </si>
  <si>
    <t>Total AP 2</t>
  </si>
  <si>
    <t>AP 3</t>
  </si>
  <si>
    <t>Axa prioritară 3. Dezvoltarea infrastructurii de mediu în condiții de management eficient al resurselor, O.S. 3.1 Reducerea numărului depozitelor neconforme şi creşterea gradului de pregătire pentru reciclare a deşeurilor în România</t>
  </si>
  <si>
    <t>"Sistem de management integrat al deșeurilor în județul Tulcea - faza II"</t>
  </si>
  <si>
    <t>02/04.10.2016</t>
  </si>
  <si>
    <t>Necompetitiv (cu depunere continuă, pe bază de liste de proiecte preidentificate)/19.04.2016/2018</t>
  </si>
  <si>
    <t>Unitatea - Administrativ - Teritorială Județul Tulcea</t>
  </si>
  <si>
    <t xml:space="preserve">Scopul proiectului este acela de a stabili un set de masuri care sa conduca treptat la un standard de viata ridicat al populatiei din judetul Tulcea, precum si la un mediu mai putin poluat. In acest sens, au fost stabilite ca obiective generale urmatoarele:
- Cresterea standardelor de viata si de mediu din judetul Tulcea, vizand, in principal, respectarea acquis-ului comunitar de mediu si a angajamentelor pe care Romania si le-a asumat prin Tratatul de Aderare;
- Dezvoltarea unui sistem durabil de management al deseurilor in judetul Tulcea, prin imbunatatirea modalitatii de gestiune a deseurilor si reducerea numarului de zone poluate din judet, în conformitate cu practicile si politicile Uniunii Europene.
Sistemul de management integrat al deseurilor va îmbunatați calitatea mediului si condițiile de viaþa ale locuitorilor județului Tulcea.
</t>
  </si>
  <si>
    <t>017, 018, 021, 022</t>
  </si>
  <si>
    <t>în implementare</t>
  </si>
  <si>
    <t>Nr.1/24.04.2017</t>
  </si>
  <si>
    <t>Fazarea proiectului Sistem de management integrat al deseurilor solide în județul Călărași</t>
  </si>
  <si>
    <t>06/25.11.2016</t>
  </si>
  <si>
    <t>Unitatea-Administrativ-Teritorială Județul Călărași</t>
  </si>
  <si>
    <t>Scopul proiectului "Sistem integrat de management al deșeurilor solide în județul Călărași" este acela de a stabili un set de măsuri care să conducă treptat la un standard de viată ridicat al populației din județul Călărași, precum și un mediu mai puțin poluat. În acest sens, au fost stabilite ca obiective generale următoarele: 1. Creșterea standardelor de viață și de mediu din județul Călărași, vizând respectarea acquis-ului comunitar de mediu și a angajamentelor pe care România și le-a asumat prin Tratatul de Aderare; 2. Dezvoltarea unui sistem durabil de management al deșeurilor prin îmbunătățirea modalității de gestiune a deșeurilor și reducerea numărului de zone poluate din județ, în conformitate cu practicile și politicile UE. Proiectul "Sistem integrat de management al deșeurilor solide în județul Călărași" va contribui  in mod substanțial și la atingerea unuia dintre principalele obiective ale Strategiei Europa 2020, pe baza cărora a fost promovat și Programul Operațional Infrastructură Mare, și anume: - Creșterea durabilă - promovarea unei economii mai eficiente, mai verzi și mai competitive - prin investițiile din cadrul proiectului se reduce riscul degradării mediului (închiderea depozitelor neconforme și construirea depozitului conform).</t>
  </si>
  <si>
    <t>Nr.1/31.03.2017</t>
  </si>
  <si>
    <t>Fazarea proiectului Sistem de management integrat al deseurilor în județul Bihor</t>
  </si>
  <si>
    <t>10/16.12.2016</t>
  </si>
  <si>
    <t>Unitatea-Administrativ-Teritorială Județul Bihor</t>
  </si>
  <si>
    <t xml:space="preserve">Proiectul propus urmareste sa rezolve problemele semnificative de mediu si operaționale legate de generarea si gestionarea deseurilor si de a dezvolta si a sistemului integrat de gestionare a deseurilor în județul care vor îmbunătăți condițiile de viaþa ale cetățenilor sai si sa sprijine România în atingerea obiectivelor de gestionare a deseurilor impuse de aderarea tratat. Sistemul ca atare, va fi în deplina conformitate cu principiile naționale de mediu si legislația UE si si vor aborda toate elementele de gestionare a deseurilor si anume de prevenire a deseurilor si de colectare a deseurilor de eliminare a reziduurilor. Sistemul propus este adaptat la nevoile județului si a fost identificat ca fiind cea mai cost-eficiente si la preturi accesibile pentru cetaþenii din județ, obiectivul principal fiind în linie cu obiectivul specific al OS 3.1. prin reducerea numarului depozitelor neconforme si cresterea gradului de pregatire pentru reciclare a deseurilor în rândul locuitorilor județului Bihor. </t>
  </si>
  <si>
    <t>16.12.2016 (data semnare CF)</t>
  </si>
  <si>
    <t>Nr. 1/16.11.2017</t>
  </si>
  <si>
    <t>Fazarea proiectului Sistem de management integrat al deșeurilor în județul Brăila</t>
  </si>
  <si>
    <t>25/09.02.2017</t>
  </si>
  <si>
    <t>Consiliul Județean Brăila</t>
  </si>
  <si>
    <t>• Cresterea standardelor de viata si de mediu din judetul Braila, vizand, in principal, respectarea aquis-ului comunitar de mediu                                                              • Dezvoltarea unui sistem durabil de management al deseurilor in judetul Braila  prin imbunatatirea managementului deseurilor si reducerea numarului de zone poluate din judet.</t>
  </si>
  <si>
    <t>Fazarea proiectului Sistem de management integrat al deseurilor în județul Alba</t>
  </si>
  <si>
    <t>28/14.02.2017</t>
  </si>
  <si>
    <t>Consiliul Județean Alba</t>
  </si>
  <si>
    <t>Obiectivul general al proiectului vizează continuarea lucrărilor începute in perioada de programare 2007-2016 in vederea completării infrastructurii si echipamentelor existente cu investiții care vor conduce la realizarea unui sistem de management integrat al deșeurilor (SMID ) in județul Alba, prin care se vor atinge standardele minime de conformitate cu cerințele legislației UE in sectorul de mediu, precum si îndeplinirea angajamentelor pe care Romania si le-a asumat prin Tratatul de aderare.</t>
  </si>
  <si>
    <r>
      <t>Fazarea Proiectului  Sistem integrat de management al deșeurilor în județul</t>
    </r>
    <r>
      <rPr>
        <b/>
        <sz val="10"/>
        <rFont val="Calibri"/>
        <family val="2"/>
        <scheme val="minor"/>
      </rPr>
      <t xml:space="preserve"> Maramures</t>
    </r>
  </si>
  <si>
    <t>45/28.04.2017</t>
  </si>
  <si>
    <t>Unitatea-Administrativ-Teritorială Județul Maramureș</t>
  </si>
  <si>
    <t>Proiectul își propune finalizarea investițiilor începute în Faza 1 (POS Mediu 2007-2013), astfel încât sa fie atinse standardele de conformitate cu cerințele UE referitoare la protecția mediului, precum și țintele asumate de România prin Tratatul de Aderare la Uniunea Europeană.</t>
  </si>
  <si>
    <t>Nr. 1/17.08.2017</t>
  </si>
  <si>
    <r>
      <t>Fazarea Proiectului  Sistem integrat de management al deșeurilor în județul</t>
    </r>
    <r>
      <rPr>
        <b/>
        <sz val="10"/>
        <rFont val="Calibri"/>
        <family val="2"/>
        <scheme val="minor"/>
      </rPr>
      <t xml:space="preserve"> Caras-Severin</t>
    </r>
  </si>
  <si>
    <t>46/03.05.2017</t>
  </si>
  <si>
    <t>Unitatea-Administrativ-Teritoriala Județul Caraș-Severin</t>
  </si>
  <si>
    <t>Obiectivele proiectului au fost stabilite pe baza obiectivelor POIM 2014-2020 si ale Strategiei 2020 (Obiectiv tematic 06 - Conservarea si
protecþia mediului si promovarea utilizarii eficiente a resurselor), respectiv:
- reducerea cantitaþii de deseuri depozitate;
- promovarea utilizarii deseurilor pentru producþia de materii prime alternative, prin cresterea cantitaþii de deseuri reciclate/valorificate;
- crearea unor condiþii de viaþa decente prin stabilirea unor structuri eficiente de management al deseurilor si asigurarea unui mediu de
viaþa curat.
Proiectul propus spre finanþare din POIM 2014-2020 reprezinta Faza 2 a proiectului “Sistem Integrat de Management al Deseurilor în
judeþul Caras-Severin”, care îsi propune continuarea investiþiilor în sectorul de gestionare a deseurilor solide, începute în Faza 1, prin POS
Mediu 2007-2013, prin completarea/extinderea infrastructurii existente de gestionare a deseurilor, prin realizarea unor investiþii care sa
conduca la dezvoltarea unui sistem de management integrat al deseurilor, astfel încât sa fie atinse standardele de conformitate cu
cerinþele UE referitoare la protecþia mediului, precum si þintele asumate de România prin Tratatul de Aderare la Uniunea Europeana,
respectiv:
- reducerea cantitaþii anuale de deseuri biodegradabile depozitate cu 65% faþa de cantitatea totala depozitata în anul 1995;
- reducerea considerabila a depozitarii deseurilor de ambalaje (88% recuperare, 70% reciclare);
- închiderea depozitelor de deseuri neconforme.</t>
  </si>
  <si>
    <t>Nr. 1/25.07.2017</t>
  </si>
  <si>
    <r>
      <t>Fazarea Proiectului  Sistem integrat de management integrat al deșeurilor în județul</t>
    </r>
    <r>
      <rPr>
        <b/>
        <sz val="10"/>
        <rFont val="Calibri"/>
        <family val="2"/>
        <scheme val="minor"/>
      </rPr>
      <t xml:space="preserve"> Iasi</t>
    </r>
  </si>
  <si>
    <t>69/30.06.2017</t>
  </si>
  <si>
    <t>UAT Judetul IASI</t>
  </si>
  <si>
    <t xml:space="preserve">Toate investitiile prevazute în cadrul acestui proiect au ca obiectiv completarea infrastructurii deja existente în judetul Iasi, care împreuna sa asigure un sistem de management integrat al deseurilor, astfel ca vor fi asigurate standardele minime în vederea conformarii cu cerintele UE în domeniul protectiei mediului si cu tintele pe care România si le-a asumat prin Tratatul de aderare. </t>
  </si>
  <si>
    <r>
      <t>Fazarea Proiectului  Sistem integrat de management al deșeurilor în județul</t>
    </r>
    <r>
      <rPr>
        <b/>
        <sz val="10"/>
        <rFont val="Calibri"/>
        <family val="2"/>
        <scheme val="minor"/>
      </rPr>
      <t xml:space="preserve"> Mehedinti</t>
    </r>
  </si>
  <si>
    <t>72/07.06.2017</t>
  </si>
  <si>
    <t>UAT Judetul MEHEDINTI</t>
  </si>
  <si>
    <t xml:space="preserve">• Cresterea standardelor de viata si de mediu din judetul Mehedinți, vizand, in principal, respectarea aquis-ului comunitar de mediu ;
• Dezvoltarea unui sistem durabil de management al deseurilor in judetul Mehedinți  prin imbunatatirea managementului deseurilor si reducerea numarului de zone poluate din judet.
</t>
  </si>
  <si>
    <t>Nr. 1/26.10.2017</t>
  </si>
  <si>
    <r>
      <t>Fazarea Proiectului  Sistem integrat de management al deșeurilor în județul</t>
    </r>
    <r>
      <rPr>
        <b/>
        <sz val="10"/>
        <rFont val="Calibri"/>
        <family val="2"/>
        <scheme val="minor"/>
      </rPr>
      <t xml:space="preserve"> Constanta</t>
    </r>
  </si>
  <si>
    <t>80/29.06.2017</t>
  </si>
  <si>
    <t>UAT Judetul CONSTANTA</t>
  </si>
  <si>
    <t>Scopul proiectului este de a completa infrastructura existenta si echipamentele cu investitii care vor asigura un management integrat al deseurilor in judet, prin care se asigura standardele minime necesare pentru conformarea cu legislatia UE in ceea ce priveste sectorul mediu, ca si atingerea angajamentelor pe care Romania si le-a asumat prin Tratatul de Aderare.
Obiectivele generale ale proiectului sunt urmatoarele:
­ Capacitate reciclare/valorificare: în cadrul proiectului se prevede operaþionalizarea unei staþii de sortare din localitatea Ovidiu de capacitate totala de 23000 tone/an astfel incat sa fie asigurata colectarea selectiva a deseurilor in aria de proiect; si tratare mecanobiologica a deseurilor biodegradabile in cadrul statiilor de tratare mecano-biologice de la Tortoman si Ovidiu de capacitate totala de 155000 tone/an; (Ovidiu – 120000 tone/an si Tortoman – 35000 tone/an). Prin capacitaþile dezvoltate se asigura reciclarea a. 35,752 tone de deseuri din ambalaje, din care, cel putin: Reciclare si recuperarea deseurilor din ambalaje - Tinta: Recuperare totala: 60%, Reciclare totala: 55% cu: 60% sticla, 60% hartie/ carton, 50% metal, 22,5% plastic, 15% lemn
­ Cresterea capacitatii de recuperare a deseurilor, ca urmare a tratarii mecano-biologice a deseurilor biodegradabile in cadrul statiilor de tratare mecano-biologice de la Tortoman si Ovidiu; in acest sens, prin tratarea mecano-biologica din cele 2 facilitati se va obtine o cantitate totala de 77.452 tone/an de material biostabilizat asemanator compostuluii (CLO – compost-like output) care, in cazul judetului Constanta, va putea fi reutilizat pentru stratul de acoperire al depozitelor de deseuri conforme. Astfel, se asigura reducerea cantitaþii de deseuri biodegradabile cu 35% faþa de anul 1995.
­ Cresterea gradului de constientizare a cetaþenilor cu privire la beneficiile care decurg din punerea în aplicare a proiectului, precum si schimbarea în obiceiurile lor necesare în ceea ce priveste colectarea deseurilor si de gestionare acestora.</t>
  </si>
  <si>
    <t>29.06.2017</t>
  </si>
  <si>
    <t>30.04.2018</t>
  </si>
  <si>
    <r>
      <t>Fazarea Proiectului  Sistem integrat de management al deșeurilor în județul</t>
    </r>
    <r>
      <rPr>
        <b/>
        <sz val="10"/>
        <rFont val="Calibri"/>
        <family val="2"/>
        <scheme val="minor"/>
      </rPr>
      <t xml:space="preserve"> Cluj</t>
    </r>
  </si>
  <si>
    <t>91/24.07.2017</t>
  </si>
  <si>
    <t>UAT Judetul CLUJ</t>
  </si>
  <si>
    <t xml:space="preserve">Obiectivul general al proiectului este de a continua dezvoltarea infrastructurii de gestionare a deseurilor în vederea eliminarii problemelor de mediu si cele operationale asociate generarii si managementului deseurilor în jud. Cluj, în vederea conformarii cu prevederile acquisului european si a angajamentelor asumate prin sectorul de mediu. </t>
  </si>
  <si>
    <r>
      <t>Fazarea Proiectului  Sistem integrat de management al deșeurilor în județul</t>
    </r>
    <r>
      <rPr>
        <b/>
        <sz val="10"/>
        <rFont val="Calibri"/>
        <family val="2"/>
        <scheme val="minor"/>
      </rPr>
      <t xml:space="preserve"> Vaslui</t>
    </r>
  </si>
  <si>
    <t>96/28.07.2017</t>
  </si>
  <si>
    <t>UAT Judetul VASLUI</t>
  </si>
  <si>
    <t>Obiectivul general al proiectului este acela de dezvoltare a unui sistem durabil de gestionare a deșeurilor cu reducerea impactului asupra mediului în județul Vaslui, prin îmbunătățirea serviciului de gestionare a deșeurilor și reducerea numărului de deșeuri neconforme existente, în conformitate cu practicile și politicile Uniunii Europene.</t>
  </si>
  <si>
    <t>Fazarea proiectului Sistem de Management Integrat al Deșeurilor în județul Vrancea</t>
  </si>
  <si>
    <t>124/21.09.2017</t>
  </si>
  <si>
    <t>UAT Judetul Vrancea</t>
  </si>
  <si>
    <t>Obiectivul general al proiectului il reprezinta imbunatatirea infrastructurii in sectorul de management al deseurilor spre beneficiul mediului
si al oamenilor, in vederea indeplinirii obligatiilor de conformare la Tratatul de Aderare.
Scopul proiectului este continuarea si finalizarea lucrarilor aferente proiectului initial, lucrari care au fost incepute in cadrul POS Mediu
2007-2013 si care au constat in principal in urmatoarele masuri:
1. Sa asigure un grad de acoperire a colectarii de 100% in zonele urbane.
2. Sa asigure un grad de acoperire a colectarii de 90% in sate si aglomerarile din zonele rurale.
3. Sa asigure conformitatea cu legislatia UE privind depozitarea deseurilor biodegradabile.
4. Sa asigure conformitatea cu legislatia UE privind colectarea deseurilor din ambalaje.
5. Realizarea unei depozitari a deseurilor eficienta din punct de vedere ecologic.
6. Sa minimizeze impactul depozitelor urbane si rurale asupra mediului.</t>
  </si>
  <si>
    <t>Fazarea proiectului Sistem de management integrat al deșeurilor în județul Prahova</t>
  </si>
  <si>
    <t>137/26.10.2017</t>
  </si>
  <si>
    <t>Unitatea-Administrativ-Teritorială Județul Prahova</t>
  </si>
  <si>
    <t>Obiectivul general al proiectului vizeaza completarea infrastructurii existente în domeniul deseurilor, cu investiþii care vor conduce la
realizarea, în judeþul Prahova, a unui sistem integrat de management al acestora, prin care se vor atinge standardele minime de
conformare cu cerinþele legislative în sectorul de mediu ale UE, precum si îndeplinirea angajamentelor pe care România si le-a asumat prin Tratatul de aderare.
De asemenea se urmareste:
- Cresterea standardelor de viaþa si de mediu din judeþul Prahova, vizând, în principal, respectarea acquis-ului comunitar de mediu.
- Dezvoltarea unui sistem durabil de management al deseurilor în judeþul Prahova, prin îmbunataþirea managementului deseurilor si
reducerea numarului de zone poluate din judeþ.</t>
  </si>
  <si>
    <t>Fazarea proiectului Sistem de management integrat al deseurilor in judetul Suceava</t>
  </si>
  <si>
    <t>141/20.11.2017</t>
  </si>
  <si>
    <t>Consiliul Judetean Suceava</t>
  </si>
  <si>
    <t>Obiectivul general al proiectului este acela de dezvoltare a unui sistem durabil de gestionare a deșeurilor cu reducerea impactului asupra mediului în județul Suceava, prin îmbunătățirea serviciului de gestionare a deșeurilor și reducerea numărului de deșeuri neconforme existente, în conformitate cu practicile și politicile Uniunii Europene.</t>
  </si>
  <si>
    <t>01.01.2014 ( CF semnat in  20.11.2017 )</t>
  </si>
  <si>
    <t>Fazarea proiectului Sistem de management integrat al deșeurilor solide în județul Vâlcea</t>
  </si>
  <si>
    <t>147/21.11.2017</t>
  </si>
  <si>
    <t>UAT Judetul Valcea</t>
  </si>
  <si>
    <t>Obiectivul general al proiectului este acela de dezvoltare a unui sistem durabil de gestionare a deșeurilor cu reducerea impactului asupra mediului în județul Valcea, prin îmbunătățirea serviciului de gestionare a deșeurilor și reducerea numărului de deșeuri neconforme existente, în conformitate cu practicile și politicile Uniunii Europene.</t>
  </si>
  <si>
    <t>18.07.2014( CF semnat in  21.11.2017 )</t>
  </si>
  <si>
    <t>Fazarea proiectului Sistem de management integrat al deșeurilor în județul Dolj</t>
  </si>
  <si>
    <t>153/11.12.2017</t>
  </si>
  <si>
    <t>UAT Judetul Dolj</t>
  </si>
  <si>
    <t>Proiectul isi propune sa implementeze un sistem de management integrat al deseurilor la nivelul judetului Dolj, sa asigure furnizarea de
servicii de salubritate pentru intreaga populatie a judetului si sa reduca numarul siturilor poluate din judet, contribuind astfel al realizarea
unor conditii mai bune de sanatate pentru locuitorii judetului. Proiectul propus spre finanþare din POIM 2014-2020 reprezinta faza II a proiectului “Sistem de Management Integrat al Deseurilor in
judetul Dolj”, care isi propune completarea/extinderea infrastructurii existente de gestionare a deseurilor prin realizarea unor investitii care
sa conduca la dezvoltarea unui sistem de management integrat al deseurilor, astfel incat sa fie atinse standardele de conformitate cu
cerintele UE referitoare la protectia mediului, precum si tintele asumate de Romania prin Tratatul de Aderare la Uniunea Europeana, si
anume:reducerea cantitatii anuale de deseuri biodegradabile depozitate cu 65% fata de cantitatea totala depozitata in anul 1995;</t>
  </si>
  <si>
    <t>20.01.2014  ( CF semnat in  11.12.2017 )</t>
  </si>
  <si>
    <t>Fazarea proiectului Sistem de management integrat al deșeurilor în județul Harghita</t>
  </si>
  <si>
    <t>168/19.03.2018</t>
  </si>
  <si>
    <t>Unitatea-Administrativ-Teritorială Județul Harghita</t>
  </si>
  <si>
    <t>Obiectivul general al proiectului este dezvoltarea unui sistem durabil de gestionare a deseurilor în judeþul Harghita prin îmbunataþirea serviciilor de gestionare a deseurilor si reducerea numarului existent de depozite neconforme în judeþ, în conformitate cu practicile si politicile UE în cadrul Axei Prioritare 2 a POS Mediu.                                                                              Obiectivele specifice:
- Cresterea gradului de acoperire cu servicii de salubrizare
- Reducerea cantitaþii de deseuri eliminate prin depozitare
- Cresterea cantitaþii de deseuri reciclate sau valorificate
- Valorificare deseuri de ambalaje din hârtie si carton, plastic, sticla, metal, lemn
- Închiderea depozitelor neconforme
- Reducerea cantitaþii de deseuri biodegradabile depozitate prin compostare individuala, compostare în staþie de compostare, valorificare
hârtie si carton în staþia de sortare, valorificare hârtie si carton la sursa, valorificare deseuri din lemn</t>
  </si>
  <si>
    <t>12.09.2014 (CF semnat in  19.03.2018 )</t>
  </si>
  <si>
    <t>017, 018, 021, 024</t>
  </si>
  <si>
    <t>Total OS 3.1</t>
  </si>
  <si>
    <t>Axa prioritară 3. Dezvoltarea infrastructurii de mediu în condiții de management eficient al resurselor, Obiectivul Specific 3.2. Creșterea nivelului de colectare și epurare a apelor uzate urbane, precum și a gradului de asigurare a alimentării cu apă potabilă a populației</t>
  </si>
  <si>
    <t>Sprijin pentru pregătirea Aplicației de Finanțare și a Documentațiilor de Atribuire pentru Proiectul Regional de Dezvoltare a Infrastructurii de Apă și Apă Uzată din Județul Galați, în perioada 2014-2020</t>
  </si>
  <si>
    <t>3/11.10.2016</t>
  </si>
  <si>
    <t>Necompetitiv (cu depunere continuă, pe bază de liste de proiecte preidentificate)/28.03.2016/2018</t>
  </si>
  <si>
    <t>Societatea Apă Canal SA Galați</t>
  </si>
  <si>
    <t>Obiectivul general este elaborarea documentatiilor necesare in vederea obtinerii finantarii proiectului de investitii din fondurile europene destinate perioadei de programare 2014-2020, asigurandu-se astfel, continuarea strategiei locale pentru dezvoltarea sectorului de apa si apa uzata si indeplinirea obligatiilor Tratatului de Aderare a Romaniei la Uniunea Europeana, precum si a legislatiei specifice nationale si europene in sectorul de apa/apa uzata.</t>
  </si>
  <si>
    <t>Organisme publice cf legii 64/2009</t>
  </si>
  <si>
    <t>Fazarea proiectului Reabilitarea si modernizarea sistemelor de alimentare cu apa si canalizare in judetul Mehedinti</t>
  </si>
  <si>
    <t>4/19.10.2016</t>
  </si>
  <si>
    <t>S.C. SECOM S.A.</t>
  </si>
  <si>
    <t>Scopul proiectului consta in continuarea lucrarilor aferente etapei I a POS Mediu 2007-2013 cu scopul indeplinirii obiectivelor asumate prin Contractul de Finantare nr.122261/19.03.2012. Indicatorii fizici ai proiectului vizeaza reabilitarea, modernizarea si extinderea surselor de apa bruta, rezervoarelor de apa potabila, retelelor de apa si apa uzata, constructia si extinderea statiilor de tratare apa uzata . Proiectul se adreseaza unor localitati din jud. Mehedinti (situat in partea de sud-vest a Romaniei).</t>
  </si>
  <si>
    <t xml:space="preserve">fazarea proiectului Extindereas si reabilitarea infrastructurii de apa si apa uzata in judetul Hunedoara </t>
  </si>
  <si>
    <t>5/08.11.2016</t>
  </si>
  <si>
    <t>SC Apa Prod SA</t>
  </si>
  <si>
    <t>Obiectivul general al Proiectului ,, Extinderea si reabilitarea infrastructurii de apa si apa uzata in judetul Hunedoara” îl reprezinta
îmbunatatirea infrastructurii în sectorul de apa si apa uzata in aglomerarile Deva, Hunedoara, Brad, Calan, Hateg si Simeria.
Proiectul are ca scop realizarea de investitii in extinderea/reabilitarea infrastructurii de apa potabila si in infrastructura de colectare si
epurare a apelor uzate, dupa cum urmeaza:
- Alimentare cu apa: construire/reabilitare statii de tratare apa,a rezervoarelor de inmagazinare a apei, a statiilor de clorare si a statiilor de
pompare, precum si construirea/reabilitarea conductelor principale si de distributie apa potabila cu toate constructiile accesorii-camine de vane si bransamente;
- Apa uzata: construire/reabilitare statii de epurare ape uzate si construire/reabilitare retele de canalizare menajera cu constructii
accesorii- statii de pompare apa uzata, camine de vizitare si racorduri.
Descrierea tehnica a investitiilor in infrastructura de apa si apa uzata:
- Reabilitare Statie Tratare Apa Potabila Orlea si aductiune de apa potabila pentru Hateg, Calan, Simeria, Deva si alte 14 localitati rurale
deservite de aductiune;
- Reabilitare rezervoare de inmagazinare, extindere/reabilitare aductiuni si retele de distributie, precum si extinderea/reabilitarea
sistemului de colectare a apelor uzate si reconstructia de statii de epurare a apelor uzate în aglomerarile cu mai mult de 10.000 l.e. –
Deva si Hunedoara;
- Construire rezervoare de inmagazinare, extindere/reabilitare aductiuni si retele de distributie, precum si extinderea/reabilitarea sistemului
de colectare a apelor uzate si constructie statie de epurare a apelor uzate în aglomerarea Calan cu populatie echivalenta intre 2.000 -
10.000 l.e.;
- Reabilitare sursa si Statie de Tratare Apa Potabila Brad, reabilitare aductiuni, extindere/reabilitare retele distributie, precum si
extinderea/reabilitarea sistemului de colectare a apelor uzate în aglomerarea Brad cu populatie echivalenta intre 2.000 - 10.000 l.e.;
- Reabilitare rezervoare de inmagazinare, extindere/reabilitare aductiuni si retele de distribuþie, precum si extinderea/reabilitarea
sistemului de colectare a apelor uzate si reconstructia de statii de epurare a apelor uzate în aglomerarile cu populatie echivalenta intre
2.000 - 10.000 l.e.- Hateg si Simeria;</t>
  </si>
  <si>
    <t>Nr.1/5.04.2017</t>
  </si>
  <si>
    <t>Fazarea proiectului Reabilitarea sistemului de alimentare cu apă, a sistemului de canalizare și a stațiilor de epurare în aglomerările Vaslui, Bârlad, Huși și Negrești – județul Vaslui</t>
  </si>
  <si>
    <t>7/05.12.2016</t>
  </si>
  <si>
    <t>AQUAVAS SA</t>
  </si>
  <si>
    <t xml:space="preserve">Obiectivul general al proiectului este cresterea nivelului de colectare si epurare a apelor uzate urbane, precum si a gradului de asigurare a alimentarii cu apa potabila a populatiei in localitatile din aglomerarile  Vaslui, Barlad, Husi si Negresti. </t>
  </si>
  <si>
    <t>30/06/2020</t>
  </si>
  <si>
    <t>Fazarea proiectului Reabilitarea si modernizarea sistemelor de apa si canalizare in judetul Prahova</t>
  </si>
  <si>
    <t>8/06.12..2016</t>
  </si>
  <si>
    <t>S.C. HIDROPRAHOVA S.A.</t>
  </si>
  <si>
    <t>Scopul proiectului "Fazarea proiectului Reabilitarea si modernizarea sistemelor de apa si canalizare in judetul Prahova" consta in continuarea lucrarilor aferente Fazei 1 a POS Mediu 2007-2013 cu scopul indeplinirii obiectivelor asumate prin Contractul de Finantare nr.121443/20.05.2011. Indicatorii fizici ai proiectului vizeaza extinderea si reabilitarea infrastructurii de apa potabila si canalizare in vederea atingerii tintelor asumate prin Tratatul de aderare. Proiectul se adreseaza unor localitati din jud. Prahova (situat in partea central sudica a Romaniei, in Regiunea Sud Muntenia).
În cadrul proiectului „Fazarea proiectului Reabilitarea si modernizarea sistemelor de apa si canalizare in judetul Prahova” sunt propusi spre realizare urmatorii indicatori fizici:
Pentru sistemele de alimentare cu apa (Breaza, Sinaia):
- Surse de apa noi: 1 buc.
- Statii de tratare a apei noi si reabilitate: 9 buc
- Retele de transport noi si reabilitate: 0,50 km
- Retele de distributie noi: 0,02 km
- Statii de pompare noi: 2 buc
În cele 7 Aglomerari (Breaza, Sinaia, Campina, Mizil, Valenii de Munte, Plopeni si Urlati)
- Retea de canalizare extinsa: 79,24 km
- Retea de canalizare reabilitata: 1,79 km
- conducta noua de presiune: 16,27 km
- Statii de pompare apa uzata noi: 109 buc
- Statii de epurare noi: 7 buc
În Aglomerarea Sinaia (componenta neeligibila – CL4):
- Retea de canalizare extinsa: 12,60 km
- Retea de canalizare reabilitata: 2,32 km
- conducta noua de presiune apa uzata: 3,21 km
- Statii de pompare apa uzata noi si reabiltiate: 14 buc</t>
  </si>
  <si>
    <t>06.12.2016</t>
  </si>
  <si>
    <t>28.02.2021</t>
  </si>
  <si>
    <t>Fazarea proiectului extinderea şi modernizarea sistemelor de alimentare cu apă şi canalizare-epurarea apelor uzate în judeţul Botoşani</t>
  </si>
  <si>
    <t>9/15.12.2016</t>
  </si>
  <si>
    <t>SC Nova Apaserv SA</t>
  </si>
  <si>
    <t>Scopul proiectului consta in continuarea lucrarilor aferente etapei I a POS Mediu 2007-2013 cu scopul indeplinirii obiectivelor asumate prin Contractul de Finantare nr. 122294./23.08.2011.Proiectul consta în investitii în extiderea si reabilitarea sistemelor de apa potabila, precum si a sistemului de colectare a apelor uzate. Acesta va fi pus în aplicare pentru aglomerarile din judetul Botosani: Botosani, Catamarasti, Dorohoi - Broscauþi, Flamânzi - Frumusica, Vorona - Tudora si Stefanesti – Saveni de catre Compania regionala de operare “SC NOVA APASERV SA”.Conditia esentiala pentru indeplinirea angajamentelor asumate pe durata negocierilor capitolului „Mediu" din cadrul Tratatului de Aderare a Romaniei la Uniunea Europeana o constituie realizarea unei cresteri economice inovative, regenerative si protectoare, atat pentru mediu, cat si pentru individ, insotita de dezvoltarea schimburilor comerciale, cooperarii economice si utilizarii de tehnologii curate.</t>
  </si>
  <si>
    <t xml:space="preserve">Fazarea proiectului Extinderea și reabilitarea infrastructurii de apă și apă uzată  în județul Argeș </t>
  </si>
  <si>
    <t>11/20.12.2016</t>
  </si>
  <si>
    <t>SC Apa Canal 2000 SA</t>
  </si>
  <si>
    <t>Scopul proiectului este continuarea si finalizarea lucrarilor privind reabilitarea sistemului de alimentare cu apa si a sistemelor de colectare
a apei uzate în localitatile anterior mentionate, lucrari care au fost incepute in cadrul POS Mediu 20007 - 2013 si care au constat în
principal în urmatoarele masuri:
- Extindere si reabilitare a surselor de apa, statiilor de tratare, rezervoarelor, aductiunilor si retelelor de distributie;
- Extindere si reabilitare SEAU, statii de pompare si retele de canalizare</t>
  </si>
  <si>
    <t>Finalizarea Stației de Epurare Glina, reabilitarea principalelor colectoare de canalizare și a canalului colector Dâmbovița (Caseta) în Municipiul Bucuresti-Etapa II</t>
  </si>
  <si>
    <t>12/21.12.2016</t>
  </si>
  <si>
    <t>Municipiul Bucuresti</t>
  </si>
  <si>
    <t>Obiectivul general al Proiectului consta în dezvoltarea unor sisteme durabile de alimentare cu apa si apa uzata,în ceea ce priveste disponibilitatea,fiabilitatea si calitatea serviciului,prin promovarea investiþiilor în sectorul de mediu,în vederea conformarii cu prevederile acquis-ului european si a angajamentelor asumate prin sectorul de mediu,în contextul Axei Prioritare 3 POIM
Obiectivele specifice asociate obiectivului general al Proiectului sunt:
• Cresterea gradului de epurare a apei uzate si imbunataþirea calitaþii efluentului conform Directivei 91/271/EEC privind tratarea apelor urbane reziduale, cu consecinþa imbunataþirii calitaþii râului Dâmbovita.
• Asigurarea unui management performant al namolului rezultat din epurarea apelor uzate, în vederea conformarii cu Directiva 86/278/ a Comisiei Europene.
• Imbunatatirea sistemelor de managementul apelor uzate si reducerea costurilor de operare ca urmare a reducerii infiltratiilor in reteaua de canalizare</t>
  </si>
  <si>
    <t>21.12.2016</t>
  </si>
  <si>
    <t>31.10.2020</t>
  </si>
  <si>
    <t>Fazarea proiectului Extinderea și reabilitarea infrastructurii de apă și apă uzată în judeţul Satu Mare</t>
  </si>
  <si>
    <t>13/22.12.2016</t>
  </si>
  <si>
    <t>SC Apaserv Satu Mare SA</t>
  </si>
  <si>
    <t>Obiectivul general: Proiectul vizeaza continuarea si finalizarea lucrarilor privind captarea, tratarea, distributia apei in localitatile Carei, Negresti-Oas, Tasnad si Livada si colectarea si epurarea apelor uzate in localitatile Satu Mare, Paulesti, Ambud, Carei, Negresti-Oas, Tasnad, Livada, Ardud si Capleni, lucrari care au fost incepute in cadrul POS Mediu 2007-2013 si care au ca scop imbunatatirea infrastructurii de apa si apa uzata din judetul Satu Mare, atat pentru beneficiul locuitorilor, cat si a imbunatatirii conditiilor de mediu.</t>
  </si>
  <si>
    <t>Nr. 1/26.05.2017</t>
  </si>
  <si>
    <t>Fazarea proiectului Extinderea si reabilitarea infrastructurii de apă și apă uzată în județul Bacău</t>
  </si>
  <si>
    <t>15/27.12.2016</t>
  </si>
  <si>
    <t>S.C. Compania Regională de Apă Bacău S.A.</t>
  </si>
  <si>
    <t>Proiectul vizeaza extinderea si reabilitarea sistemelor de apa potabila, precum si a sistemului de colectare a apelor uzate in scopul
conformarii cu obligatiile privind calitatea apei prevazute in Tratatul de Aderare si cu obiectivele Programului Operational Infrastructura
Mare. Acesta va fi implementat pentru aglomerarile: Bacau, Moinesti, Buhusi, Darmanesti si Targu Ocna de catre Operatorul Regional
"S.C Compania Regionala de Apa Bacau" (S.C CRAB S.A).</t>
  </si>
  <si>
    <t>Nr.1/26.04.2017</t>
  </si>
  <si>
    <t>Fazarea proiectului Extinderea și modernizarea sistemului de alimentare cu apă și canalizare în județul Timiș</t>
  </si>
  <si>
    <t>16/30.12.2016</t>
  </si>
  <si>
    <t>Aquatim SA</t>
  </si>
  <si>
    <t>Obiectivul general al măsurii de investiţii îl reprezintă îmbunătățirea infrastructurii în sectorul de apa spre beneficiul mediului si al oamenilor, în vederea îndeplinirii obligaţiilor de conformare la Tratatul de Aderare.</t>
  </si>
  <si>
    <t>Fazarea proiectului Extinderea și reabilitarea infrastructurii de apă și apă uzată în judeţul Maramureş</t>
  </si>
  <si>
    <t>17/30.12.2016</t>
  </si>
  <si>
    <t>SC Vital SA</t>
  </si>
  <si>
    <r>
      <t xml:space="preserve">Proiectul cuprinde investiții pentru opt localități grupate în șase aglomerări în județul Maramureș (aglomerarea Baia Mare cu localitatile Baia Mare, Baia Sprie si Tautii Magheraus, aglomerarea Seini; aglomerarea Târgu Lăpuș; aglomerarea Viseu de Sus; aglomerarea Sighetu Marmatiei si aglomerarea Cavnic) pentru stația de tratare a apei și de alimentare (extindere rețele și construcție / reabilitare stații de tratare a apelor), precum și pentru colectarea și epurarea apelor uzate (inclusiv rețele noi de canalizare, construcție / reabilitare stații de tratare a apelor uzate). </t>
    </r>
    <r>
      <rPr>
        <b/>
        <sz val="10"/>
        <color theme="1"/>
        <rFont val="Calibri"/>
        <family val="2"/>
        <scheme val="minor"/>
      </rPr>
      <t xml:space="preserve">• Etapa a II-a/ POIM se va derula în perioada de programare 2014-2020, conform Contract de Finanțare_POIM nr.17/30.12.2016, având ca obiect acordarea finanțării nerambursabile de către AM POIM pentru implementarea proiectului nr.(cod SMIS 2014) 105327 „Fazarea proiectului Extinderea și reabilitarea infrastructurii de apă și apă uzată în județul Maramureș”. Finanțarea este asigurată prin POIM, axa prioritară 3, obiectivul specific 3.2, Fondul de Coeziune, precum și din sumele prevăzute a se aloca de la bugetul de stat și bugetele locale.
Perioada de implementare a Proiectului (faza II) este de 26 luni, respectiv între data de 01.01.2016 și data de 28.02.2018, la care se adaugă, dacă este cazul și perioada de desfășurare a activităților proiectului înainte de semnarea Contractului de Finanțare, conform regulilor de eligibilitate a cheltuielilor.
</t>
    </r>
  </si>
  <si>
    <t>30.12.2016 (data demnare CF)</t>
  </si>
  <si>
    <t>28.02.2018</t>
  </si>
  <si>
    <t>Fazarea proiectului Extinderea și reabilitarea infrastructurii de apă și apă uzată pentru regiunea Constanța-Ilfov</t>
  </si>
  <si>
    <t>18/03.01.2017</t>
  </si>
  <si>
    <t>S.C. RAJA S.A. Constanța</t>
  </si>
  <si>
    <t xml:space="preserve">Proiectul ce face obiectul prezentei reprezinta etapa a doua a contractului de lucrari CL 2B  parte din  Proiectul „Extinderea si modernizarea infrastructurii de apa si apa uzata pentru regiunea Constanta-Ilfov ” finantat in cadrul Programului Operational Sectorial Mediu. Acest Proiect urmareste finalizarea etapei a doua a extinderii si modernizarii sistemului de alimentare cu apa si apa uzata din aria de proiect identificata mai sus, constand in principal din urmatoarele masuri:
­ Extinderea retelelor de distributie a apei potabile;
­ Extinderea sistemelor de colectare a apelor uzate;
</t>
  </si>
  <si>
    <t>Sprijin pentru pregătirea aplicației de finanțare și a documentațiilor de atribuire pentru proiectul regional de dezvoltare a infrastructurii de apă și apă uzată din județul Buzău în perioada 2014-2020</t>
  </si>
  <si>
    <t>19/06.02.2017</t>
  </si>
  <si>
    <t>S.C. Compania de apă S.A.</t>
  </si>
  <si>
    <t>Proiectul de Asistență Tehnică reprezintă o etapă de pregătire a proiectului de investiții, respectiv elaborarea Aplicației de finanțare și a documentelor support ale acesteia, conducând la îndeplinirea condiționalităților impuse prin Tratatul de Aderare la Uniunea Europeană.
Obiectivele specific ale proiectului:
- Pregătirea Aplicației de finanțare inclusive a documentelor support (Studiu de fezabilitate, Analiză Cost Beneficiu, Evaluarea Impactului asupra Mediului, Analiză Instituțională)
- Realizarea documentațiilor de atribuire pentru contractele de lucrări și Dispecerate SCADA pentru apă și canal, inclusive acordarea de sprijin în procesul de licitare-contractare.</t>
  </si>
  <si>
    <t>03.02.2017</t>
  </si>
  <si>
    <t>30.09.2021</t>
  </si>
  <si>
    <t>Fazarea proiectului Extinderea şi reabilitarea sistemelor de alimentare cu apă și apă uzată în județul Gorj</t>
  </si>
  <si>
    <t>20/06.02.2017</t>
  </si>
  <si>
    <t>S.C. APAREGIO GORJ S.A.</t>
  </si>
  <si>
    <t>Obiectivul general al investitiei il constituie imbunatatirea infrastructurii in sectorul de apa in beneficiul populatiei si al mediului din judetul Gorj in scopul indeplinirii obligatiilor din Tratatul de Aderare si al obiectivelor POS MEDIU.</t>
  </si>
  <si>
    <t>31.02.2018</t>
  </si>
  <si>
    <t>Fazarea proiectului Extinderea şi reabilitarea infrastructurii de apă și apă uzată în județul Dâmbovița</t>
  </si>
  <si>
    <t>21/06.02.2017</t>
  </si>
  <si>
    <t>Compania de Apă Târgoviște-Dâmbovița S.A.</t>
  </si>
  <si>
    <t>Scopul proiectului este continuarea si finalizarea lucrarilor privind extinderea si reabilitarea infrastructurii de apa si apa uzata in aglomerarile Targoviste, Moreni, Gaesti, Pucioasa, Fieni si Titu, lucrari care au fost incepute in cadrul POS Mediu 2007-2013.</t>
  </si>
  <si>
    <t>31.02.2019</t>
  </si>
  <si>
    <t>Sprijin pentru pregătirea aplicației de finanțare și a documentațiilor de atribuire pentru proiectul regional de dezvoltare a infrastructurii de apă și apă uzată din județul Harghita în perioada 2014-2020</t>
  </si>
  <si>
    <t>22/08.02.2017</t>
  </si>
  <si>
    <t>S.C. Harviz S.A.</t>
  </si>
  <si>
    <t>Obiectivul general al proiectului consta in dezvoltarea documentaþiilor tehnico-economice necesare pentru continuarea strategiei locale pentru dezvoltarea sectorului de apa si apa uzata, in vederea atingerii tintelor asumate de Romania prin Tratatul de Aderare la Uniunea Europeana. Astfel se va asigura accesul populatiei si din mediul rural la serviciile de alimentare cu apa si de canalizare, conforme cu normele europene privind calitatea acestor servicii, precum si cresterea nivelului de colectare si epurare a apelor uzate.</t>
  </si>
  <si>
    <t>Fazarea proiectului Extinderea și Modernizarea Infrastructurii de Apă si Apă uzată în jud Arad</t>
  </si>
  <si>
    <t>23/08.02.2017</t>
  </si>
  <si>
    <t>Compania de Apa   ARAD S.A.</t>
  </si>
  <si>
    <t>Obiectivul general al Proiectului are ca scop imbunatatirea calitatii apei si accesul la infrastructura de apa si canalizare prin furnizarea
unor servicii de alimentare cu apa si canalizare in conformitate cu practicile si politicile UE in domeniu, in majoritatea zonelor urbane prin:
asigurarea serviciilor corespunzatoare de alimentare cu apa si colectare/epurare a apelor uzate la tarife accesibile; asigurarea calitatii
corespunzatoare a apei potabile; imbunatatirea calitatii cursurilor de apa; imbunatatirea managementului namolurilor provenite de la
tratarea apei si de epurare a apei uzate.</t>
  </si>
  <si>
    <t>28 /02/2019</t>
  </si>
  <si>
    <t>Sprijin pentru pregătirea aplicației de finanțare și a documentațiilor de atribuire pentru proiectul regional de dezvoltare a infrastructurii de apă și apă uzată pentru aria de operare a Operatorului Regional în județele Călărași și Ialomița</t>
  </si>
  <si>
    <t>24/09.02.2017</t>
  </si>
  <si>
    <t>S.C. ECOAQUA S.A.</t>
  </si>
  <si>
    <t>Asigurarea elaborarii documentaþiilor necesare în vederea obþinerii finanþarii proiectului de investiþii din fondurile europene destinate perioadei de programare 2014-2020.</t>
  </si>
  <si>
    <t>Nr.1/10.04.2017</t>
  </si>
  <si>
    <t>Fazarea proiectului Extinderea și reabilitarea infrastructurii de apă și apă uzată în judeţul Vâlcea</t>
  </si>
  <si>
    <t>36/09.02.2017</t>
  </si>
  <si>
    <t>Apavil S.A.</t>
  </si>
  <si>
    <t>Scopul proiectului este acela de continuare si finalizare a lucrarilor de extindere si reabilitare a sistemului de alimentare cu apa si a
sistemelor de colectare a apelor uzate in localitaþile Râmnicu Vâlcea, Dragasani, Olanesti, Balcesti. Lucrarile au fost începute în cadrul
POS Mediu 2007 – 2013 si au constat in principal in:
? reabilitarea surselor de apa, extindere si reabilitare retele de transport, extindere si reabilitare reþele de distribuþie, reabilitare si
construire statii de pompare, reabilitare si construire rezervoare de apa, reabilitare si construire statii de ridicare a presiunii, extindere si
reabilitare statii de tratare apa;
? extindere si reabilitare reþele de canalizare, reabilitare si construire statii pompare ape uzate, reabilitare si construire statii de
epurare ape uzate
Alimentarea cu apa
Proiectul va fi implementat cu succes, respectiv se vor atinge obiectivul strategic al Proiectului, indicatorii fizici si de rezultat ai proiectului,
iar componentele proiectului vor fi finalizate si toate investitiile vor fi functionale si utilizate in scopul pentru care s-au realizat.
La finalizarea proiectului (2018), numarul persoanelor care vor beneficia de alimentarea cu apa potabila prin reþeaua de distribuþie a apei
potabile ca urmare a cresterii producþiei/capacitaþii de transport a apei potabile (indicatorul C018 , respectiv indicatorul 2S33 de la nivelul
programului operational) va fi de 1470 locuitori (558 abonati *aprox. 2.5 locuitori/ abonament), respectiv 0.07% din totalul de locuitori care
necesita alimentare cu apa din localitaþi de peste 50 locuitori de la nivelul României (8.018.086 locuitori - date calculate pe baza
informaþiilor furnizate de INS/ ANAR) si 0.018% din totalul de locuitori de la nivelul României (20.121.641 locuitori - date recensamant
furnizate de INS). Gradul de deservire a populaþiei de sistemul public de alimentare cu apa potabila în aria de acoperire a proiectului va
creste de la 86,23% (19.667 locuitori)- valoare inainte de proiect – la 97,06% (21.905 locuitori) dupa realizarea proiectului.
Apa Uzata:
Numarul persoanelor/populaþie echivalenta a caror apa uzata este transportata spre staþiile de epurare prin reþeaua de transport a apelor
uzate ca urmare a cresterii nivelului tratarii apelor uzate / capacitaþii de transport construita prin proiect si care anterior nu au fost
conectate sau au fost deservite de sistemele de apa uzata tratata necorespunzator (indicatorul CO19, respectiv indicatorii 2S31si 2S32 de
la nivelul programului operational), va fi de de 191151 locuitori echivalenti (FazaI si FazaII) , respectiv un total de aproximativ 0.919.% din
totalul de locuitori echivalenþi de la nivelul României (20.798.547 l.e la nivelul anului 2014 – date furnizate de ANAR) si un total de
aproximativ 1.798% din populaþia echivalenta care mai necesita a fi conectata la sisteme centralizate de apa uzata la nivelul României
(10.630.137 l.e la nivelul anului 2014 – date calculate pe baza informaþiilor furnizate de ANAR). Nivelul de conectare a încarcarii organice
biodegradabile (în locuitori echivalenþi) la sisteme de colectare a locuitorilor echivalenþi în aglomerari cu peste 2.000 l.e. in aria de
acoperire a proiectului, ce cuprinde 6 aglomerari, va creste de la procentul de 61,841% in anul 2007 la procentul de 92,148.% in 2018,
dupa implementarea masurilor proiectului.
Dupa finalizarea investitiilor in aglomerarile acoperite de proiect, se preconizeaza ca statiile de epurare vor indeplini toate normele
prevazute in Directiva privind apele uzate urbane, respective art.4 si 5, urmind ca aglomerarile sa fie conforme
In Valoarea indicatorilor aferenti CO18 ”Populaþie suplimentara care beneficiaza de o mai buna alimentare cu apa” si CO19 ”populaþie
suplimentara care beneficiaza de o mai buna tratare a apelor uzate” este prezentata prin raportare la acoperirea nevoilor sistemului de
apa si apa uzata din aria proiectului derulat în ambele faze, deoarece acesti indicatori nu pot fi separaþi în faze întrucât nu pot atinsi prin
realizarea partiala a acestei infrastructuri. In acest sens, valoarea lor acopera populatia populatia echivalenta vizata de investitii atat
pentru faza I, cat si pentru faza II, putându-se cuantifica doar atunci cand toate lucrarile vor fi finalizate, respectiv la finalul fazei II (dupa
finalizarea lucrarilor la reþelele de canalizare si alimentare cu apa)”.
În ceea ce priveste calitatea apei, nu s-au înregistrat probleme privind calitatea apei în aria proiectului. În plus, dupa finalizarea
investitiilor in cadrul sistemelor acoperite de proiect, se preconizeaza ca se vor indeplini toate normele prevazute in Directiva 98/83/CE
privind calitatea apei, asigurandu-se astfel conditiile necesare pentru alimentarea cu apa potabila la paramentrii fizico-chimici adecvati.</t>
  </si>
  <si>
    <t>Nr. 1/12.10.2017                 Nr. 2/26.10.2017</t>
  </si>
  <si>
    <t>Sprijin pentru pregătirea aplicației de finanțare și a documentațiilor de atribuire pentru proiectul regional de dezvoltare a infrastructurii de apă și apă uzată din județul Brăila, în perioada 2014-2020</t>
  </si>
  <si>
    <t>27/13.02.2017</t>
  </si>
  <si>
    <t>COMPANIA DE UTILITĂȚI PUBLICE DUNĂREA BRĂILA S.A.</t>
  </si>
  <si>
    <t>Obiectivul general al proiectului consta in dezvoltarea documentaþiilor tehnico-economice necesare pentru continuarea strategiei locale pentru dezvoltarea sectorului de apa si apa uzata, in vederea atingerii tintelor asumate de Romania prin Tratatul de Aderare la Uniunea Europeana. 
Obiectivele specifice ale acestui Proiect sunt:
­ Asigurarea serviciilor de alimentare cu apa si canalizare adecvate, la tarife accesibile pentru populatie
­ Asigurarea calitatii apei potabile in toate aglomerarile urbane
­ Imbunatatirea calitatii apei raurilor in care sunt deversate apele uzate provenite din aglomerarile umane
­ Imbunatatirea gestionarii namolului provenit din statiile de epurare a apelor uzate
­ Crearea unor structuri eficiente de management a serviciilor de apa-apa uzata in cadrul Operatorului regional de apa, Compania de Utilitati Publice Dunarea Braila SA.</t>
  </si>
  <si>
    <t>13.02.2017</t>
  </si>
  <si>
    <t>Fazarea proiectului Reabilitarea și extinderea sistemelor de alimentare cu apă și canalizare în județul Teleorman</t>
  </si>
  <si>
    <t>29/16.02.2017</t>
  </si>
  <si>
    <t>S.C. APA SERV S.A.</t>
  </si>
  <si>
    <t>Scopul proiectului consta in continuarea lucrarilor aferente etapei I a POS Mediu 2007-2013 cu scopul indeplinirii obiectivelor asumate prin Contractul de Finantare nr. 4692/28.08.2008 care a vizat reabilitarea și extinderea infrastructurii de apă/apă uzată și tratarea apei uzate în cele 5 aglomerări: Alexandria, Turnu Măgurele, Roșiorii de Vede, Zimnicea și Videle.
Conform Cererii de Finanțare, prin proiect au fost aprobate următoarele investiții pentru cele 5 aglomerări:
- Reabilitare si extindere fronturi de captare– 8 buc;
-Extindere si reabilitare conducte de aducțiune –47 km;
-Extindere rețele de distribuție a apei – 20 km;
- Reabilitare rețele de distribuție a apei – 7km;
-Stații de tratare noi si reabilitate – 5 buc ;
- Extindere si reabilitarea stații pompare si stații hidrofor – 15 buc;
- Rezervoare noi si reabilitate - 6 buc;
- Sistem SCADA – 3 buc;
- Apometre - 7719 buc;
- Extinderea rețelei de canalizare – 18 km;
- Reabilitarea rețelei de canalizare – 1 km;
- Stații noi de pompare ape uzate – 3 buc;
Stații de epurare – 3 bucăți</t>
  </si>
  <si>
    <t>02.01.2017</t>
  </si>
  <si>
    <t>30.06.2018</t>
  </si>
  <si>
    <t>Sprijin pentru pregătirea aplicației de finanțare și a documentațiilor de atribuire pentru proiectul regional de dezvoltare a infrastructurii de apă și apă uzată din județul Argeș</t>
  </si>
  <si>
    <t>30/16.02.2017</t>
  </si>
  <si>
    <t>SC Apă Canal 2000 SA</t>
  </si>
  <si>
    <t>Obiectivul general este elaborarea documentatiilor necesare in vederea obtinerii finantarii proiectului de investitii din fondurile europene destinate perioadei de programare 2014-2020, asigurandu-se asfel, continuarea strategiei locale pentru dezvoltarea sectorului de apa si apa uzata, protectia si imbunatatirea calitatii mediului si a standardelor de viata in Romania si indeplinirea obligatiilor Tratatului de Aderare a Romaniei la Uniunea Europeana, precum si a legislatiei specifice nationale si europene in sectorul de apa/apa uzata. În acest fel, proiectul va avea o contributie esentiala la consolidarea portofoliului de proiecte majore de investitii care urmeaza a fi finantate prin intermediul POIM 2014-2020, contribuind în mod direct la îndeplinirea obiectivelor acestuia din urma.</t>
  </si>
  <si>
    <t>Fazarea proiectului Extinderea și reabilitarea infrastructurii de apă și apă uzată în judeţul Mureș</t>
  </si>
  <si>
    <t>31/17.03.2017</t>
  </si>
  <si>
    <t>COMPANIA AQUASERV SA</t>
  </si>
  <si>
    <t>Proiectul presupune investiţii în extinderea şi reabilitarea sistemelor de apă potabilă, precum şi a sistemului de colectare a apelor uzate, in localitatile Târgu Mureș, Reghin, Sighișoara, Cristuru Secuiesc, Târnăveni, Luduș, Iernut, Voiniceanu-Sărmanu - judetul Mureș</t>
  </si>
  <si>
    <t>17/03/2017</t>
  </si>
  <si>
    <t>31/07/2019</t>
  </si>
  <si>
    <t>Sprijin pentru pregatirea aplicatiei de finantare si a documentatiilor de atribuire pentru proiectul regional de dezvoltare a infrastructurii de apa si apa uzata din judetele Ilfov, Giurgiu si ialomita in perioada 2014-2020</t>
  </si>
  <si>
    <t>33/30.03.2017</t>
  </si>
  <si>
    <t>EURO APAVOL SA</t>
  </si>
  <si>
    <t>Obiectivul general consta în elaborarea documentatiilor necesare pentru accesarea fondurilor europene in perioada 2014-2020 în vederea finantarii proiectului regional de dezvoltare a infrastructurii de apa si apa uzata din judetele Ilfov, Giurgiu si Ialomita, in perioada 2014-2020, asigurandu-se astfel continuarea procesului de dezvoltare a infrastructurii de apa si apa uzata in aria de operare a operatorului regional, asigurand astfel accesul populatiei si din mediul rural la servicii de alimentare cu apa si de canalizare, conforme cu normele europene privind calitatea acestor servicii, precum si cresterea nivelului de colectare si epurare a apelor uzate.</t>
  </si>
  <si>
    <t>Fazarea proiectului Extinderea și modernizarea infrastructurii de apă și apă uzată în județul Bistrița-Năsăud</t>
  </si>
  <si>
    <t>35/31.03.2017</t>
  </si>
  <si>
    <t>SC Aquabis SA</t>
  </si>
  <si>
    <t xml:space="preserve">În cadrul proiectului sunt prevăzute lucrări pentru stații de tratare a apei noi, conducte de aducțiune principale, extinderea sistemului de distribuție a apei, stații de pompare noi, extinderea si reabilitarea rețelei de canalizare, stații de epurare noi si reabilitate, cu tratare avansata (pentru o populație echivalenta de 131.000 le, 21.000 le, 20.000 le si 12.000 le) si o alta stație cu tratare secundara, pentru 7.000 le. Beneficiari ai proiectului sunt aprox 134.101 locuitori.Prin finanțarea actuală se vor realiza:
- o stație noua de tratare a apei la Beclean
- o zona de captare reabilitata, cu o mica stație de tratare a apei
- extindere a rețelei de distribuție a apei pe o lungime de aprox 60 km
- reabilitare rețele de distribuție a apei pe o lungime de aprox 32 km
- extindere aducțiuni pe o lungime de aprox 52 km
- reabilitare aducțiuni pe o lungime de aprox 28 km
- 5 stații de pompare a apei potabile
- 9 rezervoare de înmagazinare a apei noi si 5 rezervoare reabilitate
</t>
  </si>
  <si>
    <t>31.03.2017 (data semnare CF)</t>
  </si>
  <si>
    <t>Srijin pentru pregatirea aplicatiei de finantare si a documentatiilor de atribuire pentru proiectul regional de dezvoltare a infrastructurii de apa si apa uzata din judetul Hunedoara in perioada 2014-2020</t>
  </si>
  <si>
    <t>34/30.03.2017</t>
  </si>
  <si>
    <t>APA PROD SA</t>
  </si>
  <si>
    <t>Obiectivul general al Proiectului consta în elaborarea documentațiilor tehnico-economice necesare pentru continuarea strategiei locale pentru dezvoltarea sectorului de apa si apa uzata, in vederea atingerii tintelor asumate de Romania prin Tratatul de Aderare la Uniunea Europeana, inclusiv asigurarea suportului necesar pe parcursul implementării lucrarilor de investitii.Rezultatele proiectului:1. Aplicatia de finantare și documente suport (Studiu de Fezabilitate, Analiza Institutionala, documentatii aferente procedurii de Evaluare a Impactului asupra Mediului, inclusiv documentatiile necesare pentru obtinerea, dupa caz, a avizului Natura 2000 – în cazul parcurgerii procedurii de Evaluare Adecvata - ori a declaratiilor Natura 2000, Analiza Economica si Financiara, inclusiv Analiza Cost Beneficiu, etc) - elaborate și aprobate si doua seminarii (workshop-uri) de prezentare a Aplicatiei de Finanțare realizate;                                      2. Documentatii de atribuire pentru contractele din cadrul proiectului, cu respectarea Cererii de Finantare si a Studiului de Fezabilitate aprobate - elaborate si aprobate.</t>
  </si>
  <si>
    <t>30.03.2017 (data semnare CF)</t>
  </si>
  <si>
    <t>31.08.2018</t>
  </si>
  <si>
    <t>Sprijin pentru pregătirea aplicaţiei de finanţare şi a documentaţiilor de atribuire pentru Proiectul regional de dezvoltare a infrastructurii de apă şi apă uzată din judeţul ALBA, în perioada 2014 – 2020</t>
  </si>
  <si>
    <t>36/04.04.2017</t>
  </si>
  <si>
    <t>SC APA-CTTA SA</t>
  </si>
  <si>
    <t>Proiectul continua masurile de conformare a infrastructurilor de apa-apa uzata realizate prin POS Mediu 2007-2013 si contribuie la imbunatatirea accesului la infrastructura de apa - apa uzata in zonele urbane si rurale pana in 2018 si dezvoltarea unor structuri regionale eficiente pentru managementul serviciilor de apa/apa uzata la nivel regional, in concordanta cu 1. Elaborarea Analizei Cost – Beneficiu, conform ghidului agreat cu CE.
2. Realizare Plan de coordonare cu alte reþele/construcþii din amplasamentul lucrarilor, inclusiv revizii.
3. Elaborarea Raportului de Evaluare a Impactului asupra Mediului.
4. Acordarea de sprijin Autoritatii Contractante in procesul de evaluare a proiectului, pana la aprobarea finala.
5. Elaborarea Documentatiilor de Atribuire pentru contractele de lucrari, furnizare si servicii, inclusiv verificarea documentatiilor aferente
contractelor de executie lucrari (FIDIC Rosu,) de catre verificatori atestati si acordare de suport Autoritatii Contractante, pe perioada de desfasurare a licitatiilor, constand din:
- Elaborare 8 documentatii de atribuire contracte executie lucrari (FIDIC Rosu);
- Elaborare 3 documentatii de atribuire contracte proiectare+executie lucrari (FIDIC Galben);
- Elaborare 1 documentatie de atribuire contract de furnizare (echipamente);
- Elaborare 3 documentatii de atribuire contracte de servicii (Asistenta Tehnica pentru Managementul Proiectului si Publicitate, Supervizarea executiei, Auditul Proiectului);
- Verificarea DTAC si PT (pentru contractele de executie lucrari) de catre verificatori de specialitate atestati - 8 seturi DTAC si PT.
6. Elaborarea altor documentatii necesare obtinerii autorizatiilor de construire pentru lucrari.
7. Organizarea de seminarii de prezentare a Studiului de Fezabilitate si a Documentatiilor de Atribuire
documentul de pozitie al Romaniei, Tratatul de Aderare, cap. 22. Contributia concreta a proiectului consta in elaborarea documentatiilor necesare accesarii fondurilor europene in perioada 2014-2020, pentru dezvoltarea serviciilor de apa-canalizare la nivel regional si asigurarea unui management al proiectului eficient</t>
  </si>
  <si>
    <t>04.04.2017 ( data semnare CF)</t>
  </si>
  <si>
    <t>Fazarea Proiectului "Reabilitarea și extinderea sistemelor de alimentare cu apă și de canalizare în județul Tulcea</t>
  </si>
  <si>
    <t>37/04.04.2017</t>
  </si>
  <si>
    <t>S.C. AQUASERV S.A.</t>
  </si>
  <si>
    <t>Obiectivul general al masurii de investitii îl reprezinta îmbunatatirea infrastructurii în sectorul de apa spre beneficiul mediului si al
oamenilor, în vederea îndeplinirii obligatiilor de conformare la Tratatul de Aderare si obiectivele POIM si Axa Prioritara 3.2, sub care
trebuie sa se depuna proiectele referitoare la apa.
Scopul proiectului este continuarea si finalizarea lucrarilor privind reabilitarea sistemului de alimentare cu apa si a sistemelor de colectare
a apei uzate în localitatile anterior mentionate, lucrari care au fost incepute in cadrul POS Mediu 20007 – 2013.</t>
  </si>
  <si>
    <t xml:space="preserve">Fazarea proiectului Reabilitarea și extinderea sistemelor de apă și canalizare în județul Brașov </t>
  </si>
  <si>
    <t>39/11.04.2017</t>
  </si>
  <si>
    <t>COMPANIA APĂ BRAȘOV S.A.</t>
  </si>
  <si>
    <t>Proiectul (faza 2) are ca obiectiv strategic cresterea nivelului de colectare si epurare a apelor uzate urbane, precum si a gradului de
asigurare a alimentarii cu apa potabila a populaþiei.</t>
  </si>
  <si>
    <r>
      <t xml:space="preserve">Sprijin pentru pregătirea aplicației de finanțare și a documentațiilor de atribuire pentru proiectul regional de dezvoltare a infrastructurii de apă și apă uzată aria de operare a SC RAJA SA , </t>
    </r>
    <r>
      <rPr>
        <b/>
        <sz val="10"/>
        <rFont val="Calibri"/>
        <family val="2"/>
        <scheme val="minor"/>
      </rPr>
      <t>CONSTANȚA în perioada 2014 - 2020</t>
    </r>
  </si>
  <si>
    <t>40/12.04.2017</t>
  </si>
  <si>
    <t>S.C. RAJA S.A.</t>
  </si>
  <si>
    <t xml:space="preserve">Obiectivul general al proiectului consta in continuarea strategiei pentru dezvoltarea sectorului de apa si apa uzata, in vederea atingerii tintelor asumate de Romania prin Tratatul de Aderare la Uniunea Europeana prin pregatirea Aplicatiei de Finantare pentru accesarea fondurilor europene pentru infrastructura de mediu in perioada de programare 2014-2020 si a documentatiilor tehnico-economice necesare.Rezultatele aşteptate ale proiectului:
1. Aplicația de Finanțare elaborată și aprobată, inclusiv documentele suport
2. Documentații de atribuire elaborate și aprobate si sprijin acordat
</t>
  </si>
  <si>
    <t>12.04.2017(data semnare CF)</t>
  </si>
  <si>
    <t>Fazarea proiectului reabilitarea și modernizarea sistemului de alimentare cu apă și canalizare în județul Ilfov</t>
  </si>
  <si>
    <t>42/13.04.2017</t>
  </si>
  <si>
    <t>S.C. APĂ CANAL ILFOV S.A.</t>
  </si>
  <si>
    <t>Obiectivul general al masurii de investitii il reprezinta imbunatatirea infrastructurii de apa / apa uzata spre beneficiul mediului si al
populatiei, in vederea indeplinirii obligatiilor de conformare la Tratatul de Aderare. Activitatile aferente proiectului fazat pentru perioada
2014 – 2020 contribuie atat la atingerea obiectivelor POS Mediu 2007 – 2013 (prin continuarea si finalizarea lucrarilor privind reabilitarea
si extinderea sistemelor de alimentare cu apa si canalizare in localitatile Pantelimon si Dobroesti) cat si la realizarea obiectivelor stabilite in
cadrul programului POIM, axa prioritara 3 (Dezvoltarea infrastructurii de mediu in conditii de management eficient al resurselor), obiectivul
specific 3.2.(Cresterea nivelului de colectare si epurare a apelor uzate urbane, precum si a gradului de asigurare a alimentarii cu apa
potabila a populatiei).</t>
  </si>
  <si>
    <t>Sprijin pentru pregătirea aplicației de finanțare și a documentațiilor de atribuire pentru proiectul regional de dezvoltare a infrastructurii de apă și apă uzată din județul Tulcea  în perioada 2014 - 2020</t>
  </si>
  <si>
    <t>41/13.04.2017</t>
  </si>
  <si>
    <t>AQUASERV S.A. </t>
  </si>
  <si>
    <t>Obiectivul General consta în dezvoltarea documentaþiilor tehnico-economice necesare pentru continuarea strategiei locale pentru dezvoltarea sectorului de apa si apa uzata, în perioada 2014-2020, în vederea atingerii þintelor asumate de România prin Tratatul de Aderare la Uniunea Europeana, inclusiv asigurarea suportului necesar pe parcursul procesului de evaluare a Aplicaþiei de Finanþare si de atribuire a contractelor.</t>
  </si>
  <si>
    <t>Fazarea Proiectului Extinderea si Reabilitarea Infrastructurii de Apa si Apa uzata din Judetul Suceava</t>
  </si>
  <si>
    <t>43/25.04.2017</t>
  </si>
  <si>
    <t>SC ACET SA</t>
  </si>
  <si>
    <t>Obiectivul general al proiectului consta în continuarea lucrarilor aferente etapei I finanþata prin POS Mediu 2007-2013 in vederea îndeplinirii obiectivelor asumate prin Contractul de finantare nr. 121804 / 05.07.2011, respectiv îmbunatatirea calitatii si accesului populatiei la infrastructura de apa si apa
uzata, în conformitate cu practicile si politica Uniunii Europene si în contextul investitional impus prin Axa prioritara I "Extinderea si modernizarea sistemelor de apa si apa uzata".
Indicatorii fizici ai proiectului vizeaza masuri de investitii pentru extinderea si reabilitarea retelelor de apa si canalizare, si a statiilor de tratare ape uzate din judetul Suceava.</t>
  </si>
  <si>
    <t>Fazarea proiectului Extinderea și Reabilitarea sistemelor de apă și apă uzată în  județul Olt</t>
  </si>
  <si>
    <t>44/26.04.2017</t>
  </si>
  <si>
    <t>Compania de Apa  OLT S.A</t>
  </si>
  <si>
    <t>Scopul proiectului consta în continuarea lucrărilor aferente etapei I finanțată prin POS Mediu 2007-2013 cu scopul îndeplinirii obiectivelor asumate prin Contractul de finanțare nr.89341/31.03.2009. Indicatorii fizici ai proiectului vizează reabilitarea si extinderea rețelelor de aducțiune a apei, reabilitarea rețelelor de distribuție a apei, construcția și reabilitarea de stații de pompare, rezervoarelor de apa potabila precum și reabilitarea rețelelor de canalizare și colectoarelor și construcția de stații de pompare.</t>
  </si>
  <si>
    <t>Nr.1/18.05.2017</t>
  </si>
  <si>
    <r>
      <t>Fazarea Proiectului Reabilitarea și modernizarea sistemului de alimentare cu apă și canalizare în regiunea</t>
    </r>
    <r>
      <rPr>
        <b/>
        <sz val="10"/>
        <rFont val="Calibri"/>
        <family val="2"/>
        <scheme val="minor"/>
      </rPr>
      <t xml:space="preserve"> Constanța-Ialomița</t>
    </r>
  </si>
  <si>
    <t>49/05.05.2017</t>
  </si>
  <si>
    <t>RAJA SA</t>
  </si>
  <si>
    <t>Obiectivul general al Proiectului îl reprezinta îmbunataþirea infrastructurii în sectorul de apa si apa uzata spre beneficiul mediului si a
populatie, în vederea îndeplinirii obligaþiilor de conformare la Tratatul de Aderare si obiectivele POIM - Axa Prioritara 3 –Dezvoltarea
infrastructurii de mediu in conditii de management eficient al resurselor, Obiectivul specific 3.2 Cresterea nivelului de colectare si epurare
a apelor uzate urbane, precum si a gradului de asigurare a alimentarii cu apa potabila a populatiei, sub care trebuie sa se depuna
proiectele referitoare la apa.
Scopul proiectului este continuarea si finalizarea lucrarilor privind reabilitarea sistemului de alimentare cu apa si a sistemelor de colectare
a apei uzate în localitatea Constanta, lucrari care au fost incepute in cadrul POS Mediu 2007 – 2013, pentru a indeplini obiectivele
asumate prin Contractul de Finantare nr. 102835/22.11.2010 si care au constat în principal în urmatoarele masuri:
- Extindere si reabilitare a surselor de apa, statiilor de tratare, rezervoarelor, aductiunilor si retelelor de distributie;
- Extindere si reabilitare SEAU, statii de pompare si retele de canalizare</t>
  </si>
  <si>
    <t>solicitat prelungire contract finantare pe data de 13.11.2017</t>
  </si>
  <si>
    <r>
      <t>Sprijin pentru pregatirea aplicatiei de finantare si a documentatiilor de atribuire pentru proiectul regional de dezvoltare a infrastructurii de apa si apa uzata din judetul</t>
    </r>
    <r>
      <rPr>
        <b/>
        <sz val="10"/>
        <rFont val="Calibri"/>
        <family val="2"/>
        <scheme val="minor"/>
      </rPr>
      <t xml:space="preserve"> Timis, în perioada 2014-2020 Restituit avizat de DJ 2.05.2017, asteptam beneficiar pt semnare contract</t>
    </r>
  </si>
  <si>
    <t>53/09.05.2017</t>
  </si>
  <si>
    <t>AQUATIM S.A.</t>
  </si>
  <si>
    <t>Elaborarea documentaþiilor necesare pentru accesarea fondurilor europene în perioada 2014-2020. Proiectul va avea o contribuþie
esenþiala la consolidarea portofoliului de proiecte majore de investiþii care urmeaza a fi finanþate prin intermediul POIM 2014-2020,
contribuind în mod direct la îndeplinirea obiectivelor acestuia din urma</t>
  </si>
  <si>
    <r>
      <t>Fazarea proiectului "Extinderea si modernizarea sistemelor de apa si apa uzata în judetul</t>
    </r>
    <r>
      <rPr>
        <b/>
        <sz val="10"/>
        <rFont val="Calibri"/>
        <family val="2"/>
        <scheme val="minor"/>
      </rPr>
      <t xml:space="preserve"> Covasna"</t>
    </r>
  </si>
  <si>
    <t>55/18.05.2017</t>
  </si>
  <si>
    <t>GOSPODĂRIRE COMUNALĂ SA SFÂNTU GHEORGHE</t>
  </si>
  <si>
    <t xml:space="preserve">Obiectivul general al Proiectului este acela de a contribui la îndeplinirea obiectivelor Axei Prioritare 1 din POS Mediu (2007–2013) prin derularea unor investiții specifice în domeniul apei potabile si apei uzate în județul Covasna. </t>
  </si>
  <si>
    <t>18/05/2017</t>
  </si>
  <si>
    <t>31/12/2018</t>
  </si>
  <si>
    <r>
      <t xml:space="preserve">Modernizarea infrastructurii de apa si apa uzata in judetul Hunedoara </t>
    </r>
    <r>
      <rPr>
        <b/>
        <sz val="10"/>
        <rFont val="Calibri"/>
        <family val="2"/>
        <scheme val="minor"/>
      </rPr>
      <t>(Valea Jiului) 2014-2020</t>
    </r>
  </si>
  <si>
    <t>57/19.05.2017</t>
  </si>
  <si>
    <t>APA SERV VALEA JIULUI SA</t>
  </si>
  <si>
    <t>Proiectul prevede investitii care contribuie la atingerea indicatorilor de rezultat ai OS3.2 al POIM si la conformarea cu Directivele UE,
astfel:
D98/83/CE: Gradul de conectare actual in ZAA Valea de Pesti este de 97,19%, iar in Zanoaga-Taia-Jiet este de 99,8% si cel de
conformare privind furnizarea continua la parametrii de calitate ai apei tratate pentru cele 2 zone fiind 97,19%, respectiv 31,49%. Dupa
reabilitarea ST Taia si Zanoaga, gradul de conformare privind continuitatea livrarii unei ape de calitate in ZAA Zanoaga-Taia-Jiet va creste
la 99,86% (2S33). Pierderile totale din reteaua de apa: inainte de proiect 78%; dupa proiect 48%. Corectarea calitatii apei tratate va tinti in
principal concentratia de SO, slaba mineralizare si agresivitatea, gradul de turbiditate si potentialul de formare a THM peste limitele
admise.
D91/271/EEC: aglomerarile 8722LE Uricani si 108643LE Petrosani sunt conforme din punct de vedere al calitatii apei epurate evacuate in
emisar, nivelul de conectare actual la reteaua de canalizare fiind de 99% pentru Uricani si de 98,4% pentru Petrosani, rata de conectare
actuala a incarcarii generate fiind de 99% pentru Uricani si de 98,42% pentru Petrosani (2S31); dupa proiect acest indicator se va mentine
pentru ambele aglomerari. Infiltratiile in reteaua de canalizare la nivelul ariei de operare: inainte de proiect 70%; dupa proiect 30%.
Nivelul de conectare existent in ambele ZAA, respectiv in cele 2 aglomerari, reprezinta un maxim care poate fi atins in aria de operare;
populatia pana la 100% va fi alimentata din surse individuale, iar colectarea si evacuarea apelor uzate se va face tot in bazine vidanjabile,
data fiind densitatea foarte scazuta a populatiei.</t>
  </si>
  <si>
    <r>
      <t>Sprijin pentru pregatirea aplicatiei de finantare si a documentatiilor de atribuire pentru proiectul regional de dezvoltare a infrastructurii de apa si apa uzata din judetul</t>
    </r>
    <r>
      <rPr>
        <b/>
        <sz val="10"/>
        <rFont val="Calibri"/>
        <family val="2"/>
        <scheme val="minor"/>
      </rPr>
      <t xml:space="preserve"> Valcea, în perioada 2014-2020</t>
    </r>
  </si>
  <si>
    <t>58/23.05.2017</t>
  </si>
  <si>
    <t>SC APAVIL SA</t>
  </si>
  <si>
    <t>Obiectivul general este elaborarea documentatiilor necesare in vederea obtinerii finantarii proiectului de investitii din fondurile europene destinate perioadei de programare 2014-2020, asigurandu-se asfel, continuarea strategiei locale pentru dezvoltarea sectorului de apa si apa uzata si indeplinirea obligatiilor Tratatului de Aderare a Romaniei la Uniunea Europeana, precum si a legislatiei specifice nationale si europene in sectorul de apa/apa uzata.</t>
  </si>
  <si>
    <r>
      <t xml:space="preserve">SPRIJIN PENTRU PREGATIREA APLICATIEI DE FINANTARE SI A
DOCUMENTATIILOR DE ATRIBUIRE PENTRU PROIECTUL REGIONAL DE
DEZVOLTARE A INFRASTRUCTURII DE APA SI APA UZATA DIN JUDETUL
</t>
    </r>
    <r>
      <rPr>
        <b/>
        <sz val="10"/>
        <color theme="1"/>
        <rFont val="Calibri"/>
        <family val="2"/>
        <scheme val="minor"/>
      </rPr>
      <t>BISTRITA- NASAUD IN PERIOADA 2014-2020</t>
    </r>
  </si>
  <si>
    <t>61/24.05.2017</t>
  </si>
  <si>
    <t>SC AQUABIS SA</t>
  </si>
  <si>
    <t>Obiective specifice:Pregătirea aplicației de finanțare inclusiv a documentelor suport (Studiu de Fezabilitate, Analiza Cost Beneficiu etc);Asigurarea sprijinului necesar pe parcursul evaluării fezabilitătii proiectului propus (tehnică, economică, financiară, mediu, etc.)Realizarea documentațiilor de atribuire pentru contractele de lucrări și achiziții echipamente rezultate din planul de achiziții care trebuie sa fie parte a studiului de fezabilitate;Organizarea a cel putin două seminarii (workshopuri) de prezentare a Studiului de Fezabilitate și a Documentatiilor de atribuire.</t>
  </si>
  <si>
    <t>24.05.2017 (data semnare CF)</t>
  </si>
  <si>
    <r>
      <t>Sprijin pentru pregatirea aplicatiei de finantare si a documentatiilor de atribuire pentru proiectul regional de dezvoltare a infrastructurii de apa si apa uzata din judetul</t>
    </r>
    <r>
      <rPr>
        <b/>
        <sz val="10"/>
        <rFont val="Calibri"/>
        <family val="2"/>
        <scheme val="minor"/>
      </rPr>
      <t xml:space="preserve"> Iasi, în perioada 2014-2020</t>
    </r>
  </si>
  <si>
    <t>62/26.05.2017</t>
  </si>
  <si>
    <t>SC APAVITAL SA</t>
  </si>
  <si>
    <t>Elaborarea documentatiilor necesare pentru accesarea fondurilor europene in perioada 2014 – 2020.</t>
  </si>
  <si>
    <r>
      <t>Sprijin pentru pregatirea aplicatiei de finantare si a documentatiilor de atribuire pentru proiectul regional de dezvoltare a infrastructurii de apa si apa uzata din judetul</t>
    </r>
    <r>
      <rPr>
        <b/>
        <sz val="10"/>
        <rFont val="Calibri"/>
        <family val="2"/>
        <scheme val="minor"/>
      </rPr>
      <t xml:space="preserve"> Gorj în perioada 2014-2020</t>
    </r>
  </si>
  <si>
    <t>63/26.05.2017</t>
  </si>
  <si>
    <t>APAREGIO GORJ SA</t>
  </si>
  <si>
    <t>Proiectul de Asistență Tehnică reprezintă o etapă de pregătire a proiectului de investiții, respectiv elaborarea Aplicației de finanțare și a documentelor support ale acesteia, conducând la îndeplinirea condiționalităților impuse prin Tratatul de Aderare la Uniunea Europeană.</t>
  </si>
  <si>
    <r>
      <t xml:space="preserve">Sprijin pentru pregătirea aplicației de finanțare și a documentațiilor de atribuire pentru proiectul regional de dezvoltare a infrastructurii de apă și apă uzată din județul </t>
    </r>
    <r>
      <rPr>
        <b/>
        <sz val="10"/>
        <rFont val="Calibri"/>
        <family val="2"/>
        <scheme val="minor"/>
      </rPr>
      <t>Brasov/Regiunea Centru, în perioada 2014 - 2020</t>
    </r>
  </si>
  <si>
    <t>67/29.05.2017</t>
  </si>
  <si>
    <t>Compania de Apa   BRASOV SA</t>
  </si>
  <si>
    <t>Obiectivul general al Asistentei Tehnice consta in dezvoltarea documentaþiilor tehnico-economice necesare pentru continuarea strategiei locale pentru dezvoltarea sectorului de apa si apa uzata in perioada 2014-2020, in vederea atingerii tintelor asumate de Romania prin Tratatul de Aderare la Uniunea Europeana, inclusiv asigurarea suportului de specialitate necesar pe parcursul procesului de aprobare a Aplicatiei de Finantare si de implementare a proiectului de investitii conform Contractului de Finantare. 
1. Pregatirea Aplicatiei de Finantare, inclusiv a documentelor suport:
• Studiul de Fezabilitate in conformitate cu HG 28/2008 cu modificarile si completarile ulterioare (inclusiv verificarea si introducerea in Studiul de Fezabilitate a informatiilor cuprinse in studiile de fezabilitate existente la OR pentru lucrari ce se vor realiza in perioada de programare 2014-2020 si care vor face parte din aplicatia de finantare pregatita de Consultantul Asistenta Tehnica, precum si actualizarea Studiului de Fezabilitate cu eventualele modificari sau lucrari noi care se pot incadra in conditiile de eligibilitate pentru finantare din POIM 2014-2020;
• Devizul General;
• Studii de teren, alte studii si expertize de specialitate solicitate/necesare la faza de studiu de fezabilitate;
• Analiza Cost Beneficiu;
• Documentatii aferente procedurii de Evaluare a Impactului asupra Mediului (inclusiv documentatiile necesare pentru obtinerea, dupa caz, a avizului Natura 2000 ori a Declaratiilor Natura 2000);
• Analiza Institutionala;
• Documentatii tehnice pentru obtinerea certificatelor de urbanism, avizelor, acordurilor, permiselor si autorizatiilor necesare La faza de SF, intocmite conform cerintelor emitentilor.
2. Asigurarea sprijinului necesar (prin experti, documente suport, prezentari si sustinere) pe parcursul evaluarii fezabilitatii (tehnica, economica, financiara, de mediu, evaluarea riscurilor determinate de schimbarile climatice, a masurilor privind adaptarea la schimbarile climatice si diminuarea efectelor acestora si rezilienta in fata dezastrelor, etc) proiectului de investitii propus pentru finantare, pana la momentul aprobarii.
3. Realizarea documentatiilor de atribuire pentru contractele de furnizare (CAT va identifica necesitatea introducerii unor contracte de furnizare strict necesare pentru atingerea scopului proiectului, din lista orientativa a echipamentelor, utilajelor si dotarilor propuse a se achizitiona in cadrul proiectului), lucrari si servicii rezultate din planul de achizitii, cu respectarea prevederilor legale, inclusiv sprijin acordat Beneficiarului pe parcursul procesului de atribuire a contractelor prin desemnarea ca experti cooptati pe langa comisiile de evaluare a expertilor de specialitate in diferite domenii (tehnic, financiar, juridic, mediu, calitate, SSM, etc);
4. Elaborarea urmatoarelor documentatii pentru contractele de tip FIDIC Rosu:
­ proiecte tehnice verificate de verificatori atestati, detalii de executie si conformarea cu prevederile art.22 si 22^1 din Legea 10/1995 cu modificarile si completarile ulterioare, inclusiv revizuirea proiectelor tehnice si a detaliilor de executie (si reverificarea de catre verificatori atestati) conform cerintelor si conditionalitatilor impuse de organismele de avizare si autorizare;
­ documentatii necesare pentru obtinerea tuturor avizelor, acordurilor, permiselor si autorizatiilor necesare intocmite conform cerintelor emitentilor (inclusiv a documentatiilor tehnice pentru situatiile in care se impune reautorizarea unor lucrari) si pentru Autorizatia de Construire, in conformitate cu Legea 50/1991, astfel incat obtinerea acestora sa nu conduca la intarzieri in implementare.
5. Organizarea a 3 (trei) workshop-uri pentru prezentarea Studiului de Fezabilitate.</t>
  </si>
  <si>
    <t>29.05.2017</t>
  </si>
  <si>
    <t>15.11.2018</t>
  </si>
  <si>
    <r>
      <t xml:space="preserve">Fazarea Proiectului extinderea și reabilitarea infrastructurii de apă și apă uzată în județele </t>
    </r>
    <r>
      <rPr>
        <b/>
        <sz val="10"/>
        <rFont val="Calibri"/>
        <family val="2"/>
        <scheme val="minor"/>
      </rPr>
      <t xml:space="preserve">Sibiu și Brașov       </t>
    </r>
  </si>
  <si>
    <t>68/30.05.2017</t>
  </si>
  <si>
    <t>S.C. Apa Canal S.A.</t>
  </si>
  <si>
    <t>Scopul proiectului consta in continuarea lucrarilor aferente etapei I a POS Mediu 2007-2013 cu scopul indeplinirii obiectivelor asumate prin Contractul de Finantare nr. 121152 din 06.04.2011. Indicatorii fizici ai proiectului vizeaza reabilitarea, modernizarea si extinderea surselor de apa bruta, rezervoarelor de apa potabila, retelelor de apa si apa uzata, constructia si extinderea statiilor de tratare apa uzata. Proiectul se adreseaza unor localitati din judeþele Sibiu si Brasov (situate in centrul Romaniei).</t>
  </si>
  <si>
    <r>
      <t xml:space="preserve">Sprijin pentru pregătirea aplicației de finanțare și a documentațiilor de atribuire pentru proiectul regional de dezvoltare a infrastructurii de apă și apă uzată din județul </t>
    </r>
    <r>
      <rPr>
        <b/>
        <sz val="10"/>
        <color theme="1"/>
        <rFont val="Calibri"/>
        <family val="2"/>
        <scheme val="minor"/>
      </rPr>
      <t>Dâmbovița în perioada 2014-2020</t>
    </r>
  </si>
  <si>
    <t>71/31.05.2017</t>
  </si>
  <si>
    <t>Compania de Apa   TÂRGOVIȘTE-DÂMBOVIȚA S.A.</t>
  </si>
  <si>
    <t>Obiectivul general al proiectului de sprijin este elaborare a documentatiilor necesare in vederea obtinerii finantarii proiectului de investitii din fondurile europene destinate perioadei de programare 2014-2020 asigurandu-se asfel, continuarea strategiei locale pentru dezvoltarea sectorului de apa si apa uzata si indeplinirea obligatiilor Tratatului de Aderare a Romaniei la Uniunea Europeana, precum si a legislatiei specifice nationale si europene in sectorul de apa/apa uzata.</t>
  </si>
  <si>
    <r>
      <t>Sprijin pentru pregatirea aplicatiei de finantare si a documentatiilor de atribuire pentru proiectul regional de dezvoltare a infrastructurii de apa si apa uzata din judetul</t>
    </r>
    <r>
      <rPr>
        <b/>
        <sz val="10"/>
        <rFont val="Calibri"/>
        <family val="2"/>
        <scheme val="minor"/>
      </rPr>
      <t xml:space="preserve"> Prahova în perioada 2014-2020</t>
    </r>
  </si>
  <si>
    <t>73/12.06.2017</t>
  </si>
  <si>
    <t>Hidroprahova</t>
  </si>
  <si>
    <t>Obiectivul general al Asistenþei Tehnice consta în elaborarea documentaþiilor tehnico-economice necesare pentru finanþarea din fonduri europene în perioada 2014-2020 a investiþiilor prioritare identificate conform strategiei locale pentru dezvoltarea sectorului de apa si apa uzata în judeþul Prahova, în vederea atingerii tintelor asumate de România prin Tratatul de Aderare la Uniunea Europeana, precum si în asigurarea suportului tehnic de specialitate pe parcursul implementarii proiectului de investiþii si implementarea proiectului conform Contractului de Finanþare. Proiectul constituie o etapa de pregatire a proiectului de investitii (ca si necesar de expertiza privind elaborarea documentelor suport ale aplicatiei de finantare) care va conduce la atingerea tintelor din Tratatul de aderare.</t>
  </si>
  <si>
    <t>Fazarea proiectului Extinderea si modernizarea infrastructurii de apa si apa uzata in judetul Bihor</t>
  </si>
  <si>
    <t>Compania de Apa  ORADEA SA</t>
  </si>
  <si>
    <t>Obiectivul general al proiectului/Scopul proiectului
Obiective proiect
Imbunatatirea calitatii si accesului la infrastructura de apa si apa uzata in judetul Bihor, prin furnizarea unor servicii de alimentare cu apa si
evacuare ape uzate in concordanta cu practicile si politicile Uniunii Europene si in contextul Axei Prioritare 1 „ Extinderea si modernizarea
sistemelor de apa si apa uzata”:
• asigurarea serviciilor de alimentare cu apa si canalizare, la tarife accesibile;
• asigurarea calitatii corespunzatoare a apei potabile in toate aglomerarile umane;
• imbunatatirea puritatii cursurilor de apa;
• imbunatatirea managementului namolului provenit de la tratarea apei si epurarea apei uzate;
• crearea de structuri inovatoare si eficiente pentru managementul apei.</t>
  </si>
  <si>
    <t>Sprijin pentru pregatirea aplicatiei de finantare si a documentatiilor de atribuire pentru proiectul regional de dezvoltare a infrastructurii de apa si apa uzata din judetul GIURGIU în perioada 2014-2020</t>
  </si>
  <si>
    <t>97/01.08.2017</t>
  </si>
  <si>
    <t>Apa Service S.A.</t>
  </si>
  <si>
    <t>Obiectivul general este continuarea procesului de regionalizare, a strategiei locale pentru dezvoltarea sectorului de apa si apa uzata si indeplinirea obligatiilor Tratatului de Aderare a Romaniei la Uniunea Europeana, precum si a legislatiei specifice nationale si europene in sectorul de apa/apa uzata. Prin proiect vor fi elaborate documentatiile tehnico-economice necesare in vederea obtinerii finantarii Proiectului regional de dezvoltare a infrastructurii de apa si apa uzata din judetul Giurgiu, în perioada 2014-2020, continuand astfel procesul de dezvoltare a infrastructurii de apa si apa uzata in aria de operare a OR si asigurand accesul populatiei si din mediul rural la servicii de alimentare cu apa si de canalizare, conforme cu normele europene privind calitatea acestor servicii, precum si cresterea
nivelului de colectare si epurare a apelor uzate.</t>
  </si>
  <si>
    <t>Sprijin pentru pregatirea aplicaþiei de finanþare si a documentatiilor de atribuire pentru proiectul regional de dezvoltare a infrastructurii de apa si apa uzata din judetele Cluj si Salaj, în perioada 2014-2020</t>
  </si>
  <si>
    <t>106/11.08.2017</t>
  </si>
  <si>
    <t>Compania de Apa SOMES S.A.</t>
  </si>
  <si>
    <t>Obiectivul general al proiectului „Sprijin pentru pregatirea aplicaþiei de finanþare si a documentaþiilor de atribuire pentru proiectul regional de dezvoltare a infrastructurii de apa si apa uzata din judeþele Cluj si Salaj, în perioada 2014-2020” este continuarea procesului de elaborare a documentaþiilor necesare în vederea obþinerii finanþarii proiectului regional de investiþii, din fonduri europene destinate perioadei de programare 2014-2020, care sa permita continuarea implementarii strategiei locale în acest sector în vederea realizarii angajamentelor ce deriva din Directivele europene privind calitatea apei destinate consumului uman (98/83/CE) si privind epurarea apelor uzate (91/227/EEC).</t>
  </si>
  <si>
    <t>Sprijin pentru pregătirea aplicației de finanțare și a documentațiilor de atribuire pentru proiectul regional de dezvoltare a infrastructurii de apă și apă uzată din județele Sibiu - Brașov, în perioada 2014-2020</t>
  </si>
  <si>
    <t>109/16.08.2017</t>
  </si>
  <si>
    <t>SC. APA CANAL S.A. SIBIU</t>
  </si>
  <si>
    <t>Obiectivul general consta in elaborarea unei aplicatii de finantare, inclusiv documente suport, si a documentatiilor de atribuire pentru contractele aferente, care sa permita continuarea strategiei locale pentru dezvoltarea sectorului de apa si apa uzata din Regiunea Sibiu – Brasov, in vederea atingerii tintelor asumate de Romania prin Tratatul de Aderare la Uniunea Europeana. Prin intermediul acestui proiect se contribuie la realizarea obiectivului principal al POIM prin asigurarea unei calitati ridicate ale aplicatiei
de finantare si a proiectului in sine, care va duce la dezvoltarea unei infrastructuri de mediu la standardele europene in vederea unei cresteri economice sustenabile, in conditii de siguranta si utilizare eficienta a resurselor naturale.</t>
  </si>
  <si>
    <t>Sprijin pentru pregătirea aplicației de finanțare și a documentațiilor de atribuire pentru proiectul regional de dezvoltare a infrastructurii de apă și apă uzată din din regiunea Turda – Câmpia Turzii, în perioada 2014-2020</t>
  </si>
  <si>
    <t>110/16.08.2017</t>
  </si>
  <si>
    <t>Compania de Apa  ARIEȘ S.A.</t>
  </si>
  <si>
    <t>Reabilitarea și extinderea sistemelor de apă și apă uzată în județul Alba, 2014 -2020</t>
  </si>
  <si>
    <t>116/31.08,2017</t>
  </si>
  <si>
    <t>APA-CTTA S.A.</t>
  </si>
  <si>
    <t>Obiectiv general:
- Imbunatatirea serviciilor de apa–canalizare din judetul Alba;
- Cresterea accesului populatiei la serviciile de apa si canalizare;
- Indeplinirea standardelor UE privind epurarea corespunzatoare a apelor uzate urbane,</t>
  </si>
  <si>
    <t>31/08/2017</t>
  </si>
  <si>
    <t>31/12/2023</t>
  </si>
  <si>
    <t>Extinderea si modernizarea sistemului de apa si canalizare in judetul Vrancea, etapa a II-a, POIM</t>
  </si>
  <si>
    <t>118/11.09.2017</t>
  </si>
  <si>
    <t>COMPANIA DE UTILITATI PUBLICE SA VRANCEA</t>
  </si>
  <si>
    <t>Obiectivul general al proiectului este reprezentat de îmbunataþirea infrastructurii din sectorul de apa în beneficiul mediului si al oamenilor.
De asemenea prin investiþiile propuse se asigura conformarea sistemelor de alimentare cu apa/aglomerarilor incluse in proiect cu cerintele
Directivelor Europene D98/83/CE pentru alimentarea cu apa si D91/271/EEC pentru descarcarile de apa uzata.</t>
  </si>
  <si>
    <t>Sprijin pentru pregatirea aplicatiei de finantare si a documentatiilor de atribuire pentru proiectul regional de dezvoltare a infrastructurii de apa si apa uzata din judetele Olt, în perioada 2014-2020</t>
  </si>
  <si>
    <t>121/14.09.2017</t>
  </si>
  <si>
    <t>Compania de Apa OLT S.A.</t>
  </si>
  <si>
    <t>Obiectivul general al proiectului consta in dezvoltarea documentațiilor tehnico-economice necesare în vederea finantarii proiectului
regional de dezvoltare a infrastructurii de apa si apa uzata din judetul Olt contribuind astfel la implementarea strategiei locale pentru
dezvoltarea sectorului de apa si apa uzata.</t>
  </si>
  <si>
    <t>Sprijin pentru pregatirea aplicatiei de finantare si a documentatiilor de atribuire pentru proiectul regional de dezvoltare a infrastructurii de apa si apa uzata din judetele Bacau, în perioada 2014-2020</t>
  </si>
  <si>
    <t>126/27.09.2017</t>
  </si>
  <si>
    <t>Compania Regionala de Apa Bacau SA</t>
  </si>
  <si>
    <t>Obiectivul general al proiectului este elaborarea documentaþiilor necesare pentru accesarea fondurilor europene in perioada 2014-2020.
Obiectivul general al proiectului are ca scop continuarea strategiei locale pentru dezvoltarea sectorului de apa si apa uzata, in vederea indeplinirii obligatiilor prevazute in Tratatul de Aderare a Romaniei la UE, precum si a legislatiei specifice nationale si europene in sectorul de apa/apa uzata.</t>
  </si>
  <si>
    <t>Fazarea proiectului "Extinderea si modernizarea sistemelor de apa si apa uzata în judetul Caras Severin</t>
  </si>
  <si>
    <t>128/02.10.2017</t>
  </si>
  <si>
    <t>AQUACARAS SA</t>
  </si>
  <si>
    <t>Obiectivul general al Proiectului este acela de a contribui la realizarea angajamentelor ce deriva din directivele europene privind calitatea
apei destinate consumului uman si epurarea apelor uzate, la nivelul judeþului Caras-Severin. Scopul proiectului vizeaza reabilitarea,
modernizarea si extinderea surselor de apa bruta, rezervoarelor de apa potabila, reþelelor de apa si apa uzata, construcþia si extinderea
In ceea ce priveste sistemele de alimentare cu apa:
- reabilitare aduc?iuni transfer apa bruta: 10,5 km
- construire aduc?iuni apa bruta: 0,30 km (din 0,30 km)
- reabilitare pu?uri: 4,61
- reabilitare sta?ii de tratare apa potabila: 2,42
- pu?uri noi: 1,40
- noua sta?ie de clorinare: 3,14
- reabilitare rezervoare: 19,56
- reabilitare conducte transfer apa: 6,54 km
- conducte noi de transfer apa: 14,59 km
- reabilitare re?ele distribu?ie apa potabila: 63 km
- extindere re?ele distribu?ie apa potabila: 46,85 km
În ceea ce priveste sistemele de canalizare:
- reabilitare statii de epurare: 1,42
- statii noi de epurare: 3,16
- extindere retea de canalizare: 163,05 km
- reabilitare retea de canalizare: 30,57 km
- statii de pompare ape uzate :47 buc
staþiilor de tratare apa uzata.</t>
  </si>
  <si>
    <t>02.10.2017</t>
  </si>
  <si>
    <t>Sprijin pentru pregătirea aplicației de finanțare și a documentațiilor de atribuire pentru proiectul regional de dezvoltare a infrastructurii de apă și apă uzată din județul Vaslui, în perioada 2014-2020</t>
  </si>
  <si>
    <t>135/26.10.2017</t>
  </si>
  <si>
    <t>AQUAVAS SA, Regiunea 1 Nord-Est, vaslui</t>
  </si>
  <si>
    <t>Obiectivul general al proiectului de sprijin consta în dezvoltarea documentatiilor tehnico-economice necesare pentru continuarea implementarii strategiei locale pentru dezvoltarea sectorului de apa si apa uzata, în perioada 2014-2020, în vederea atingerii tintelor asumate de Romania prin Tratatul de Aderare la Uniunea Europeana, inclusiv asigurarea suportului de specialitate necesar pe parcursul procesului de aprobare a Aplicatiei de Finantare.</t>
  </si>
  <si>
    <t>Sprijin pentru pregatirea aplicatiei de finantare si a documentatiilor de atribuire pentru proiectul regional de dezvoltare a infrastructurii de apă și apă uzată din județul Sibiu, regiunea Nord și Nord-Est în perioada 2014-2020</t>
  </si>
  <si>
    <t>136/26.10.1974</t>
  </si>
  <si>
    <t>SC APA TÂRNAVEI MARI SA</t>
  </si>
  <si>
    <t>Obiectivul general al proiectului consta in elaborarea documentatilor necesare in vederea obtinerii finantarii proiectului de investitii din fondurile europene destinate perioadei de programare 2014 - 2020, asigurandu-se astfel, continuarea strategiei locale pentru dezvoltarea sectorului de apa si apa uzata si indeplinirea obligatiilor Tratatului de Aderare a Romaniei la Uniunea Europeana, precum si conformarea la legislatia specifica nationala si europeana in sectorul de apa/apa uzata</t>
  </si>
  <si>
    <t>26.10.2017</t>
  </si>
  <si>
    <t>09.03.2018</t>
  </si>
  <si>
    <t>Sprijin pentru pregătirea aplicației de finanțare și a documentațiilor de atribuire pentru proiectul regional de dezvoltare a infrastructurii de apă și apă uzată din județul Mureș în perioada 2014-2020</t>
  </si>
  <si>
    <t>138/31.10.2017</t>
  </si>
  <si>
    <t>Obiectivul general consta in dezvoltarea documentațiilor tehnico-economice necesare pentru continuarea strategiei locale pentru dezvoltarea sectorului de apa si apa uzata, in vederea atingerii tintelor asumate de Romania prin Tratatul de Aderare la Uniunea Europeana.</t>
  </si>
  <si>
    <t>Sprijin pentru pregătirea aplicației de finanțare și a documentațiilor de atribuire pentru proiectul regional de dezvoltare a infrastructurii de apă și apă uzată din județul Teleorman, în perioada 2014-2020</t>
  </si>
  <si>
    <t>139/31.10.2017</t>
  </si>
  <si>
    <t>SC APA SERV S.A.</t>
  </si>
  <si>
    <t>Obiectivul general al Proiectului de Asistenta tehnica este de a asigura elaborarea documentatiilor necesare in vederea obtinerii finantarii
proiectului de investitii europene destinate perioadei de finantare 2014 - 2020.</t>
  </si>
  <si>
    <t>Sprijin pentru pregătirea aplicației de finanțare și a documentațiilor de atribuire pentru proiectul regional de dezvoltare a infrastructurii de apă și apă uzată din județul Arad, în perioada 2014-2020</t>
  </si>
  <si>
    <t>140/16.11.2017</t>
  </si>
  <si>
    <t>SC COMPANIA DE APĂ ARAD SA</t>
  </si>
  <si>
    <t>04.09.2017( CF semnat in 16.11.2017)</t>
  </si>
  <si>
    <t>Sprijin pentru pregatirea aplicatiei de finantare si a documentatiilor de atribuire ptr.proiectul regional de dezvoltare a infrastructurii de apa si apa uzata din jud.Dolj</t>
  </si>
  <si>
    <t>143/23,11,2017</t>
  </si>
  <si>
    <t>Compania de apa Oltenia SA</t>
  </si>
  <si>
    <t>01.01.2015( CF semnat in 23.11.2017)</t>
  </si>
  <si>
    <t>contract incheiat cu acordul partilor</t>
  </si>
  <si>
    <t>Sprijin pentru pregătirea aplicației de finanțare și a documentațiilor de atribuire pentru proiectul regional de dezvoltare a infrastructurii de apă și apă uzată în județul Ilfov, în perioada 2014-2020</t>
  </si>
  <si>
    <t>150/08.12.2017</t>
  </si>
  <si>
    <t>APA-CANAL ILFOV S.A.</t>
  </si>
  <si>
    <t xml:space="preserve">Obiectivul general al proiectului il constituie elaborarea documentatiilor necesare pentru accesarea fondurilor europene in perioada 2014 -
2020 si asistenta tehnica pentru proiectarea lucrarilor (pentru contracte de tip FIDIC Rosu) si pentru licitarea si incheierea tutror
contractelor prevazute in Planul de achizitii.
</t>
  </si>
  <si>
    <t>CF semnat in 08.12.2017</t>
  </si>
  <si>
    <t>30/09/2018</t>
  </si>
  <si>
    <t>Proiectul Regional de dezvoltare a infrastructurii de apă și apă uzată din regiunea Turda – Câmpia Turzii, în perioada 2014-2020</t>
  </si>
  <si>
    <t>156/18.12.2017</t>
  </si>
  <si>
    <t>COMPANIA DE APA ARIEȘ S.A.</t>
  </si>
  <si>
    <t>Obiectivul general al Proiectului este de a îmbunataþi infrastructura de apa si apa uzata în beneficiul mediului si al populaþiei din regiunea Turda-Câmpia Turzii pentru a îndeplini obligaþiile de conformare stabilite prin Tratatul de aderare si obiectivele POS  Mediu, Axa Prioritara 1.</t>
  </si>
  <si>
    <t>14.10.2014 (CF semnat in data de 18.12.2017)</t>
  </si>
  <si>
    <t>Proiectul Regional de dezvoltare a infrastructurii de apa si apa uzata in judetul Galati, in perioada 2014-2020</t>
  </si>
  <si>
    <t>158/20.12.2017</t>
  </si>
  <si>
    <t>SC Apa Canal SA</t>
  </si>
  <si>
    <t>Obiectivul general al proiectului îl reprezinta îmbunataþirea infrastructurii de apa si canalizare în localitaþile din judeþul Galaþi incluse în proiect, în vederea îndeplinirii obligaþiilor stabilite prin Tratatul de Aderare si Directivele Europene relevante.
Prin intermediul proiectului, urmatorii indicatori prevazuti in POIM vor fi atinsi pana in 2022:
CO18 = 129.671 locuitori
CO19 = 44.242 locuitori echivalenti
Prin acesti indicatori, proiectul va contribui la atingerea la rezultatele POIM, OS 3.2, precum si la conformarea cu directivele europene.</t>
  </si>
  <si>
    <t>01.04.2015 (CF semnat in  20.12.2017)</t>
  </si>
  <si>
    <t>Sprijin pentru pregatirea aplicatiei de finantare si a documentatiilor de atribuire pentru Proiectul Regional de Dezvoltare a Infrastructurii de Apa si Apa Uzata din judetul NEAMT in perioada 2014-2020</t>
  </si>
  <si>
    <t>166/16.03.2018</t>
  </si>
  <si>
    <t>COMPANIA JUDETEANA APA SERV S.A.</t>
  </si>
  <si>
    <t>Obiectivul general al Masurii a fost îmbunataþirea infrastructurii de mediu din Piatra Neamþ, în scopul de a îndeplini obligaþiile trasate prin Parteneriatul de Aderare.                                                                                                                Asigurarea calitatii corespunzatoare a apei potabile in municipiul Piatra Neamt.
Imbunatatirea calitatii raului Bistrita. Imbunatatirea infrastructurii de apa si apa uzata,prin optimizarea capacitatii de furnizare apei si de preluare aapelor uzate precum si prin
reducerea pierderilor si a deversarilor necontrolate.</t>
  </si>
  <si>
    <t>19.10.2016 (CF semnat in 16 martie 2018)</t>
  </si>
  <si>
    <t>Organisme publice cf legii 64/2010</t>
  </si>
  <si>
    <t>Sprijin pentru pregătirea aplicației de finanțare și a documentațiilor de atribuire pentru proiectul regional de dezvoltare a infrastructurii de apă și apă uzată din județul Caraș Severin/Regiunea Vest, în perioada 2014-2020</t>
  </si>
  <si>
    <t>175/08.05.2018</t>
  </si>
  <si>
    <t>S.C. AQUACARAȘ S.A.</t>
  </si>
  <si>
    <t>Obiectivul general il reprezinta îmbunataþirea infrastructurii de mediu în ceea ce priveste apa si apa uzata în judeþul Caras-Severin,
România, în scopul îndeplinirii obligaþiilor privind acquis-ul de mediu.   Rezultate:                                                                                                                                                   1. Reabilitarea Staþiei de Tratare Ape Uzate din Resiþa
2. Reabilitarea Staþiei de Tratare Apa Potabila din Resiþa
3. Reabilitare si extindere retele de alimentare cu apa si canalizare in Resita
4. Reabilitare si extindere retele de alimentare cu apa in celelalte 7 orase ale judetului Caras-Severin</t>
  </si>
  <si>
    <t>21.05.2015 ( ( CF semnat la data de 08.05.2018)</t>
  </si>
  <si>
    <t>Regiunea 5 Vest</t>
  </si>
  <si>
    <t>Caras Severin</t>
  </si>
  <si>
    <t>Sprijin pentru pregătirea aplicației de finanțare și a documentațiilor de atribuire pentru proiectul regional de dezvoltare a infrastructurii de apă și apă uzată din județul Satu Mare/Regiunea Nord - Vest, în perioada 2014-2020</t>
  </si>
  <si>
    <t>185/29.06.2018</t>
  </si>
  <si>
    <t>SC APASERV SATU MARE SA</t>
  </si>
  <si>
    <t>06.05.2015( CF semnat in 29.06.2018)</t>
  </si>
  <si>
    <t>Regiunea 4 Sud-Vest</t>
  </si>
  <si>
    <t>Sprijin pentru pregătirea aplicației de finanțare și a documentațiilor de atribuire pentru proiectul regional de dezvoltare a infrastructurii de apă și apă uzată din județul/regiunea Dolj, în perioada 2014-2020</t>
  </si>
  <si>
    <t>187/06.07.2018</t>
  </si>
  <si>
    <t>Necompetitiv (cu depunere continuă, pe bază de liste de proiecte preidentificate)/28.03.2016/2019</t>
  </si>
  <si>
    <t>COMPANIA DE APĂ OLTENIA SA</t>
  </si>
  <si>
    <t>30.04.2015 9CF semnat in06.07.2018)</t>
  </si>
  <si>
    <t>Dolj</t>
  </si>
  <si>
    <t>Sprijin pentru pregatirea aplicatiei de finantare si a documentatiilor de atribuire pentru proiectul regional de dezvoltare a infrastructurii de apa si apa uzata din judetul Bihor, in perioada 2014-2020</t>
  </si>
  <si>
    <t>192/27.07.2018</t>
  </si>
  <si>
    <t>Necompetitiv (cu depunere continuă, pe bază de liste de proiecte preidentificate)</t>
  </si>
  <si>
    <t>Compania de apa Oradea SA</t>
  </si>
  <si>
    <t>15.05.2018(CF semnat in 27.07.2018)</t>
  </si>
  <si>
    <t>15.01.2023</t>
  </si>
  <si>
    <t>Bihor</t>
  </si>
  <si>
    <t>Proiectul regional de dezvoltare a infrastructurii de apă și apă uzată în aria de operare a S.C. RAJA S.A. Constanța, în perioada 2014-2020</t>
  </si>
  <si>
    <t>210/31.08.2018</t>
  </si>
  <si>
    <t>RAJA S.A.</t>
  </si>
  <si>
    <t>Obiectivul general al proiectului il reprezinta îmbunatatirea infrastructurii de apa si canalizare îin localitatile din aria proiectului din judetele Constanta, Ialomita, Ilfov,Calarasi, Dambovita si Brasov incluse în proiect, in vederea îndeplinirii obligatiilor stabilite prin Tratatul de Aderare si Directivele Europene relevante.</t>
  </si>
  <si>
    <t>01.03.2015 (CF semnat in 31.08.2018)</t>
  </si>
  <si>
    <t>31.12.2023</t>
  </si>
  <si>
    <t>Regiunea 2 Sud-Est; Regiunea 7 Centru; Regiunea 8 Bucureşti-Ilfov</t>
  </si>
  <si>
    <t>Brasov; Calarasi; Constanta; Dambovita; Ialomita; Ilfov</t>
  </si>
  <si>
    <t>Sprijin pentru pregătirea aplicatiei de finanţare şi a documentaţiilor de atribuire pentru proiectul regional de dezvoltare a infrastructurii de apă și apă uzată din județul Maramureș în perioada 2014-2020</t>
  </si>
  <si>
    <t>222/30.10.2018</t>
  </si>
  <si>
    <t>VITAL SA</t>
  </si>
  <si>
    <t>1. Elaborarea studiului de fezabilitate complet, inclusiv elaborarea studiilor de teren
2.  Elaborare Aplicatie de Finantare inclusiv a documentelor suport si asigurarea sprijinului in evaluare pana la aprobare
3. Elaborarea documentaţiilor de atribuire pentru contractele de lucrări si a serviciilor de audit, inclusiv elaborarea proiectelor tehnice şi a detaliilor de execuţie pentru contractele tip FIDIC ROSU
 4. Organizare seminarii de prezentare a obiectelor de investitii propuse prin proiec</t>
  </si>
  <si>
    <t>05.03.2018( CF semnat in 30.10.2018)</t>
  </si>
  <si>
    <t>05.02.2019</t>
  </si>
  <si>
    <t>Proiectul Regional de dezvoltare a infrastructurii de apă şi apă uzată din judeţele Cluj şi Sălaj în perioada 2014-2020</t>
  </si>
  <si>
    <t>225/20.11.2018</t>
  </si>
  <si>
    <t>COMPANIA DE APĂ SOMEŞ SA</t>
  </si>
  <si>
    <t>Obiectivul general al Proiectului îl reprezintă reabilitarea, modernizarea şi dezvoltarea infrastructurii de apă, canalizare şi epurare din sistemul regional Cluj–Sălaj, în vederea îndeplinirii obligaţiilor de conformitate din POS Mediu: Tratatul de Aderare şi Directivele Europeane 98/83/CE privind calitatea apei potabile, respectiv 91/271/CEE privind epurarea apelor uzate urbane. Obietivele specifice ale Proiectului: Pentru sectorul de apă: îmbunătăţirea proceselor de tratare a apei brute de suprafaţă, reabilitarea unor surse subterane, construirea unei conducte noi de aducţiune, extinderea şi reabilitarea reţelelor de distribuţie apă potabilă, reabilitarea conductelor de aducţiune prin metode nedistructive, construirea de rezervoare noi şi reabilitarea unor rezervoare existente, construirea şi reabilitarea de staţii pompare apă potabilă, contorizarea tuturor consumatorilor de apă potabilă şi automatizarea proceselor, asigurându-se astfel securitatea alimentării cu apă potabilă a populaţiei, reducerea consumurilor energetice şi materiale, reducerea pierderilor în sistemul de distribuţie şi calitatea apei potabile la parametri conform Directivei 98/83/CE. Pentru sectorul de apă uzată: reducerea riscurilor asociate poluării apei subterane şi de suprafaţă şi eliminarea riscurilor asupra sănătăţii prin extinderea reţelei de canalizare, eliminarea pierderilor, eliminarea contaminării apei subterane şi a subsolului prin reabilitarea colectoarelor de apă uzată, reducerea consumurilor energetice prin înlocuirea echipamentelor din staţiile de pompare ape uzate cu utilaje performante, achiziţionarea de autospeciale desfundat canale şi vehicule operaţionale, reducerea riscurilor pentru populaţie prin eliminarea descărcărilor de apă uzată neepurată sau insuficient epurată prin reabilitarea şi modernizarea staţiilor de epurare şi reducerea poluării râurilor Someşul Mic, Crişul Repede, Crasna, Valea Zalăului prin conformarea efluentului la reglementările europene (Directiva 91/271/CE) şi naţionale.</t>
  </si>
  <si>
    <t>03.04.2015 (CF semnat in 20.11.2018)</t>
  </si>
  <si>
    <t>Cluj; Salaj</t>
  </si>
  <si>
    <t>017, 018, 021, 023</t>
  </si>
  <si>
    <t>Proiect regional de dezvoltare a infrastructurii de apă și apă uzată din județul Ilfov, în perioada 2014 - 2020</t>
  </si>
  <si>
    <t>232/27.11.2018</t>
  </si>
  <si>
    <t>APĂ-CANAL ILFOV S.A.</t>
  </si>
  <si>
    <t xml:space="preserve">Obiectivul general al masurilor de investitii il reprezinta dezvoltarea durabila a sistemelor de apa si a sistemelor de canalizare in aria de operare a Operatorului Regional - SC. APA-CANAL ILFOV SA. - prin cresterea capacitatii de intretinere si operare a acestuia, contribuind in acelasi timp la sustenabilitatea proiectului major aprobat " Reabilitarea si modernizarea sistemelor de alimentare cu apa si canalizare in judetul Ilfov".
Rezultatul masurilor consta in: - servicii de asigurare a calitatii si disponibilitatii apei in conformitate cu principiile eficientei maxime a costurilor si de calitate in functionare si accesibilitatea populatiei; - respectarea standardelor de tratare a Directivei Tratarii Apelor Uzate 91/271/EEC pentru a fi evacuate in corpul de apa sensibil.
</t>
  </si>
  <si>
    <t>30.06.2018(CF semnat in 27.11.2018)</t>
  </si>
  <si>
    <t>30.12.2020</t>
  </si>
  <si>
    <t>Regiunea 8 Bucureşti-Ilfov</t>
  </si>
  <si>
    <t xml:space="preserve">Total OS 3.2 </t>
  </si>
  <si>
    <t>Total AP 3</t>
  </si>
  <si>
    <t>AP 4</t>
  </si>
  <si>
    <t>Axa Prioritară 4 Protecţia mediului prin măsuri de conservare a biodiversităţii, monitorizarea calităţii aerului şi decontaminare a siturilor poluate istoric, Obiectiv Specific 4.1 Creşterea gradului de protecţie şi conservare a biodiversităţii prin măsuri de management adecvate şi refacerea ecosistemelor degradate</t>
  </si>
  <si>
    <t>Planificarea managementului conservării biodiversității pentru situl Natura 2000 ROSCI0187 Pajiștile lui Suciu</t>
  </si>
  <si>
    <t>48/03.05.2017</t>
  </si>
  <si>
    <t>Competitiv cu depunere continua/20.02.2016 si relansat in 28.08.2017/30.06.2018</t>
  </si>
  <si>
    <t>Asociatia Ecologica de Turism Montan Absolut</t>
  </si>
  <si>
    <t>Asigurarea starii de conservare favorabila a speciilor si habitatelor din situl Natura 2000 ROSCI0187 Pajistile lui Suciu, in cadrul unui proces participativ ce vizeaza elaborarea planului de management si informarea/constientizarea factorilor interesati cu privire la beneficiile conservarii sitului Natura 2000.</t>
  </si>
  <si>
    <t>ONG</t>
  </si>
  <si>
    <t>085, 086, 083, 089</t>
  </si>
  <si>
    <t>Planificarea managementului conservării biodiversității in 5 situri Natura 2000 ROSCI0131 Oltenita-Mostistea, ROSPA0021 Ciocanesti, ROSPA0055 Lacul Galatui, ROSPA 0105 Valea Mostistea si ROSPA0136 Oltenita-Ulmeni</t>
  </si>
  <si>
    <t>47/03.05.2017</t>
  </si>
  <si>
    <t>ASOCIATIA ECHILIBRU</t>
  </si>
  <si>
    <t>Obiectivul general al proiectului consta în: Asigurarea starii de conservare favorabila a speciilor si habitatelor din 5 situri Natura 2000: ROSCI0131 Oltenita-Mostistea-Chiciu (incluzând rezervatia naturala IV.20. Ostrovul Haralambie), ROSPA0021 Ciocanesti – Dunare (incluzând rezervatia naturala IV.21 Ostrovul Ciocanesti), ROSPA0055 Lacul Galatui, ROSPA0105 Valea Mostistea si ROSPA0136 Oltenita – Ulmeni, în cadrul unui proces consultativ deschis, transparent si participativ vizând elaborarea planului de management si informarea/constientizarea factorilor interesati cu privire la beneficiile conservarii siturilor Natura 2000.</t>
  </si>
  <si>
    <r>
      <t xml:space="preserve">Planificarea managementului conservării biodiversității in 2 situri Natura 2000 ROSPA0024 Confluenta Olt-Dunare si  ROSCI0044 Corabia Turnu-Magurele, incluzand aria naturala protejata de interes national B 10 </t>
    </r>
    <r>
      <rPr>
        <b/>
        <sz val="10"/>
        <rFont val="Calibri"/>
        <family val="2"/>
        <scheme val="minor"/>
      </rPr>
      <t>Ostrovul Mare</t>
    </r>
  </si>
  <si>
    <t>50/05.05.2017</t>
  </si>
  <si>
    <t>Asociația Echilibru</t>
  </si>
  <si>
    <t>Obiectivul general al proiectului constă în: Asigurarea stării de conservare favorabilă a speciilor și habitatelor din 2 situri Natura 2000: ROSPA0024 Confluența Olt-Dunăre (incluzând rezervația naturală - B10. Ostrovul Mare) și ROSCI0044 Corabia - Turnu Măgurele, în cadrul unui proces consultativ deschis, transparent și participativ vizând elaborarea planului de management și informarea/ conştientizarea factorilor interesați cu privire la beneficiile conservării siturilor Natura 2000</t>
  </si>
  <si>
    <t>30/07/2019</t>
  </si>
  <si>
    <t>Elaborarea planului de management pentru ROSPA0078 Mlaștina Satchinez, ROSCI0115 Mlaștina Satchinez și 2.740 Rezervația Mlaștinile Satchinez</t>
  </si>
  <si>
    <t>52/08.05.2017</t>
  </si>
  <si>
    <t>ASOCIAȚIA PENTRU PROMOVAREA VALORILOR NATURALE ȘI CULTURALE ALE BANATULUI ȘI CRIȘANEI "EXCELSIOR"</t>
  </si>
  <si>
    <t>Scopul proiectului este de a îmbunataþii starea de conservare a speciilor si habitatelor de importanþa conservativa din ariile naturale
protejate ROSCI0115 Mlastina Satchinez, ROSPA0078 Mlastina Satchinez si 2.740 Rezervatia Mlastinile Satchinez, precum si de a
participa la dezvoltarea durabila a regiunii si de a implica în activitatea de conservare comunitatile locale, prin elaborarea si aprobarea
planului de management integrat al acestora si prin actiuni de informare, constientizare si consultare a comunitatilor locale.</t>
  </si>
  <si>
    <t>Elaborarea Planurilor de Management pentru ROSCI0287 Comloșu Mare, ROSCI0338 Pădurea Paniova și ROSCI0345 Pajiștea Cenad</t>
  </si>
  <si>
    <t>51/08.05.2017</t>
  </si>
  <si>
    <t>Obiectivul general al proiectului constă în îmbunatățirea stării de conservare a speciilor și habitatelor de importanță conservativă din ariile naturale protejate ROSCO0287 Comloşu Mare, ROSCI0338 Pădurea Paniova şi ROSCI0345 Pajiştea Cenad precum și participarea la dezvoltarea durabilă a regiunii și implicarera în activitatea de conservare comunitățile locale, prin elaborarea și aprobarea planului de management integrat al acestora și prin acțiuni de informare, conștientizare și consultare a comunităților locale.</t>
  </si>
  <si>
    <t>08.05.2017</t>
  </si>
  <si>
    <t>30.04.2020</t>
  </si>
  <si>
    <t>Management eficient si participativ pentru situl Natura 2000 ROSCI0432 Prunisor</t>
  </si>
  <si>
    <t>54/11.05.2017</t>
  </si>
  <si>
    <t>APM Mehedinți</t>
  </si>
  <si>
    <t>Scopul proiectului este creşterea gradului de protecţie şi conservare a biodiversităţii şi a patrimoniului natural al sitului NATURA 2000
ROSCI0432 Prunişor prin elaborarea planului de management, conştientizarea grupului ţintă şi creşterea capacităţii instituţionale a
Agenţiei pentru Protecţia Mediului Mehedinţi .
Evaluarea stării de conservare a speciilor şi habitatelor de importanţă comunitară şi stabilirea măsurilor de management adecvate prin realizarea planului de management, a planului de monitorizare şi a protocoalelor de monitorizare conduce la creşterea gradului de protecţie şi conservare a biodiversităţii de pe raza sitului Natura 2000 Prunişor, contribuind astfel la realizarea obiectivului specific al Programului .
În acelaşi timp, prin informare/consolidarea cunoştinţelor privind situl şi promovând conservarea diversităţii biologice, a speciilor şi habitatelor de interes comunitar din cadrul sitului Natura 2000 Prunişor, proiectul urmăreşte să contribuie la protecţia şi îmbunătăţirea biodiversităţii şi a patrimoniului natural, la menţinerea interacţiunii armonioase a omului cu natura prin protejarea diversităţii speciilor şi peisajului în vederea reducerii/înlăturării presiunilor antropice asupra speciilor şi habitatelor de importanta comunitară din arie. Creşterea capacităţii administrative de gestionare a ariilor naturale protejate a Agenţiei pentru Protecţia Mediului Mehedinţi, instituţia responsabilă pentru asigurarea managementului ariei protejate şi a protecţiei mediului în judeţul Mehedinţi va contribui la protecţia şi îmbunătăţirea biodiversităţii şi a patrimoniului natural nu numai în cadrul sitului Natura 2000 Prunişor ci şi a celorlalte arii protajate din judeţul Mehedinţi, atât pe periada implementării proiectului cât şi după finalizarea acestuia.
Activităţile desfăşurate în cadrul proiectului acoperă un sit Natura 2000 , situl ROSCI0432 Prunişor.</t>
  </si>
  <si>
    <r>
      <t xml:space="preserve">Realizarea managementului adecvat în scopul conservării biodiversității în aria naturală protejată ROSCI0357 </t>
    </r>
    <r>
      <rPr>
        <b/>
        <sz val="10"/>
        <rFont val="Calibri"/>
        <family val="2"/>
        <scheme val="minor"/>
      </rPr>
      <t>Porumbeni</t>
    </r>
  </si>
  <si>
    <t>56/19.05.2017</t>
  </si>
  <si>
    <t>Asociatia Coridorul Verde</t>
  </si>
  <si>
    <t>Obiectivul general al proiectului: Asigurarea managementului corespunzator al ariei naturale protejate ROSCI0357 Porumbeni, care sa conduca la mentinerea starii favorabile de conservare a habitatului si speciilor de importanta comunitara si la utilizarea durabila a resurselor din sit ca baza de dezvoltare a comunitatilor locale.</t>
  </si>
  <si>
    <t>Managementul durabil al siturilor Natura 2000 ROSCI0088 Gura Vedei-Saica-Slobozia fara suprafaþa care se suprapune cu ROSPA0108 Vedea – Dunare) si ROSPA0090 Ostrovu Lung-Gostinu</t>
  </si>
  <si>
    <t>59/23.05.2017</t>
  </si>
  <si>
    <t>Asociatia Operatorilor din Agricultura Ecologica BIO Romania</t>
  </si>
  <si>
    <t>Obiectivul general al proiectului este asigurarea stării de conservare favorabilă a speciilor și habitatelor din două situri Natura 2000, suprapuse parțial: ROSCI0088 Gura Vedei-Șaica-Slobozia (fără suprafața care se suprapune cu ROSPA0108 Vedea-Dunăre) și ROSPA0090 Ostrovu Lung-Goștinu, în cadrul unui proces consultativ deschis, transparent și participativ vizând elaborarea planului de management și informarea/conștientizarea factorilor interesați cu privire la beneficiile conservării siturilor Natura 2000.</t>
  </si>
  <si>
    <t>23.05.2017</t>
  </si>
  <si>
    <t>privat</t>
  </si>
  <si>
    <t>Elaborarea planului de management pentru situl de importanta comunitara Natura 2000 ROSCI0228 Sindrilita</t>
  </si>
  <si>
    <t>60/25.05.2017</t>
  </si>
  <si>
    <t>OCOLUL SILVIC NARUJA</t>
  </si>
  <si>
    <t>Obiectiv General al proiectului îl constituie: protejarea si conservarea biodiversitaþii în aria naturala protejata ROSCI0228 ?indriliþa, prin elaborarea si implementarea unui cadru de management eficient al sitului (metode de gestionare eficienta a impactului antropic asupra habitatelor naturale si a speciilor existente în sit).</t>
  </si>
  <si>
    <t>Elaborarea planului de management pentru ROSPA0109 Acumularile Belcesti, ROSCI0222 Saraturile Jijia Inferioara Prut, ROSPA0042 Jijiei si Miletinului și 2.553 Balta Telva Visina</t>
  </si>
  <si>
    <t>64/26.05.2017</t>
  </si>
  <si>
    <t>Societatea Ornitologica Romana</t>
  </si>
  <si>
    <t>Mentinerea statutului favorabil de conservare a speciilor prioritare in Situl Natura 2000 Blahnita prin masuri adecvate de management, asigurand in acest fel si cadrul necesar pentru o utilizare durabila a resurselor naturale ca baza de dezvoltare pentru cominitatile locale</t>
  </si>
  <si>
    <t>Management adecvat în vederea conservarii biodiversitaþii din ariile naturale protejate ROSCI0005 Balta Alba-Amara-Jirlau-Lacul Sarat Câineni, ROSPA0004 Balta Alba- Amara-Jirlau, 2.271 Balta Alba, 2.272 Balta Amara, 2.260 Lacul Jirlau-Visani</t>
  </si>
  <si>
    <t>66/29.05.2017</t>
  </si>
  <si>
    <t>ASOCIATIA MAXIMILIAN</t>
  </si>
  <si>
    <t>Obiectivul general al proiectului: Protejarea si conservarea biodiversitatii in ariile naturale protejateROSCI0005 Balta Alba-Amara-Jirlau-Lacul Sarat Caineni, ROSPA0004 Balta Alba-Amara-Jirlau, 2.271 Balta Alba, 2.272 Balta Amara, 2.260 Lacul Jirlau-Visani, prin elaborarea unui Plan de Management adecvat siturilor Natura 2000 (metode de gestionare eficienta a presiunilor si amenintarilor asupra habitatelor naturale si a speciilor existente in sit).Proiectul contribuie direct la realizarea obiectivului specific 4.1. al Axei Prioritare 4 a POIM 2014-2020, si anume „Cresterea gradului de protectie si conservare a biodiversitatii prin masuri de management adecvate si refacerea ecosistemelor degradate. Proiectul acopera doua situri Natura 2000 pentru actiunile de tip A, respectiv ROSCI0005 Balta Alba – Amara – Jirlau – Lacul Sarat Caineni si ROSPA0004 Balta Alba – Amara – Jirlau, incluzand si trei arii naturale protejate de interes national suprapuse siturilor Natura 2000, respectiv: 2.271. Balta Alba, 2.272., Balta Amara, 2.260. Lacul Jirlau – Visani.</t>
  </si>
  <si>
    <t>Conservarea biodiversitaþii în situl Natura 2000 ROSPA0124 Lacurile de pe Valea Ilfovului</t>
  </si>
  <si>
    <t>65/29.05.2017</t>
  </si>
  <si>
    <t>Asociația pentru Mediu și Educație</t>
  </si>
  <si>
    <t>Asigurarea starii de conservare favorabila a speciilor de pasari de importanta comunitara din situl Natura 2000 Lacurile de pe Valea Ilfovului, in cadrul unui proces consultativ deschis, transparent si participativ vizand elaborarea Planului de Management si informarea/ constientizarea factorilor interesati cu privire la beneficiile conservarii sitului Natura 2000.</t>
  </si>
  <si>
    <t>Elaborarea Planurilor de management pentru ariile protejate ROSCI0310 Lacurile Fălticeni, ROSCI0389 Sărăturile de la Gura Ialomiței - Mihai Bravu, ROSP0051 Iezerul Călărași, ROSPA0061 Lacul Techirghiol, ROSPA0101 Stepa Saraiu Horea, ROSPA0111 Berteștii de</t>
  </si>
  <si>
    <t>70/30.05.2017</t>
  </si>
  <si>
    <t>SOCIETATEA ORNITOLOGICĂ ROMÂNĂ</t>
  </si>
  <si>
    <t>Elaborarea Planurilor de management pentru ariile protejate ROSCI0310 Lacurile Falticeni, ROSCI0389 Saraturile de la Gura Ialomiței - Mihai Bravu, ROSP0051 Iezerul Calarasi, ROSPA0061 Lacul Techirghiol, ROSPA0101 Stepa Saraiu Horea, ROSPA0111 Bertestii de Sus
- Gura Ialomiței Proiectul va acoperi 6 situri Natura 2000, planurile de management elaborate în mod participativ, cu implicarea factorilor interesați, stabilind cadrul necesar conservarii pe termen lung a speciilor si habitatelor de interes comunitar si dezvoltarii durabile a acestor situri, contribuind astfel la realizarea obiectivului specific al programului - cresterea gradului de protecþie si conservare a biodiversitaþii prin masuri de management adecvate. Planul de management al unei arii naturale protejate este un document care precizeaza scopul ariei protejate (protecþia si conservarea biodiversității specifice) si descrie în mod detaliat masurile care trebuie luate pentru atingerea acestui scop, integrând necesitățile de protecție a biodiversitații cu cele ale dezvoltarii sociale si economice.</t>
  </si>
  <si>
    <t>Elaborarea planului de management pentru situl de importanþa comunitara
ROSCI0018 Caldarile Zabalei împreuna cu aria naturala protejata 2810. Caldarile Zabalei-Zârna Mica-Raoaza</t>
  </si>
  <si>
    <t>74/13.06.2017</t>
  </si>
  <si>
    <t>Ocolul Silvic NaARUJA</t>
  </si>
  <si>
    <t>Obiectiv General al proiectului îl constituie: protejarea si conservarea biodiversitaþii în situl de importanþa comunitara ROSCI0018 Caldarile Zabalei împreuna cu aria naturala protejata 2810.</t>
  </si>
  <si>
    <t>01.05.2016</t>
  </si>
  <si>
    <t>31.12.2019</t>
  </si>
  <si>
    <t>Elaborarea planului de management al Ariei protejate ROSCI0381 Râul Târgului –Argesel – Râusor</t>
  </si>
  <si>
    <t>76/21.06.2017</t>
  </si>
  <si>
    <t>Fundația Conservation Carpathia</t>
  </si>
  <si>
    <t>Evaluarea contextului socio-economic, valoarea ecosistemelor si amenintarile asupra sitului Natura 2000 Muntii Fagaras. Evaluarea si prioritizarea oportunitatilor legate de "afacerile verzi", cu dezvoltarea unor propuneri pentru planurile de afaceri pentru intreprinderile verzi si conservarea biodiversitatii din zona vizata. Cresterea gradului de constientizare publica asupra rolului biodiversitatii si a serviciilor ecosistemice in situl Natura 2000 Muntii Fagaras.</t>
  </si>
  <si>
    <t xml:space="preserve">Elaborarea planului de management pentru situl de importanþa comunitara
ROSCI0405 Dealurile Strehaia-Bâtlanele </t>
  </si>
  <si>
    <t>77/21.06.2017</t>
  </si>
  <si>
    <t>Asociația Regională pentru Dezvoltarea Antreprenorială Oltenia (ARDA Oltenia)</t>
  </si>
  <si>
    <t>Obiectivul general al proiectului constă în: Creșterea gradului de protecție și conservare a biodiversității și a patrimoniului natural al sitului NATURA 2000 ROSCI0405 Dealurile Strehaia-Bâtlanele prin elaborarea planului de management, conştientizarea grupului țintă și creșterea capacității instituționale a Agenției pentru Protecția Mediului Mehedinți.</t>
  </si>
  <si>
    <t>Cresterea gradului de protecþie si conservare a biodiversitaþii prin implementarea Planului de management al Sitului NATURA 2000 ROSPA0106 Valea Oltului Inferior</t>
  </si>
  <si>
    <t>78/23.06.2017</t>
  </si>
  <si>
    <t>Agenția pentru Protecția Mediului Olt</t>
  </si>
  <si>
    <t>Obiectivul general al proiectului este protejarea și refacerea biodiversității prin implementarea măsurilor de conservare din planul de management aprobat în aria naturală protejată ROSPA0106 Valea Oltului Inferior.</t>
  </si>
  <si>
    <t>23.06.2017</t>
  </si>
  <si>
    <t>30.06.2020</t>
  </si>
  <si>
    <t>Managementul conservativ al siturilor de importanþa comunitara ROSCI0382 Râul Târnava Mare între Copsa si Mihalþ, ROSCI0431 Pajistile dintre Seica Mare si Veseud si ROSCI0312 Castanii comestibili de la Buia</t>
  </si>
  <si>
    <t>79/23.06.2017</t>
  </si>
  <si>
    <t>Agenția pentru Protecția Mediului Sibiu</t>
  </si>
  <si>
    <t>Obiectiv general al proiectului constă în elaborarea planurilor de management pentru siturile NATURA 2000 ROSCI0382 Râul Târnava Mare între Copşa şi Mihalţ, ROSCI0431 Pajiştile dintre Şeica Mare şi Veşeud, ROSCI0312 Castanii comestibili de la Buia precum şi implementarea măsurilor de management conservativ în ariile vizate de proiect.</t>
  </si>
  <si>
    <t>Elaborarea planului de management pentru siturile Natura 2000 – ROSPA0139 Piemontul Munţilor Metaliferi – Vinţu (incluzând rezervaţia naturală 2.519 Măgura Uroiului) şi ROSCI0419 Mureşul Mijlociu–Cugir</t>
  </si>
  <si>
    <t>95/26.07.2017</t>
  </si>
  <si>
    <t>SC EPMC CONSULTING SRL</t>
  </si>
  <si>
    <t>Protejarea și conservarea biodiversităţii în ariile naturale protejate ROSPA0139 Piemontul Munţilor Metaliferi – Vinţu, incluzând rezervaţia naturală 2.519 Măgura Uroiului și ROSCI0419 Mureșul Mijlociu - Cugir, prin elaborarea și implementarea unui cadru de management eficient al siturilor, informarea și conștientizarea factorilor interesaţi cu privire la beneficiile conservării siturilor Natura 2000.</t>
  </si>
  <si>
    <t>26.07.2017</t>
  </si>
  <si>
    <t>Plan de management pentru situl ROSCI0283 Cheile Doftanei</t>
  </si>
  <si>
    <t>98/01.08.2017</t>
  </si>
  <si>
    <t>Asociatia pentru Dezvoltare si Mediu - ADEMED</t>
  </si>
  <si>
    <t>Obiectivul general al proiectului este menținerea stării favorabile de conservare a speciilor și habitatelor Natura 2000 din situl Natura 2000 ROSCI0283 Cheile Doftanei.</t>
  </si>
  <si>
    <t>01.08.2017</t>
  </si>
  <si>
    <t>30.06.2019</t>
  </si>
  <si>
    <t>Râul Putna – crearea sistemului de management integrat pentru situl de interes comunitar Râul Putna și ariile naturale protejate învecinate: Râpa Roșie-Dealu Morii, Rezervația Algheanu și Pârâul Bozu</t>
  </si>
  <si>
    <t>99/01.08.2017</t>
  </si>
  <si>
    <t>ASOCIATIA PENTRU CONSERVAREA DIVERSITATII BIOLOGICE</t>
  </si>
  <si>
    <t>Obiectiv general
Elaborarea planului de management pentru pentru ariile naturale protejate: ROSCI0377 Râul Putna, Rezervaţia Naturală 2821 Râpa
Roşie – Dealu Morii, Rezervaţia Naturală 2823 Rezervaţia Algheanu, Rezervaţia Naturală 2825 Pârâul Bozu şi realizarea cadrului necesar
pentru un management corespunzător al terenurilor şi activităţilor din acestea în vederea conservării speciilor de interes comunitar şi
naţional, a valorilor naturale pentru care au fost desemnate şi asigurarea condiţiilor pentru implementarea planurilor şi proiectelor de dezvoltare durabilă a comunităţilor locale.</t>
  </si>
  <si>
    <r>
      <t>Realizarea managementului biodiversității în aria naturală protejată ROSCI0383</t>
    </r>
    <r>
      <rPr>
        <b/>
        <sz val="10"/>
        <rFont val="Calibri"/>
        <family val="2"/>
        <scheme val="minor"/>
      </rPr>
      <t xml:space="preserve"> Râul Târnava Mare între Odorheiu Secuiesc și Vânători</t>
    </r>
  </si>
  <si>
    <t>107/10.08.2017</t>
  </si>
  <si>
    <t>As,. Vanatorilor si Pescarilor Sportivi "Tarnava Mare"</t>
  </si>
  <si>
    <t>Obiectivul general al proiectului constă în: Asigurarea unui management corespunzător al ariei naturale protejate situl NATURA 2000 ROSCI0383 Râul Târnava Mare între Odorheiu Secuiesc și Vânători, prin elaborarea planului de management al ariei naturale protejate, document strategic de planificare a activităților din arie, în scopul îmbunătățirii stării favorabile de conservare a speciilor și habitatelor specifice.</t>
  </si>
  <si>
    <t>Management durabil pentru conservarea biodiversității prin realizarea planului de management al ariilor naturale protejate ROSCI0316 Lunca Râului Doamnei și ROSCI0268 Valea Vîlsanului</t>
  </si>
  <si>
    <t>108/17.08.2017</t>
  </si>
  <si>
    <t>ASOCIAȚIA PENTRU O ROMÂNIE DESCHISĂ (APRD)</t>
  </si>
  <si>
    <t>Obiectivul general al proiectului consta în conservarea biodiversitii, conștientizarea si educarea publicului privind importanța conservării diversității biologice în ariile naturale protejate ROSCI0316 Lunca Râului Doamnei și ROSCI0268 Valea Vâlsanului.</t>
  </si>
  <si>
    <t>Management eficient în siturile Natura 2000: ROSCI0276 Albeşti, ROSCI0417 Manoleasa, ROSCI0317 Cordăreni–Vorniceni şi ROSCI0234 şi rezervaţia Stânca Ştefăneşti, judeţul Botoşani</t>
  </si>
  <si>
    <t>111/18.08.2017</t>
  </si>
  <si>
    <t>Fundația CORONA</t>
  </si>
  <si>
    <t>Obiectivul general al proiectului este de a contribui la creşterea gradului de protecţie şi conservare a speciilor şi habitatelor de interes conservativ din 4 situri Natura 2000 din judeţul Botoşani: ROSCI0276 Albeşti, ROSCI0317 Cordăreni–Vorniceni, ROSCI0417 Manoleasa, ROSCI0234 şi rezervaţia naturală 2.226 Stânca Ştefăneşti prin realizarea şi aprobarea  planurilor de management.</t>
  </si>
  <si>
    <t>18.08.2017</t>
  </si>
  <si>
    <t>15.04.2020</t>
  </si>
  <si>
    <t>Implementarea planului de management pentru aria naturala protejata ROSCI 0263 Valea Ierii</t>
  </si>
  <si>
    <t>115/23.08.2017</t>
  </si>
  <si>
    <t>SC EPMC Consulting SRL</t>
  </si>
  <si>
    <t>Obiectivul general al proiectului îl constituie: conservarea biodiversităţii în situl de interes comunitar ROSCI0263 Valea Ierii prin implementarea planului de management al sitului.</t>
  </si>
  <si>
    <t>01.10.2016</t>
  </si>
  <si>
    <t>31.10.2021</t>
  </si>
  <si>
    <t>Elaborarea Planului de management pentru ariile naturale protejate ROSPA0040 Dunărea Veche-Brațul Măcin, RO SCI0012 Brațul Măcin și rezervația națională Lacul Traian</t>
  </si>
  <si>
    <t>117/08.09.2017</t>
  </si>
  <si>
    <t>Asociația Medio Pro</t>
  </si>
  <si>
    <t>Obiectivul general al proiectului este: Conservarea biodiversitaþii, constientizarea si informarea publicului privind importanþa valorilor
naturale din ariile protejate de interes comunitar ROSPA0040 Dunarea Veche-Braþul Macin si ROSCI0012 Braþul Macin si rezervaþia
naþionala Lacul Traian.</t>
  </si>
  <si>
    <t>Elaborarea a 3 planuri de management pentru situri Natura 2000 din judetul Alba</t>
  </si>
  <si>
    <t>129/02.10.2017</t>
  </si>
  <si>
    <t>ASOCIATIA "BIOUNIVERS" VALISOARA</t>
  </si>
  <si>
    <t>Contribuþia proiectului la realizarea obiectivului specific al Programului:
Prin elaborarea a 3 planuri de management, diseminarea informatiilor cu privire la rezultatele si activitatile implementate, prin cresterea
capacitatii institutionale a entitatilor implicate în proiect, prin educatie ecologica, informarea si constientizarea comunitaþilor locale si prin
realizarea strategiei de vizitare pentru una dintre ariile protejate, consideram ca proiectul contribuie într-un mod considerabil la realizarea
obiectivului opecific POIM, AP4.1, „Cresterea gradului de protectie si conservare a biodiversitatii prin masuri de management adecvate si
refacerea ecosistemelor degradate”.</t>
  </si>
  <si>
    <t>Planificarea managementului conservării biodiversității în situl Natura 2000 ROSPA00060 Lacurile Taşaul–Corbu</t>
  </si>
  <si>
    <t>131/12.10.2017</t>
  </si>
  <si>
    <t>Asociatia Black Sea Spa</t>
  </si>
  <si>
    <t>Obiectivul general al proiectului: Asigurarea starii de conservare favorabilă a speciilor de păsări de importanță comunitară din situl Natura 2000 ROSPA0060 Lacurile Tașaul -Corbu, în cadrul unui proces consultativ deschis, transparent și participativ vizând elaborarea planului de management și informarea/conștientizarea factorilor interesați cu privire la beneficiile conservării sitului Natura 2000.</t>
  </si>
  <si>
    <t xml:space="preserve"> Elaborarea Planului de management al sitului Natura 2000 Oituz-Ojdula</t>
  </si>
  <si>
    <t>132/26.10.2017</t>
  </si>
  <si>
    <t>OCOLUL SILVIC PRIVAT BRETCU</t>
  </si>
  <si>
    <t>Elaborarea Planului de management al sitului Natura 2000 Oituz-Ojdula pentru menþinerea starii de conservare pe termen lung
a speciilor si habitatelor de interes comunitar
Proiectul acopera situl Natura 2000 (ROSCI0130) cu o suprafaþa de 15.319 ha, si are ca scop conservarea, menþinerea si acolo unde este
cazul, readucerea într-o stare de conservare favorabila, habitatelor si speciilor de interes comunitar pentru care situl a fost desemnat.
Proiectul pentru care se solicita finanþarea, constituie o parte semnificativa în strategia propusa de custode pentru managementul sitului.
Obiectivul general propus pentru proiect este un prim pas în asigurarea unui management eficient al sitului. Elaborarea Planului de
management al sitului ca obiectiv al asociaþiei, stabilirea unor indicatori obiectivi pentru analiza calitaþii managementului, corelate cu
obiectivele propuse pentru acest proiect sunt strâns legate între ele.
Obiectivul general al proiectului vizeaza asigurarea unui statut de conservare favorabil al speciilor si habitatelor acestora, gestionarea
durabila a resurselor naturale si conservarea peisajului actual, prin menþinerea si încurajarea activitaþilor antropice tradiþionale</t>
  </si>
  <si>
    <t>Implementarea de măsuri active de conservare pe teritoriul Sitului Natura 2000 ROSCI0129 Nordul Gorjului de Vest care vizează reconstrucţia ecologică a habitatelor 4070* Tufărişuri cu Pinus mugo şi Rhododendron myrtifolium, 9260 Vegetaţie forestieră cu Ca</t>
  </si>
  <si>
    <t>133/26.10.2017</t>
  </si>
  <si>
    <t>Camera de Comerț și Industrie ROMÂNIA - JAPONIA</t>
  </si>
  <si>
    <t>Obiectivul proiectului este protecția si conservarea biodiversitații din aria naturala protejata ROSCI0129 Nordul Gorjului de Vest, prin elaborarea unui studiu de monitorizare a speciilor de mamifere (carnivore mari), care sa raspunda si cerințelor rețelei ecologice Europene Natura 2000.</t>
  </si>
  <si>
    <t>29.02.2020</t>
  </si>
  <si>
    <t>Elaborarea planului de management pentru ROSCI0373 Râul Mureş între Brănişca şi Ilia şi a planului de management pentru ROSPA0132 Munţii Metaliferi şi ariile naturale protejate conexe</t>
  </si>
  <si>
    <t>134/26.10.2017</t>
  </si>
  <si>
    <t>Asociația pentru promovarea valorilor naturale și culturale ale Banatului și Crișanei EXCELSIOR</t>
  </si>
  <si>
    <t>Elaborarea planului de management pentru siturile Natura 2000 – ROSPA0139 Piemontul Munþilor Metaliferi – Vinþu (incluzând rezervaþia naturala 2.519 Magura Uroiului) si ROSCI0419 Muresul Mijlociu – Cugir</t>
  </si>
  <si>
    <t>Elaborarea planurilor de management pentru ariile naturale protejate ROSCI0246 Tinovul Luci și Rezervația 2.465 Tinovul Luci și respectiv ROSCI0241 Tinovul Apa Lină - Honcsok, ROSPA0169 Tinovul Apa Lină - Honcsok și Rezervația 2.467 Tinovul de la Plăieșii</t>
  </si>
  <si>
    <t>146/28.11.2017</t>
  </si>
  <si>
    <t>ASOCIAȚIA MEDIO PRO</t>
  </si>
  <si>
    <t>01.08.2017 (CF semnat in data de 28.11.2017)</t>
  </si>
  <si>
    <t>Îmbunătăţirea stării de conservare a biodiversităţii în ROSPA 0115 Defileul Crişului Repede – Valea Iadului prin elaborarea planului de management</t>
  </si>
  <si>
    <t>160/22.12.2017</t>
  </si>
  <si>
    <t>ASOCIAȚIA CENTRUL PENTRU ARII PROTEJATE ȘI DEZVOLTARE DURABILĂ BIHOR</t>
  </si>
  <si>
    <t>Elaborarea unui plan de management viabil, creșterea gradului de conștientizare a populaţiei și întărirea capacităţii instituţionale de administrare pentru situl Natura 2000 ROSPA0115 Defileul Crișului Repede - Valea Iadului, crearea premiselor pentru îmbunătăţirea/menţinerea stării favorabile de conservare a speciilor de păsări de interes comunitar și a habitatelor caracteristice acestora pe suprafaţa sitului ROSPA0115 Defileul Crișului Repede - Valea Iadului.</t>
  </si>
  <si>
    <t>22.09.2016 (CF semnat in 22.12.2017)</t>
  </si>
  <si>
    <t>Planificarea managementului conservării biodiversității în siturile Natura 2000 ROSPA0012 Brațul Borcea, împreună cu ROSCI0319 Mlaștina de la Fetești, IV.34. Pădurea Canton Hățiș și ROSCI0278 Bordușani - Borcea (fără partea care se suprapune cu ROSPA0017</t>
  </si>
  <si>
    <t>162/07.03.2018</t>
  </si>
  <si>
    <t>Asociația Centrul Ecologic Green Area</t>
  </si>
  <si>
    <t>Obiectivul general al proiectului:
Dezvoltarea si consolidarea turismului intern prin sprijinirea promovarii turistice a produselor turistice specifice si a activitaþilor de marketing specifice. Scopul este de a dezvolta conceptul de recreere turistica în România, de a creste numarul de vacante în România prin promovarea produselor turistice specifice.                                                 Obiectivele specifice ale proiectului:
- cresterea notorietatii patrimoniului cultural;
- imbunatatirea gradului de competitivitate al actorilor locali (pensiuni, moteluri cabane etc);
- estimarea cresterii circulatiei turistice cu 4% ;
- integrarea principiilor dezvoltarii durabile a protectiei mediului si a egalitatii de sanse in dezvoltarea turismului la nivel local;</t>
  </si>
  <si>
    <t>24.07.2017 (CF semnat in data de 07.03,2018)</t>
  </si>
  <si>
    <t>085, 086, 083, 090</t>
  </si>
  <si>
    <t>Planificarea managementului conservării biodiversității pentru Situl Natura 2000 ROSPA0112 Câmpia Gherghiței împreună cu rezervația naturala B.6 Lacul Rodeanu</t>
  </si>
  <si>
    <t>163/07.03.2018</t>
  </si>
  <si>
    <t>Obiectivul general al proiectului:
Dezvoltarea si consolidarea turismului intern prin sprijinirea promovarii turistice a produselor turistice specifice si a activitatilor de marketing specifice. Scopul este de a dezvolta conceptul de recreere turistica in Romania, de a creste numarul de vacante in Romania prin promovarea produselor turistice specifice.                                                      Obiectivele specifice ale proiectului:
- cresterea notorietatii patrimoniului cultural;
- estimarea cresterii circulatiei turistice cu 4% ;
- integrarea principiilor dezvoltarii durabile a protectiei mediului si a egalitatii de sanse in dezvoltarea turismului la nivel local;</t>
  </si>
  <si>
    <t>01.01.2018 (CF semnat in data de 07.03.2018)</t>
  </si>
  <si>
    <t>085, 086, 083, 091</t>
  </si>
  <si>
    <t>Întărirea capacităţii pentru managementul adaptativ al capitalului natural din Parcul Naţional Retezat (incluzând rezervaţiile 2.494 Gemenele, 2.496 Peştera Zeicului), împreună cu siturile Natura 2000 suprapuse parţial - ROSCI0217 Retezat şi ROSPA0084 Muntii Retezat</t>
  </si>
  <si>
    <t>164/08.03.2018</t>
  </si>
  <si>
    <t>Administrația Parcului Național Retezat R.A.</t>
  </si>
  <si>
    <t>Obiectivul global al proiectului a fost reprezentat de conservarea diversitatii biologice si a integritatii ecologice a ecosistemelor de padure.                                                               Principalele obiective ale proiectului sînt legate de îmbunataþirea managementului conservativ al habitatelor alpine, de o mare diversitate în Munþii Retezat care reprezinta una dintre cele mai valoroase zone dedicate protecþiei naturii din România, cu o enorma relevanþa pentru conservarea patrimoniului natural european.
Sînt luate în considerare atât activitaþi directe de stopare a unor procese distructive, cât si o campanie foarte puternica pentru promovarea conceptelor de conservare, cu accent deosebit pe pastrarea nealterata pe termen lung a habitatelor alpine.</t>
  </si>
  <si>
    <t>01.01.2018 (CF semnat in data de 08.03.2018)</t>
  </si>
  <si>
    <t>085, 086, 083, 092</t>
  </si>
  <si>
    <t>Planificarea managementului conservării biodiversității în siturile Natura 2000 ROSPA0016 Câmpia Nirului-Valea Ierului, ROSCI0020 Câmpia Careiului împreună cu ariile protejate 2.676 Pădurea Urziceni, 2.677 Dunele de nisip Foieni, 2.679 Mlaștina Vermes și</t>
  </si>
  <si>
    <t>165/14.03.2018</t>
  </si>
  <si>
    <t>OCOLUL SILVIC "CODRII SĂTMARULUI”</t>
  </si>
  <si>
    <t>Obiectivul general al proiectului: Asigurarea starii de conservare favorabila pentru speciile si habitatele de interes comunitar din ariile
naturale protejate din Câmpia Careiului, Campia Ierului, Campia Nirului-Valea Ierului prin planificarea unui management integrat
impreuna cu cele 5 arii naturale protejate 2.182 Padurea cu Corynephorus de la Voievozi, 2.676 Padurea Urziceni, 2.677 Dunele de nisip
Foieni, 2.679 Mlastina Vermes si 2.183 Complexul hidrografic Valea Rece precum si constientizarea membrilor comunitaþilor locale
privind importanta ocrotirii si conservarii ariilor naturale protejate.                               Obiectivul specific:                                                                                                                                     Îmbunatatirea conditiilor de management ale ariilor naturale protejate vizate de proiect. Rezultatul cuantificabil al obiectivului consta in
realizarea unui plan de management pentru cele 8 arii naturale protejate.
Cresterea gradului de informare si constientizare a grupurilor tinta din comunitaþile locale cu privire la importanta ariilor naturale protejate
vizate de proiect. Rezultatul cuantificabil al obiectivului conta in cresterea cu 30% a gradului de informare si constientizare a grupurilor
tinta din comunitatile locale.
Cresterea capacitatii institutionale a custodelui. Rezultatul cuantificabil al obiectivului consta in achizitionarea de echipamente pentru
asigurarea activitatilor specifice ariilor naturale protejate.</t>
  </si>
  <si>
    <t>01.08.2017((CF semnat in data de 14.03.2018)</t>
  </si>
  <si>
    <t>085, 086, 083, 093</t>
  </si>
  <si>
    <t>Management adecvat in vederea conservarii biodiversitatii din ariile naturale protejate ROSCI 0097 – Lacul Negru si rezervatia naturala 2.813 Lacul Negru - Cheile Narujei I</t>
  </si>
  <si>
    <t>167/16.03.2018</t>
  </si>
  <si>
    <t>Necompetitiv (cu depunere continuă, pe bază de liste de proiecte preidentificate)/19.04.2016/2020</t>
  </si>
  <si>
    <t>"OCOLUL SILVIC NARUJA"</t>
  </si>
  <si>
    <t xml:space="preserve">Obiectivul general al proiectului este protejarea si conservarea biodiversitatii in situl de importanta comunitara ROSCI0018 Caldarile Zabalei impreuna cu aria naturala protejata 2810. Caldarile Zabalei-Zarna Mica-Raoaza, prin elaborarea si implementarea unui cadrul de management eficient al sitului </t>
  </si>
  <si>
    <t>27.05.2016 (CF semnat in  16.03.2018 )</t>
  </si>
  <si>
    <t>Elaborarea planurilor de management pentru ariile naturale protejate ROSCI0152 Pădurea Floreanu - Frumuşica - Ciurea suprapusă cu ROSPA0163 Pădurea Floreanu - Frumuşica - Ciurea şi rezervaţia naturală Frumuşica, ROSCI0077 Fânaţele Bârca suprapusă cu ROSPA</t>
  </si>
  <si>
    <t>169/28.03.2018</t>
  </si>
  <si>
    <t>ASOCIAŢIA SCUTIERII NATURII - AFJ</t>
  </si>
  <si>
    <t>Evaluarea starii de conservare a biodiversitatii in zona transfrontaliera Romania - Republica Moldova
Dezvoltarea capacitatii institutionale a structurilor implicate in conservarea biodiversitatii in context transfrontalier
Elaborarea sistemului de management integrat pentru conservarea biodiversitatii in zona transfrontaliera
Cresterea nivelului de informare a populatiei in sfera politicii de mediu privind problematica conservarii biodiversitatii</t>
  </si>
  <si>
    <t>01.01.2018  (CF semnat in  28.03.2018 )</t>
  </si>
  <si>
    <t>Managementul adecvat în vederea conservării biodiversității din ariile naturale protejate ROSCI0023 și rezervația naturală 2818 Cascada Mișina</t>
  </si>
  <si>
    <t>171/11.04.2018</t>
  </si>
  <si>
    <t>Obiectivul general al proiectului este protejarea si conservarea biodiversitatii in situl de interes comunitar ROSCI0228 Sindrilita prin:
elaborarea si implementarea unui cadrul de management eficient al sitului
OS 1. Asigurarea masurilor coerente de conservare a biodiversitatii pentru situl Natura 2000 ROSCI0228 Sindrilita
OS 2. Cresterea capacitatii de gestionare a sitului Natura 2000 ROSCI0228 Sindrilita
OS 3. Cresterea gradului de educatie si constientizare a importantei sitului Natura 2000 ROSCI0228 Sindrilita si actiunilor de conservare
a biodiversitatii in randul comunitatii locale si a altor grupuri tinta relevante in zona sitului</t>
  </si>
  <si>
    <t>27.05.2016 (Cf semnat in 11.04.2018)</t>
  </si>
  <si>
    <t>017, 018, 021, 025</t>
  </si>
  <si>
    <t>Elaborarea planului de management integrat al siturilor Natura 2000 Munţii Ciucului - ROSCI0323 şi Depresiunea şi Munţii Ciucului - ROSPA0034</t>
  </si>
  <si>
    <t>177/31.05.2018</t>
  </si>
  <si>
    <t>Necompetitiv (cu depunere continuă, pe bază de liste de proiecte preidentificate)/19.04.2016/2021</t>
  </si>
  <si>
    <t>Asociația Microregională "Pogany Havas"</t>
  </si>
  <si>
    <t>Elaborarea planului de management integrat al siturilor Natura 2000 Munþii Ciucului - ROSCI0323 si Depresiunea si Munþii Ciucului - ROSPA0034</t>
  </si>
  <si>
    <t>12.09.2017 ( Cf semnat in 31,05,2018)</t>
  </si>
  <si>
    <t>Regiunea 7 Centru</t>
  </si>
  <si>
    <t>Harghita</t>
  </si>
  <si>
    <t>017, 018, 021, 026</t>
  </si>
  <si>
    <t>Management și conservarea biodiversității în ariile naturale protejate ROSCI0375 Râul Nera între Bozovici și Moceriș și ROSPA0149 Depresiunea Bozovici</t>
  </si>
  <si>
    <t>178/04.06.2018</t>
  </si>
  <si>
    <t>Necompetitiv (cu depunere continuă, pe bază de liste de proiecte preidentificate)/19.04.2016/2022</t>
  </si>
  <si>
    <t>ROMDECA SRL</t>
  </si>
  <si>
    <t>Obiectiv general: Conservarea biodiversitaþii, constientizarea si educarea publicului privind importanþa conservarii diversitaþii biologice în ariile naturale protejate ROSCI 0375 Râul Nera între Bozovici si Moceris si ROSPA0149 Depresiunea Bozovici.</t>
  </si>
  <si>
    <t>12.09.2017 ( Cf semnat in 04.06.2018)</t>
  </si>
  <si>
    <t>Caras severin</t>
  </si>
  <si>
    <t>017, 018, 021, 027</t>
  </si>
  <si>
    <t>Asigurarea unui management integrat, conservativ și durabil al ariilor naturale protejate administrate de Județul Neamț</t>
  </si>
  <si>
    <t>179/11.06.2018</t>
  </si>
  <si>
    <t>Necompetitiv (cu depunere continuă, pe bază de liste de proiecte preidentificate)/19.04.2016/2023</t>
  </si>
  <si>
    <t>Unitatea-Administrativ-Teritorială Neamț</t>
  </si>
  <si>
    <t>Obiectivul general: reabilitarea si modernizarea retelei de drumuri judetene in vederea cresterii, pe termen mediu a fluxurilor de capital, a mobilitatii fortei de munca, a accesibilitatii spre si in interiorul tarii, determinand o dezvoltare durabila a acesteiasi implicit, crearea de noi
oportunitati de locuri de munca, inclusiv in zonele rurale.
Obiectivul specific: reabilitarea si modernizarea a 12,960 km drum judetean DJ 156A, km 43+700-56+640, situat in judetul Neamt, care
face legatura intre localitatile Roznov si Caciulesti-Girov.</t>
  </si>
  <si>
    <t>11.07.2017( CF semnat in 11.06.2018)</t>
  </si>
  <si>
    <t>Neamt</t>
  </si>
  <si>
    <t>017, 018, 021, 028</t>
  </si>
  <si>
    <t>Imbunatatirea starii de conservare a speciilor si habitatelor de interes conservativ din situl Natura 2000 ROSCI0040 Coasta Lunii si Rezervatia Naturala Dealul cu Fluturi</t>
  </si>
  <si>
    <t>180/15.06.2018</t>
  </si>
  <si>
    <t>Necompetitiv (cu depunere continuă, pe bază de liste de proiecte preidentificate)/19.04.2016/2024</t>
  </si>
  <si>
    <t>ASOCIATIA ENVIROTEAM</t>
  </si>
  <si>
    <t>“ÎMBUNATA?IREA STARII DE CONSERVARE A SPECIILOR ?I HABITATELOR DE INTERES
CONSERVATIV DIN SITUL NATURA 2000 ROSCI0040 COASTA LUNII ?I REZERVA?IA NATURALA
DEALUL CU FLUTURI”</t>
  </si>
  <si>
    <t>Cluj</t>
  </si>
  <si>
    <t>017, 018, 021, 029</t>
  </si>
  <si>
    <t>Managementul durabil al siturilor Natura 2000 ROSPA0160 Lunca Buzăului (inclusiv rezervația naturală 2.259 Pădurea Camnița), ROSPA0151 Ciobănița-Osmancea, ROSCI0307 Lacul Sărat-Brăila, ROSCI0404 Dealurile Racoviței, ROSCI0398 Straja-Cumpăna</t>
  </si>
  <si>
    <t>182/19.06.2018</t>
  </si>
  <si>
    <t>Necompetitiv (cu depunere continuă, pe bază de liste de proiecte preidentificate)/19.04.2016/2025</t>
  </si>
  <si>
    <t>Agenția Română de Consultanță</t>
  </si>
  <si>
    <t>Conservarea biodiversitatii, constietizarea si informarea factorilor interesati privind valorile naturale din 5 situri Narura 2000: ROSPA0160 Lunca Buzaului (inclusiv Rezervatia naturala 2.259 Padurea Camnita), ROSPA0151 Ciobanita - Osmancea, ROSCI0307 Lacul Sarat Braila, ROSCI0404 Dealurile Racoviteni, ROSCI0398 Straja – Cumpana Proiectul isi propune elaborarea avizarea si aprobarea Planului de management al siturilor Natura 2000 vizate de proiect (intr-o maniera participativa, prin implicarea si consultarea tuturor factorilor interesati); planul de management reprezinta documentul strategic de baza pt. a asigura dezvoltarea durabila a comunitatilor locale, deoarece in cadrul planulu de management se vor stabili masurile necesare pt. a asigura dezvoltarea socio-economica a comunitatilor locale si modalitatea in care resursele naturale pot fi folosite fara a fi afectate pe termen lung. Proiectul propus pentru finantare vizeaza implementarea unor actiuni de tip A (elaborare Planu de management) pentru 5 situri Natura 2000: - ROSPA0160 Lunca Buzaului (inclusiv Rezervatia naturala 2.259 Padurea Camnita), - ROSPA0151 Ciobanita - Osmancea, - ROSCI0307 Lacul Sarat - Braila, ROSCI0404 Dealurile Racoviteni, - ROSCI0398 Straja – Cumpana Prin tematica propusa, przentul proiect contribuie la întarirea managementului Retelei Natura 2000 în România si la implementarea adecvata în Romania a Directivelor „Habitate” (92/43/CEE) si „Pasari” (2009/147/CE). Astfel, prezentul proiect va contribui în mod direct la indeplinirea Obiectivului Specific 4.1. al POIM, Axa Prioritara 4 a „Cresterea gradului de protectie si conservare a biodiversitatii prin masuri de management adecvate si refacerea ecosistemelor degradate</t>
  </si>
  <si>
    <t>01.07.2017( CF semnat in 19.06.2018)</t>
  </si>
  <si>
    <t>Buzau</t>
  </si>
  <si>
    <t>017, 018, 021, 030</t>
  </si>
  <si>
    <t>Planificarea managementului conservării biodiversității în aria naturală protejată ROSCI0030 Cheile Lăpușului împreună cu aria naturală de interes național 2.583. Cheile Lăpușului</t>
  </si>
  <si>
    <t>183/21.06.2018</t>
  </si>
  <si>
    <t>Necompetitiv (cu depunere continuă, pe bază de liste de proiecte preidentificate)/19.04.2016/2026</t>
  </si>
  <si>
    <t>Asociația Profesională GEOMMED</t>
  </si>
  <si>
    <t>Creşterea gradului de protecţie şi conservare a biodiversităţii şi refacerea ecosistemelor degradat</t>
  </si>
  <si>
    <t>20.04.2017( CF semnat in 21.062018)</t>
  </si>
  <si>
    <t>017, 018, 021, 031</t>
  </si>
  <si>
    <t>Protecția naturii și conservarea biodiversității prin realizarea planurilor de management ale ariilor naturale protejate ROSCI0372 Dăbuleni Potelu, ROSCI0258 Văile Bratia și Brătioara și ROSCI0341 Pădurea și Lacul Stolnici</t>
  </si>
  <si>
    <t>184/22.06.2018</t>
  </si>
  <si>
    <t>Necompetitiv (cu depunere continuă, pe bază de liste de proiecte preidentificate)/19.04.2016/2027</t>
  </si>
  <si>
    <t>ASOCIAȚIA PENTRU O ROMÂNIE DESCHISĂ</t>
  </si>
  <si>
    <t xml:space="preserve">
 Conservarea biodiversităţii, conştientizarea şi educarea publicului privind importanţa conservării diversităţii biologice în ariile naturale protejate ROSCI0372 Dăbuleni Potelu, ROSCI0258 Văile Brătia şi Brătioara şi ROSCI0341 Pădurea şi Lacul Stolnici.
Obiectivele specifice ale proiectului
1. Elaborarea Planurilor de management în vederea asigurării stării de conservare favorabilă a speciilor şi habitatelor de interes national şi comunitar din ariile naturale protejate de importanţă comunitară ROSCI0372 Dăbuleni Potelu, ROSCI0258 Văile Brătia şi Brătioara şi ROSCI0341 Pădurea şi Lacul Stolnici; 
2. Creşterea gradului de conştientizare a populaţiei asupra capitalului natural din ariile  naturale protejate, prin acţiuni de informare şi educaţie ecologică;
 3. Cresterea capacităţii administrative de gestionare a ariei naturale protejate a Agenţiei Naţionale pentru Arii Naturale Protejate, responsabilă pentru asigurarea managementului ariilor ROSCI0372 Dăbuleni Potelu, ROSCI0258 Văile Brătia şi Brătioara şi ROSCI0341 Pădurea şi Lacul Stolnici.
</t>
  </si>
  <si>
    <t>01.09.2017(CF semnat in 22.06.2018)</t>
  </si>
  <si>
    <t>Regiunea 3 Sud Muntenia; Regiunea 4 Sud-Vest</t>
  </si>
  <si>
    <t>Arges; Dolj; Olt</t>
  </si>
  <si>
    <t>017, 018, 021, 032</t>
  </si>
  <si>
    <t>Plan de management pentru ariile protejate ROSCI 0210, ROSCI 0367, ROSCI 0368, ROSCI 0369</t>
  </si>
  <si>
    <t>186/03.07.2018</t>
  </si>
  <si>
    <t>Necompetitiv (cu depunere continuă, pe bază de liste de proiecte preidentificate)/19.04.2016/2028</t>
  </si>
  <si>
    <t>Asociația "Grupul Milvus"</t>
  </si>
  <si>
    <t>Elaborarea planurilor de management pentru ariile naturale protejate  ROSCI 0210, ROSCI 0367, ROSCI 0368, ROSCI 0369</t>
  </si>
  <si>
    <t>01.05.2016 (CF semnat in03,07.2018)</t>
  </si>
  <si>
    <t>Mures</t>
  </si>
  <si>
    <t>017, 018, 021, 033</t>
  </si>
  <si>
    <t>Conservarea biodiversității în situl Natura 2000 ROSCI0220 Săcuieni și aria naturală protejată 2.184 Lacul Cicoș</t>
  </si>
  <si>
    <t>189/10.07.2018</t>
  </si>
  <si>
    <t>Necompetitiv (cu depunere continuă, pe bază de liste de proiecte preidentificate)/19.04.2016/2029</t>
  </si>
  <si>
    <t>FUNDAȚIA PENTRU CULTURĂ ȘI EDUCAȚIE ECOLOGISTĂ ECOTOP</t>
  </si>
  <si>
    <t>Elaborarea Planului de management integrat viabil, creşterea gradului de conştientizare a populaţiei şi întărirea capacităţii instituţionale de administrare pentru situl Natura 2000 ROSCI0220 Săcueni împreună cu aria naturală protejată 1.284 Lacul Cicoş.
Scopul proiectului îl reprezintă crearea premiselor pentru îmbunătăţirea/menţinerea stării favorabile de conservare a habitatelor şi speciilor de interes comunitar pe suprafaţa sitului ROSCI0220 Săcueni împreună cu aria naturală protejată 1.284 Lacul Cicoş.</t>
  </si>
  <si>
    <t>08.02.2017 (CF semnat in 10.07.2018)</t>
  </si>
  <si>
    <t>017, 018, 021, 034</t>
  </si>
  <si>
    <t>Managementul Integrat al Podişului Nord Dobrogean</t>
  </si>
  <si>
    <t>191/20.07.2018</t>
  </si>
  <si>
    <t>Asociaţia pentru Dezvoltare Durabilă Dakia</t>
  </si>
  <si>
    <t>1. Elaborarea şi adoptarea Planului de Management integrat al celor 21 de arii naturale protejate din Podişul Nord Dobrogean vizate de proiect, şi anume 4 situri Natura 2000: ROSCI0201 Podişul Nord Dobrogean (fără partea care se suprapune cu ROSPA0073 şi partea care nu se suprapune situată la nord de ROSPA0091), ROSPA0091 Pădurea Babadag, ROSPA0100 Stepa Casimcea, ROSPA0040 Dunărea Veche-Braţul Măcin (partea care se suprapune cu ROSCI0201) şi 17 rezervaţii naturale: IV. 49 Pădurea Babadag - Codru, IV.51 Muchiile Cernei – Iaila, IV.52 Beidaud, IV.53 Valea Mahomencea, IV.54 Dealul Ghiunghiurmez,  IV.62 Valea Ostrovului, IV.63 Uspenia, IV.65 Casimcea, IV.66 Colţanii Mari, IV.67 Peceneaga, IV.68 Măgurele, IV.69 Războieni, 2.765 Dealul Bujorului, 2.766 Rezervaţia de liliac Valea Oilor, 2.767 Rezervaţia de liliac Fântâna Mare, 2.768 Vârful Secarul şi 2.769 Korum Tarla.
2. Informarea, educarea şi conştientizarea factorilor interesaţi cu privire la importanţa conservării biodiversităţii şi dezvoltarea durabilă a celor 20 de comunităţi locale din cele 21 de arii naturale protejate din Podişul Nord Dobrogean vizate de proiect 
3. Întărirea capacităţii de administrare a celor 21 de arii naturale protejate din Podişul Nord Dobrogean vizate de proiect</t>
  </si>
  <si>
    <t>01.08.2018 ( CF semnat in 20.07.2018)</t>
  </si>
  <si>
    <t>31.07.2021</t>
  </si>
  <si>
    <t>017, 018, 021, 035</t>
  </si>
  <si>
    <t>Elaborarea planului de management integrat pentru siturile Natura 2000 ROSCI0290 Coridorul Ialomiței, ROSPA0152 Coridorul Ialomiței si rezervația naturală Pădurea Alexeni (III.2.)</t>
  </si>
  <si>
    <t>205/13.08.2018</t>
  </si>
  <si>
    <t>R.N.P. ROMSILVA - Administrația Parcului Natural Balta Mică a Brăilei RA</t>
  </si>
  <si>
    <t>Asigurarea stării de conservare favorabilă a speciilor şi habitatelor din cadrul siturilor Natura 2000 ROSCI0290 Coridorul Ialomiţei, ROSPA0152 Coridorul Ialomiţei şi rezervaţia naturală Pădurea Alexeni, în cadrul unui proces consultativ deschis, transparent şi participativ vizând elaborarea planului de management şi informarea/ conştientizarea factorilor interesaţi cu privire la beneficiile conservării ariilor naturale protejat.
1. Elaborarea Planului de management pentru siturile Natura 2000 ROSCI0290 Coridorul Ialomiţei, ROSPA0152 Coridorul Ialomiţei şi rezervaţia naturală Pădurea Alexeni, printr-un proces transparent, consultativ şi participativ, în concordanţă cu legislaţia în vigoare. 2. Creşterea nivelului de informare, educare şi conştientizare a factorilor interesaţi cu privire la valorile, rolul şi importanţa siturilor Natura 2000 ROSCI0290 Coridorul Ialomiţei, ROSPA0152 Coridorul Ialomiţei şi rezervaţia naturală Pădurea Alexeni, evidenţiindu-se conceptul de dezvoltare durabilă locală: dezvoltare economică viabilă, protecţia mediului şi menţinerea/atingerea obiectivelor de conservare favorabilă a ecosistemelor naturale, speciilor şi habitatelor de interes naţional şi comunitar. 3. Dezvoltarea capacităţii administratorului siturilor Natura 2000 ROSCI0290 Coridorul Ialomiţei, ROSPA0152 Coridorul Ialomiţei şi rezervaţia naturală Pădurea Alexeni, în scopul asigurării unui management adecvat a acestuia</t>
  </si>
  <si>
    <t>01.01.2018(CF semnat in 13.08.2018)</t>
  </si>
  <si>
    <t>Regiunea 3 Sud Muntenia; Regiunea 8 Bucureşti-Ilfov</t>
  </si>
  <si>
    <t>Ialomita; Ilfov; Prahova</t>
  </si>
  <si>
    <t>017, 018, 021, 036</t>
  </si>
  <si>
    <t>Elaborarea Planului de Management pentru situl de importanţă comunitară ROSCI0285 - Codrii Seculari de la Strâmbu-Băiuţ</t>
  </si>
  <si>
    <t>206/14.08.2018</t>
  </si>
  <si>
    <t>Asociația WWF Programul Dunăre Carpați România</t>
  </si>
  <si>
    <t>Protecţia şi conservarea speciilor şi habitatelor de interes comunitar prezente in aria naturală protejată ROSCI0285 Codrii Seculari de la Strâmbu – Băiuţ prin inventarierea, monitorizarea, evaluarea si managementul speciilor si habitatelor ţintă, in sensul imbunătăţirii stării de conservare, a diminuării presiunilor asupra ecosistemelor, a cresterii gradului de constientizare în rândul publicului larg şi a susţinerii dezvoltării durabile a comunităţilor locale, asigurand astfel coerenta si eficienta retelei nationale de arii protejate.
Obiectivele specifice ale proiectului
1. Obiectivul 1 – Fundamentarea si dezvoltarea managementului conservativ al SCI Codrii Seculari de la Strâmbu – Băiuţ prin activităţi specifice de colectare şi interpretare a datelor din teren. Termen: al doilea an de implemetare. 2. Obiectivul 2 –Evaluarea ameninţărilor şi presiunilor asupra speciilor şi habitatelor din zona ţintă precum şi identificarea şi promovarea unor oportunităţi bazate pe utilizarea sustenabilă a resurselor naturale. Termen: al doilea an de implementare. 3. Obiectivul 3 – Realizarea planului de management pentru situl de importanţă comunitară ROSCI0285 Codrii seculari de la Strambu Baiut. Termen: al treilea an de implementare. 4. Obiectivul 4 – Creşterea nivelului de informare şi a gradului de conştientizare privind importanţa conservării biodiversităţii în sit şi implicarea comunităţilor locale în managementul ariei naturale protejate. Termen: al treilea an de implementare. 5. Obiectivul 5 - Întărirea capacităţii instituţionale a custodelui de a gestiona aria naturală protejată. Termen: al treilea an de implementare. 6. Obiectivul 6 – Asigurarea managementului de proiect în vederea atingerii tuturor rezultatelor propuse. Termen: al treilea an de implementare.</t>
  </si>
  <si>
    <t>01.01.2018( CF semnat in 14.08.2018)</t>
  </si>
  <si>
    <t>017, 018, 021, 037</t>
  </si>
  <si>
    <t>Conservarea biodiversitații si protecția naturii prin implementarea planului de management al ariei naturale protejate ROSCI 0354 Platforma Cotmeana</t>
  </si>
  <si>
    <t>195/02.08.2018</t>
  </si>
  <si>
    <t>Atingerea şi menţinerea stării de conservare favorabilă a speciilor şi habitatelor pentru care a fost declarat Situl Natura 2000 ROSCI0354 Platforma Cotmeana, în contextul dezvoltării durabile a comunităţilor locale ce se găsesc pe teritoriul său.
Obiectivele specifice ale proiectului
1. Măsuri pentru menţinerea şi îmbunătăţirea stării de conservare a speciilor şi habitatelor de importanţă comunitară, inclusiv reconstrucţia ecologică a ecosistemelor de pe suprafaţa ariei naturale protejate ROSCI0354 Platforma Cotmeana
 2. Monitorizarea şi evaluarea stării de conservare a speciilor şi habitatelor de importanţă comunitară
3. Întărirea capacităţii administrative a custodelui în vederea asigurării unui management adecvat al ariei naturale protejate ROSCI0354 Platforma Cotmeana 4. Creşterea nivelului de conştientizare şi educaţie a publicului şi grupurilor interesate privind importanţa conservării biodiversităţii şi pentru obţinerea sprijinului în vederea realizării obiectivelor planului de management al sitului.</t>
  </si>
  <si>
    <t>01.09.2017(CF semnat in 2.08.2018)</t>
  </si>
  <si>
    <t>017, 018, 021, 038</t>
  </si>
  <si>
    <t>Completarea nivelului de cunoaștere a biodiversității prin implementarea sistemului de monitorizare a stării de conservare a speciilor de păsări de interes comunitar din Romania și raportarea în baza articolului 12 al Directivei Păsări 2009/147/CE</t>
  </si>
  <si>
    <t>211/04.09.2018</t>
  </si>
  <si>
    <t>MINISTERUL MEDIULUI</t>
  </si>
  <si>
    <t>Scopul proiectului - Proiectul isi propune realizarea unei monitorizari adecvate a populaţiilor speciilor de pasari de interes comunitar de pe teritoriul tarii noastre. In acelasi timp, proiectul asigura pregătirea necesară sustinerii raportării programată pentru 2019 conform prevederilor articolului 12 al Directivei Pasari (Directiva 2009/147/CE a Parlamentului European şi a Consiliului, privind conservarea pasarilor salbatice). Proiectul isi propune si elaborarea  unui  set de masuri de  conservare a speciilor de pasari de importanta comunitara pentru mentinerea sau imbunatatirea starii favorabile de conservare a acestora. Activitatile de diseminare si de crestere a nivelului constientizarii in scopul prezentarii proiectului si a rezultatelor acestuia se adreseaza atat publicului larg, cat si autorităţilor locale şi investitorilor în sectorul economi</t>
  </si>
  <si>
    <t>02.05.2018( CF SEMNAT IN 04.09.2018)</t>
  </si>
  <si>
    <t>30.04.2021</t>
  </si>
  <si>
    <t>Regiunea 1 Nord-Est; Regiunea 2 Sud-Est; Regiunea 3 Sud Muntenia; Regiunea 4 Sud-Vest; Regiunea 5 Vest; Regiunea 6 Nord-Vest; Regiunea 7 Centru; Regiunea 8 Bucureşti-Ilfov</t>
  </si>
  <si>
    <t>Alba; Arad; Arges; Bacau; Bihor; Bistrita Nasaud; Botosani; Braila; Brasov; Bucuresti; Buzau; Calarasi; Caras Severin; Cluj; Constanta; Covasna; Dambovita; Dolj; Galati; Giurgiu; Gorj; Harghita; Hunedoara; Ialomita; Iasi; Ilfov; Maramures; Mehedinti; Mures; Neamt; Olt; Prahova; Salaj; Satu Mare; Sibiu; Suceava; Teleorman; Timis; Tulcea; Valcea; Vaslui; Vrancea</t>
  </si>
  <si>
    <t>017, 018, 021, 039</t>
  </si>
  <si>
    <t>Elaborarea planurilor de management ale siturilor Natura 2000 ROSCI0028 Cheile Cernei, ROSCI0054 Dealul Cetății Deva, ROSCI0136 Pădurea Bejan și ROSCI0254 Tufurile calcaroase din Valea Bobâlna și a ariilor protejate de interes național care se suprapun cu acestea  (2.512 Pădurea Bejan, 2.518 Dealul Cetăţii Deva, 2.504 Dealul ColţDealul Zănoaga, 2.520 Tufurile calcaroase din Valea Bobâlna şi 2.530 Cheile Cernei)</t>
  </si>
  <si>
    <t>221/16.10.2018</t>
  </si>
  <si>
    <t>UNIVERSITATEA BABES BOLYAI/RECTORAT</t>
  </si>
  <si>
    <t>Numărul de situri Natura 2000 acoperite de proiect: 4 situri
Proiectul vizează inventarierea şi cartarea distribuţiei spaţiale a habitatelor şi speciilor; determinarea efectivelor populaţionale ale speciilor; identificarea presiunilor actuale, a surselor potenţiale de ameninţare  şi evaluarea stării de conservare a habitatelor şi speciilor. Pe baza analizelor anterior menţionate se vor putea indica măsurile optime de conservare/refacere a habitatelor şi speciilor degradate; şi se vor realiza planurile de managament ale siturilor ROSCI0028, ROSCI0054, ROSCI0136 şi ROSCI0254. Măsurile de conservare şi planurile de management au rol de reglementare a acţiunilor necesare a fi întreprinse în cadrul siturilor şi ariilor protejate suprapuse pentru menţinerea stării de conservare a acestora pe o perioadă cât mai îndelungată; sau pentru refacerea acelor ecosisteme aflate în diferite stadii de degradare. Prin implementarea activităţilor prevăzute în cadrul proiectul vom contribui la îndeplinirea obiectivului specific 4.1 al POIM, axa 4, respectiv la creşterea gradului de conservare şi protecţie a biodiversităţii la nivel naţional prin măsuri de management adecvate a habitatelor şi speciilor.</t>
  </si>
  <si>
    <t>31.05.2021</t>
  </si>
  <si>
    <t>Hunedoara</t>
  </si>
  <si>
    <t>017, 018, 021, 040</t>
  </si>
  <si>
    <t>Managementul adecvat al speciilor invazive din România, în conformitate cu Regulamentul UE 1143/2014 referitor la prevenirea și gestionarea introducerii și răspândirii speciilor alogene invazive</t>
  </si>
  <si>
    <t>231/27.11.2018</t>
  </si>
  <si>
    <t>Ministerul Mediului</t>
  </si>
  <si>
    <t xml:space="preserve">Imbunătăţirea capacităţii administrative a autorităţilor pentru protecţia mediului în scopul derulării unitare a procedurii de evaluare a impactului asupra mediului
a) elaborarea a 7 ghiduri metodologice EIA necesare autorităţilor de mediu, a unei broşuri de prezentare a ghidurilor, precum şi diseminarea acestor ghiduri către grupuri ţintă, altele decât autorităţi de mediu b) realizarea unui studiu privind evaluarea ex ante a impactului aplicării unitare şi coerente a ghidurilor metodologice la nivelul autorităţilor de mediu c)  instruirea personalului din autorităţile de mediu, în vederea creşterii calităţii analizei documentaţiilor necesare derulării procedurii de evaluare a impactului asupra mediului d) informare şi publicitate a proiectului
</t>
  </si>
  <si>
    <t>01.03.2018 (CF semnat in 27.11.2018)</t>
  </si>
  <si>
    <t>28.02.2022</t>
  </si>
  <si>
    <t>Alba; Arad; Arges; Bacau; Bihor; Bistrita Nasaud; Botosani; Braila; Brasov; Bucuresti; Buzau; Calarasi; Caras Severin; Cluj; Constanta; Covasna; Dambovita; Dolj; Galati; Giurgiu; Gorj; Harghita; Hunedoara; Ialomita; Iasi; Ilfov; Maramures; Mehedinti; Mures; Neamt; Olt; Prahova; Salaj; Satu Mare; Sibiu; Suceava; Teleorman; Timis; Tulcea; Valcea; Vaslui; Vrancea</t>
  </si>
  <si>
    <t>Total OS 4.1</t>
  </si>
  <si>
    <t>Axa Prioritară 4 Protecţia mediului prin măsuri de conservare a biodiversităţii, monitorizarea calităţii aerului şi decontaminare a siturilor poluate istoric, Obiectiv Specific 4.3 Reducere suprafețe poluate istoric</t>
  </si>
  <si>
    <r>
      <t xml:space="preserve">Fazarea proiectului Reabilitarea sitului poluat istoric - depozit deseuri periculoase UCT - Posta Rât (Municipiul </t>
    </r>
    <r>
      <rPr>
        <b/>
        <sz val="10"/>
        <rFont val="Calibri"/>
        <family val="2"/>
        <scheme val="minor"/>
      </rPr>
      <t>Turda)</t>
    </r>
  </si>
  <si>
    <t>75/19.06.2017</t>
  </si>
  <si>
    <t>Necompetitiv( cu depunere continua pe baza de liste de proiecte preidentificate)/30.12.2016/30.062017</t>
  </si>
  <si>
    <t>Municipiul Turda</t>
  </si>
  <si>
    <t>Obiectivul general al acestui proiect este continuarea activitatilor pentru eliminarea surselor de la suprafaþa si de mica adâncime a
contaminanþilor si a riscului de contact pentru utilizatorii sitului, eliminarea poluantului care reprezinta un pericol pentru sanatatea
populaþiei din zona, si nu numai. Proiectul are in vedere decontaminarea si reabilitarea unei suprafete de 10,00 ha.</t>
  </si>
  <si>
    <t>Fazarea proiectului Reabilitarea Sitului poluat istoric Iaz Batal 30 ha – Tîrgu-Mureș</t>
  </si>
  <si>
    <t>127/28.09.2017</t>
  </si>
  <si>
    <t>Tîrgu-Mureș, regiunea 7 Centru</t>
  </si>
  <si>
    <t>Foieni, 2.679 Mlastina Vermes si 2.183 Complexul hidrografic Valea Rece precum si constientizarea membrilor comunitaþilor locale privind importanta ocrotirii si conservarii ariilor naturale protejate.</t>
  </si>
  <si>
    <t>Total OS 4.3</t>
  </si>
  <si>
    <t>Total AP 4</t>
  </si>
  <si>
    <t>AP 5</t>
  </si>
  <si>
    <t xml:space="preserve">Axa Prioritară 5 Promovarea adaptării la schimbările climatice, prevenirea şi gestionarea riscurilor,  O S 5.1 - Reducerea efectelor şi a pagubelor asupra populaţiei cauzate de fenomenele naturale asociate   </t>
  </si>
  <si>
    <t>Fazarea proiectului Watman - sistem informațional pentru managementul integrat al apelor - etapa I</t>
  </si>
  <si>
    <t>154/13.12.2017</t>
  </si>
  <si>
    <t>Necompetitiv (cu depunere continuă)</t>
  </si>
  <si>
    <t>ANAR</t>
  </si>
  <si>
    <t>Dezvoltarea unui management durabil al inundatiilor in zona cea mai vulnerabila din bazinul hidrografic Prut - Brlad prin reducerea
semnificativa a incidentei riscului la inundatii ( 82% in B.H. Bahlui si Bahluet si 9.2% in B.H. Prut - Barlad ) in urma elaborarii de masuri
structurale si nestructurale.</t>
  </si>
  <si>
    <t>01,08,2017 ( cf semnat in 13.12.2017</t>
  </si>
  <si>
    <t>28,02,2019</t>
  </si>
  <si>
    <t>085, 087</t>
  </si>
  <si>
    <t>Fazarea proiectului Lucrări pentru reducerea riscului la inundații în bazinul hidrografic Prut – Bârlad</t>
  </si>
  <si>
    <t>157/19.12.2017</t>
  </si>
  <si>
    <t xml:space="preserve">Dezvoltarea unui management durabil al inundatiilor in zona cea mai vulnerabila din bazinul hidrografic Prut - Brlad prin reducerea
semnificativa a incidentei riscului la inundatii ( 82% in B.H. Bahlui si Bahluet si 9.2% in B.H. Prut - Barlad ) in urma elaborarii de masuri
structurale si nestructurale.
</t>
  </si>
  <si>
    <t>01.01.2016 (CF semnat in 19.12.2017)</t>
  </si>
  <si>
    <t>Reducerea eroziunii costiere Faza II (2014- 2020)</t>
  </si>
  <si>
    <t>223/09.11.2018</t>
  </si>
  <si>
    <t>SCOPUL acestui proiect este sa asigure adaptare la schimbarile climatice,prevenirea si gestionarea riscului prin protectia la eroziune a liniei tarmului in conditii medii anuale si in timpul evenimentelor cu perioada de recurenta de pana la 1/100 ani, pentru o durata de viata proiectata de 50 ani.</t>
  </si>
  <si>
    <t>26.02.2015(CF semnat in 09.11.2018)</t>
  </si>
  <si>
    <t>30.12.2023</t>
  </si>
  <si>
    <t>Dezvoltarea sistemului național de monitorizare și avertizare a fenomenelor meteorologice periculoase pentru asigurarea protecției vieții și a bunurilor materiale</t>
  </si>
  <si>
    <t>234/21.12.2018</t>
  </si>
  <si>
    <t>Administrația Națională de Meteorologie RA</t>
  </si>
  <si>
    <t>08.08.2017(CF semnat in 21.12.2018)</t>
  </si>
  <si>
    <t>Alba; Arad; Arges; Bacau; Bihor; Bistrita Nasaud; Botosani; Braila; Brasov; Bucuresti; Buzau; Calarasi; Caras Severin; Cluj; Constanta; Covasna; Dambovita; Dolj; Galati; Giurgiu; Gorj; Harghita; Hunedoara; Ialomita; Iasi; Ilfov; Maramures; Mehedinti; Mures; Neamt; Olt; Prahova; Salaj; Satu Mare; Sibiu; Suceava; Teleorman; Timis; Tulcea; Valcea; Vaslui; </t>
  </si>
  <si>
    <t>085, 088</t>
  </si>
  <si>
    <t>Total OS 5.1</t>
  </si>
  <si>
    <t xml:space="preserve">Axa Prioritară 5 Promovarea adaptării la schimbările climatice, prevenirea şi gestionarea riscurilor, Obiectiv Specific OS 5.2 Creșterea nivelului de pregătire pentru o reacție rapidă și eficientă la dezastre a </t>
  </si>
  <si>
    <t>„Răspunsul eficient salvează vieţi II”</t>
  </si>
  <si>
    <t>01/ 02.09.2016, contract finalizat</t>
  </si>
  <si>
    <t>Necompetitiv (cu depunere continuă, pe bază de liste de proiecte preidentificate)/19.04.2016/01.02.2017</t>
  </si>
  <si>
    <t>IGSU</t>
  </si>
  <si>
    <t>Obiectivul general al proiectului constă in dezvoltarea capabilitatilor de salvarea vietii populatiei si cresterea gradului de protectie, prin eficientizarea capacitatii de raspuns în caz de
dezastre.
Proiectul ,,ERSL II” urmareste diminuarea nevoilor de dotare, identificate ale serviciilor profesioniste pentru situatii de urgenta si îsi propune acoperirea unei parti cât mai mari a deficitului de echipamente si mijloace tehnice. Prin cresterea nivelului de dotare prin achizitia
de echipamente si mijloace tehnice, IGSU vizeaza sa aduca îmbunatatiri capacitatii de raspuns în cazul producerii unor situatii de urgenta.</t>
  </si>
  <si>
    <t>Finalizat</t>
  </si>
  <si>
    <t>MULTI RISC – MODUL I</t>
  </si>
  <si>
    <t>14/22.12.2016</t>
  </si>
  <si>
    <t>Inspectoratul General pentru Situatii de Urgenta (U.M. 0276)</t>
  </si>
  <si>
    <t>Obiectivul general al proiectului este creșterea rezilienței la dezastre a comunităților prin îmbunătățirea capabilităților de intervenție în situații de urgență generate de mai multe tipuri de risc.</t>
  </si>
  <si>
    <t>Axa Prioritară 5 Promovarea adaptării la schimbările climatice, prevenirea şi gestionarea riscurilor, Obiectiv Specific 5.2 Creșterea nivelului de pregătire pentru o reacție rapidă și eficientă la dezastre a echipajelor de intervenție.</t>
  </si>
  <si>
    <t>Modernizarea infrastructurii hardware si software a Sistemului Naþional Unic pentru Apeluri de Urgenþa</t>
  </si>
  <si>
    <t>208/28.08.2018</t>
  </si>
  <si>
    <t>Necompetitiv (cu depunere continuă, pe bază de liste de proiecte preidentificate)/19.04.2016/01.02.2018</t>
  </si>
  <si>
    <t>SERVICIUL DE TELECOMUNICATII SPECIALE</t>
  </si>
  <si>
    <t>Obiectivul general al proiectului este modernizarea sistemului informatic al SNUAU la nivel naţional, pentru asigurarea unui răspuns prompt şi eficient al agenţiilor de urgenţă şi al altor autorităţi responsabile în cazul raportărilor unor urgenţe individuale sau colective, respectându-se principiile unei modernizări sustenabile şi durabile.</t>
  </si>
  <si>
    <t>01.08.2018( CF semnat in 28 aug)</t>
  </si>
  <si>
    <t>Concept modern integrat pentru managementul situațiilor de urgență - VIZIUNE 2020 - I</t>
  </si>
  <si>
    <t>233/14.12.2018</t>
  </si>
  <si>
    <t>26.09.2017  CF semnat in 26 sept 2017)</t>
  </si>
  <si>
    <t>085, 089</t>
  </si>
  <si>
    <t>Total AP 5</t>
  </si>
  <si>
    <t>AP 6</t>
  </si>
  <si>
    <t>AP 6, Promovarea energiei curate şi eficienţei energetice în vederea susținerii unei economii cu emisii scăzute de carbon; O.S. 6.1 Creşterea producţiei de energie din resurse regenerabile mai puţin exploatate (biomasă, biogaz, geotermal)</t>
  </si>
  <si>
    <t>Modernizare stații de transformare ale E.ON Distribuție România S.A. – Lucrări de întărire a rețelei electrice în amonte de punctul de racordare a capacităților de producție suplimentare în scopul preluării energiei electrice produse din resurse regenerab</t>
  </si>
  <si>
    <t>155/18.12.2017</t>
  </si>
  <si>
    <t>Necompetitiv (cu depunere continuă,</t>
  </si>
  <si>
    <t>DELGAZ GRID S.A.</t>
  </si>
  <si>
    <t>Obiectivul principal al proiectului consta in cresterea sigurantei preluarii energiei electrice produse din resurse regenerabile prin reducerea numarului de intreruperi, diminuarea cantitatii de energie electrica nelivrata si reducerea numarului de intreruperi, diminuarea cantitatii de energie electrica nelivrata si reducerea costurilor de mentenanta ale retelei de distributie a energiei  electrice a E.ON Distributie Romania. Vor fi modernizate 3 statii  de transformare, Harlau, Pascani si Gorban, cu un grad de importanta ridicat pentru sistemul energetic din regiunea Moldova.</t>
  </si>
  <si>
    <t>011,012,015,016</t>
  </si>
  <si>
    <t>Total OS 6.1</t>
  </si>
  <si>
    <t>AP 6,  Promovarea energiei curate şi eficienţei energetice în vederea susținerii unei economii cu emisii scăzute de carbon; O.S. 6.2 Reducerea consumului de energie la nivelul consumatorilor industriali</t>
  </si>
  <si>
    <t>Aplicație Smart Metering pentru consum utilități și producție realizată</t>
  </si>
  <si>
    <t>151/08.12.2017</t>
  </si>
  <si>
    <t>Necompetitiv cu depunere continuă,</t>
  </si>
  <si>
    <t>VEL PITAR S.A.</t>
  </si>
  <si>
    <t>Obiectivul general al proiectului este implementarea unui sistem de monitorizare a consumurilor de utilitati si productie realizate la consumatorul industrial VEL PITAR SA - Unitatea de productie de la punctul de lucru Ramnicu Valcea, identificarea si implementarea de masuri de eficienta energetica in vederea inregistrarii de economii in consumul de energie si evitarea emisiilor de gaze cu efect de sera la nivelul societatii.</t>
  </si>
  <si>
    <t>01.10.2016( CF a fost semnat in 08.12.2017)</t>
  </si>
  <si>
    <t>Sistem inteligent de monitorizare a consumurilor energetice din cadrul Antibiotice SA</t>
  </si>
  <si>
    <t>152/08.12.2017</t>
  </si>
  <si>
    <t>ANTIBIOTICE SA</t>
  </si>
  <si>
    <t>Obiectiv general:  „Reducerea consumului specific de energie (kgep/1000 euro) la nivelul societatii ANTIBIOTICE S.A. in medie cu 1%, pe o perioada de 5 ani dupa implementarea proiectului, ca urmare a monitorizarii consumurilor prin implementarea unui sistem de contorizare inteligenta a consumului energetic”
Obiectiv specific: Implementarea unui sistem de contorizare inteligenta functional, in vederea monitorizarii consumurilor de energie electrica si gaz pana la sfarsitul perioade de implementare a proiectului.
Investitia propusa vizeaza achizitia si implementarea unui sistem inteligent de contorizare a energiei electrice si gazului in vederea monitorizarii consumului la nivelul companiei Antibiotice SA.
Scopul proiectului de investitii este de reducere a consumului si a pierderilor de energie si optimizarea consumului la nivelul intreprinderii prin implementarea de masuri non-cost si investitii bazate pe datele furnizate de sistem in vederea reducerii consumului energetic al companiei. Sistemul va permite extinderea in viitor si cu alte puncte de masura şi va putea comunica cu alte sisteme de monitorizare din intreprindere, in cazul unei extinderi a acesteia.</t>
  </si>
  <si>
    <t>18.11.2016 ( CF a fost semnat in 08.12.2017)</t>
  </si>
  <si>
    <t>Implementarea unui sistem de monitorizare a consumurilor energetice (energie electrică, energie termică, aer comprimat) la nivelul SC SORTILEMN SA</t>
  </si>
  <si>
    <t>159/21.12.2017</t>
  </si>
  <si>
    <t>SC SORTILEMN SA</t>
  </si>
  <si>
    <t>Imbunatatirea eficientei energetice a companiei prin introducerea de noi tehnologii si valorificarea superioara a resurselor disponibile de
energie regenerabila (biomasa lemnoasa). Realizarea proiectului permite :
• Reducerea costurilor specifice cu energia si imbunatatirea competitivitatii produselor atat pe piata externa cat si interna
• Imbunatatirea calitatii energiei termice produsa si utilizata in procesul tehnologic precum si cresterea sigurantei in exploatare si
furnizare
• Reducerea emisiilor GES permitand companiei sa se apropie de obiectivul unei productii integrale verzi</t>
  </si>
  <si>
    <t>01.10.2017 (CF a fost semnat in 21.12.2017)</t>
  </si>
  <si>
    <t>Implementarea unui sistem de monitorizare a consumului de energie la AZUR S.A.</t>
  </si>
  <si>
    <t>170/30.03.2018</t>
  </si>
  <si>
    <t>AZUR S.A</t>
  </si>
  <si>
    <t>Obiectiv general al proiectului Azur: „Cresterea competitivitatii si profitabilitatii sectiei lacuri si vopsele pe baze durabile, prin
retehnologizarea fluxului de producþie în vederea accesarii de noi pieþe interne (DiY) si externe inclusiv prin produse noi, inovative.”
Obiectivele specifice ale proiectului AZUR au fost:
-Dezvoltarea a cel putin 2 game de produse noi: grunduri si vopsele pe baza de solventi cu uscare rapida si grund-amorsa pe baza de
apa pentru impregnnare pereti.
-Cresterea cifrei de afaceri cu minim 10% pe an pe o perioada de 5 ani de la finalizarea proiectului;
-Cresterea cu 18,52% a vanzarilor pe piata DiY si o crestere cu 20% a cotei de piata pe acest sector de la 2 % pana la aproximativ 2,4%;
-Cresterea exportului cu minim 75% intr-o perioada de 5 ani de la finalizarea proiectului;
-Angajarea si instruirea a 10 persoane pentru operarea corespunzatoare a echipamentelor achizitionate prin proiect pe perioada
nedeterminata;</t>
  </si>
  <si>
    <t>30.08.2016 (CF semnat in 30.03.2018)</t>
  </si>
  <si>
    <t>011,012,015,017</t>
  </si>
  <si>
    <t>-</t>
  </si>
  <si>
    <t>SISTEM INTELIGENT DE MONITORIZARE A CONSUMURILOR ENERGETICE ÎN CADRUL YAZAKI COMPONENT TECHNOLOGY ROMANIA</t>
  </si>
  <si>
    <t>172/13.04.2018</t>
  </si>
  <si>
    <t>YAZAKI COMPONENT TECHNOLOGY S.R.L.</t>
  </si>
  <si>
    <t>01.02.2017 (CF semnat in 13.04.2018)</t>
  </si>
  <si>
    <t>011,012,015,018</t>
  </si>
  <si>
    <t>Aplicație de Smart Metering consumuri utilități</t>
  </si>
  <si>
    <t>173/03.05.2018</t>
  </si>
  <si>
    <t>COMELF S.A.</t>
  </si>
  <si>
    <t>Obiectivul general al proiectului:cresterea competitivitatii COMELF SA prin modificarea fundamentala a fluxurilor de fabricatie existente,
prin reorganizare, reamplasare de echipamente si achizitia de noi echipamente si tehnologii moderne care sa permita adaptarea
productiei la cerintele pietei si crearea de noi locuri de munca.
Obiectivele specifice ale proiectului:
• Cresterea cifrei de afaceri cu 64,10%, dupa primii 5 ani de la implementarea proiectului raportata la anul 2010
• Crearea a 196 noi locuri de munca la finalizarea proiectului
• Cresterea exportului cu 74% dupa cinci ani de la implementare</t>
  </si>
  <si>
    <t>01.10.2016 ( CF semnat la data de 03,05,2018)</t>
  </si>
  <si>
    <t>Bistrita Nasaud</t>
  </si>
  <si>
    <t>011,012,015,019</t>
  </si>
  <si>
    <t>Ap5</t>
  </si>
  <si>
    <t>Dezvoltarea sistemului de monitorizare a consumului de energie la Hammerer Aluminium Industries Sântana S.R.L.</t>
  </si>
  <si>
    <t>176/17.05.2018</t>
  </si>
  <si>
    <t>Hammerer Aluminium Industries Sântana S.R.L.</t>
  </si>
  <si>
    <t>Obiectivul general al proiectului este: Dezvoltarea sistemului de monitorizare a consumurilor de utilitati si a productiei realizate la consumatorul industrial Hammerer Aluminium Industries Santana S.R.L.                                                                                                                                         Rezultatul principal vizat de Hammerer Aluminium Industries Santana S.R.L. ca urmare a implementarii proiectului de monitorizare si
corelat cu obiectivul general al proiectului, este reducerea consumurilor de energie prin masuri de eficienta energetica cu 6,23% incepand cu anul 1 dupa implementarea proiectului.</t>
  </si>
  <si>
    <t>31.01.2017( CF semnat in data de 17.05.2018)</t>
  </si>
  <si>
    <t>Arad</t>
  </si>
  <si>
    <t>011,012,015,020</t>
  </si>
  <si>
    <t>Reducerea consumului de energie la nivelul SC Zoppas SRL prin implementarea unui sistem de monitorizare performant</t>
  </si>
  <si>
    <t>181/18.06.2018</t>
  </si>
  <si>
    <t>Zoppas Industries Romania SRL</t>
  </si>
  <si>
    <t>Obiectivul general al prezentului proiect consta in cresterea eficientei energetice  si tranzitia catre o economie cu emisii scazute de carbon la nivelul firmei solicitate - SC Zoppas SRL sprijinind astfel implementarea corecta si eficienta a principiilor dezvoltarii sustenabile  care vizeaza la randul sau asigurarea unui mediu propice vietii si dezvoltarii socio-economice pentru generatiile vitoare</t>
  </si>
  <si>
    <t>18.01.2017 (CF semnat in 18.06.2018)</t>
  </si>
  <si>
    <t>011,012,015,021</t>
  </si>
  <si>
    <t>Studiu Tehnic De Soluție - Sistem De Monitorizare Consumuri Energetice</t>
  </si>
  <si>
    <t>188/10.07.2018</t>
  </si>
  <si>
    <t>INFOPRESS GROUP SA</t>
  </si>
  <si>
    <t xml:space="preserve">Obiectivul general: implementarea unui sistem de monitorizare a consumurilor energetice  de catre INFOPRESS GROPU SA– unitatea de productie din Municipiul Odorheiu Secuiesc,  identificarea si implementarea de masuri de eficienta energetica în vederea înregistrarii de economii în consumul de energie si evitarea emsiilor de gaze cu efect de sera la nivelul societatii. </t>
  </si>
  <si>
    <t>01.06.2017(CF semnat10.07.2018)</t>
  </si>
  <si>
    <t>011,012,015,022</t>
  </si>
  <si>
    <t>Sistem inteligent de monitorizare a consumurilor energetice din cadrul CIECH Soda România S.A</t>
  </si>
  <si>
    <t>190/10.07.2018</t>
  </si>
  <si>
    <t>CIECH SODA ROMÂNIA S.A.</t>
  </si>
  <si>
    <t>Proiectul propus spre finanţare „Sistem inteligent de monitorizare a consumurilor energetice din cadrul Ciech Soda România S.A.”  are ca Obiectiv general - Reducerea consumului de energie la nivelul societatii CIECH SODA ROMANIA S.A.
Obiectivele specifice ale proiectului
1. Achizitionarea si implementarea Sistemului inteligent de monitorizare a consumurilor energetice la nivelul platformei chimice industriale Ciech Soda România S.A., are ca scop reducerea, dupa 5 ani de operare, a intensităţii electro-energetice cu 0,6 %, respectiv 95,22 kgep/1000 EURO şi cuantificarea potenţialului de economisire în consumul de energie în viitor şi evitarea emisiilor de gaze cu efect de seră estimate la 159,44 tone CO2 (pentru anul 2024). 2. Creşterea eficienţei prin aplicarea măsurilor non-cost de îmbunătăţire a eficienţei energetice stabilite pe baza informaţiilor obţinute din sistemul de monitorizare propus prin proiect - în scopul obţinerii de economii de energie de până la 41,55 tep în perioada de sustenabilitate a proiectului, respectiv 5 ani de la efectuarea plăţii finale în cadrul proiectului (an tinta 2024). 3. Creşterea vizibilităţi pierderilor de energie prin diseminarea şi conştientizarea rapidă a rezultatelor pozitive obţinute din sistemul de monitorizare care să permită o bună informare a nivelului de management prin rapoartele emise, având ca rezultat direct asigurarea simultană a creşterii calităţii, a productivităţii şi a reducerii facturii energetice</t>
  </si>
  <si>
    <t>09.03.2017(CF semnat 10.07.2018)</t>
  </si>
  <si>
    <t>Regiunea 3 Sud Muntenia</t>
  </si>
  <si>
    <t>Valcea</t>
  </si>
  <si>
    <t>011,012,015,023</t>
  </si>
  <si>
    <t>Implementare sistem de contorizare avansată cu monitorizare on-line pentru reducerea consumurilor energetice la TAKATA ROMANIA SRL</t>
  </si>
  <si>
    <t>224/19.11.2018</t>
  </si>
  <si>
    <t>TAKATA Romania SRL</t>
  </si>
  <si>
    <t>Obiectivul general al proiectului este reprezentat de: Reducerea consumurilor de energie în cadrul S.C. TAKATA România S.R.L. prin implementarea  unui sistem de monitorizare a consumurilor energetice.</t>
  </si>
  <si>
    <t>04.12.2017(CF semnat in 19.11.2018)</t>
  </si>
  <si>
    <t>011,012,015,024</t>
  </si>
  <si>
    <t xml:space="preserve">Total OS 6.2 </t>
  </si>
  <si>
    <t>AP 5- F1</t>
  </si>
  <si>
    <t>AP 6, Promovarea energiei curate şi eficienţei energetice în vederea susținerii unei economii cu emisii scăzute de carbon;  O.S. 6.3 - Reducerea consumul ui mediu de energie electrică la nivelul locuinţelor</t>
  </si>
  <si>
    <t>IMPLEMENTARE SISTEM DE MĂSURARE INTELIGENT ÎN MUNICIPIUL CRAIOVA, ZONA CENTRALĂ – PARȚIAL ȘI SĂRARI – cca. 10.000 CONSUMATORI DIN MUNICIPIUL CRAIOVA</t>
  </si>
  <si>
    <t>174/03.05.2018</t>
  </si>
  <si>
    <t>Cu depunere continua, pe baza de liste proiecte preidentificate</t>
  </si>
  <si>
    <t>DISTRIBUȚIE ENERGIE OLTENIA S.A.</t>
  </si>
  <si>
    <t>Obiectivul general al proiectului l-a constituit modernizarea staþiei de transformare 110/20 kV Bailesti prin echiparea cu echipamente primare si secundare moderne de ultima generatie care sa conduca la satisfacerea necesarului de energie atât în prezent, cât si pe termen mediu si lung in condiþii de calitate si siguranta în alimentare.</t>
  </si>
  <si>
    <t>01.01.2018 ( CF semnat la data de 03,05,2018)</t>
  </si>
  <si>
    <t>AP6</t>
  </si>
  <si>
    <t>AP 6, Promovarea energiei curate şi eficienţei energetice în vederea susținerii unei economii cu emisii scăzute de carbon; O.S. 6.3 - Reducerea consumul ui mediu de energie electrică la nivelul locuinţelor</t>
  </si>
  <si>
    <t>Implementarea unui sistem de monitorizare inteligentă a distribuției într-o zona omogenă de consumatori preponderent casnici de energie electrică</t>
  </si>
  <si>
    <t>207/24.08.2018</t>
  </si>
  <si>
    <t>Implementarea unui Sistem de Masurare Inteligent (SMI) pentru 10.016 consumatori casnici si non-casnici mici dintr-o zona omogena urbana din Municipiul Iasi, in vederea reducerii consumului de energie la nivelul locuintelor. Implementarea proiectului propus, in cadrul careia se vor realiza investitii in infrastructura energetica a companiei, contribuie la realizarea obiectivului specific 6.3 Reducerea consumului mediu de energie electrica la nivelul locuintelor. Contributia proiectul la realizarea obiectivului specific a Programului este justificata de faptul ca, in urma realizarii investitiei propuse, in cadrul companiei va fi implementat un sistem de masurare inteligenta care va asigura infrastructura necesara pentru elaborarea de strategii de analiza a datelor si de educare a consumatorilor pentru reducerea consumului individual la nivelul locuintelor.</t>
  </si>
  <si>
    <t>01.01.2018( CF Semnat in 24.08.2018)</t>
  </si>
  <si>
    <t>Total OS 6.3</t>
  </si>
  <si>
    <t>AP 6, Promovarea energiei curate şi eficienţei energetice în vederea susținerii unei economii cu emisii scăzute de carbon; O.S. 6.4 - Creşterea economiilor în consumul de energie primară produsă prin cogenerare de înaltă eficienţă</t>
  </si>
  <si>
    <t>Creșterea eficienței energetice operaționale la SC AMBRO SA Suceava prin implementarea unei instalații de cogenerare de înaltă eficiență</t>
  </si>
  <si>
    <t>194/31.07.2018</t>
  </si>
  <si>
    <t>SC AMBRO S.A.</t>
  </si>
  <si>
    <t>Obiectivul general al proiectului îl reprezintă creşterea eficienţei energetice la nivelul companiei AMBRO SA prin reducerea consumului de energie (care se regăseşte în reducerea consumului de resurse energetice primare) şi reducerea emisiilor de carbon prin achiziţionarea, instalarea şi utilizarea unei instalaţii de cogenerare de înaltă eficienţă. Tehnologia cogenerării de înaltă eficienţă asigură o eficienţă energetică sporită şi o creştere a gradului de protecţie a mediului.</t>
  </si>
  <si>
    <t xml:space="preserve"> Regiunea 1 Nord-Est</t>
  </si>
  <si>
    <t>Suceava</t>
  </si>
  <si>
    <t>Total OS 6.4</t>
  </si>
  <si>
    <t>Total AP 6</t>
  </si>
  <si>
    <t>Axa prioritară 7 Creşterea eficienţei energetice la nivelul sistemului centralizat de termoficare în oraşele selectate
Obiectiv specific 7.1 Creșterea eficienței energetice în sistemele centralizate de transport și distribuție a energiei termice în orașele selectate</t>
  </si>
  <si>
    <t>Reabilitarea sistemului de termoficare urbana la nivelul municipiului Oradea pentru perioada 2009-2028, în scopul conformarii la legislatia de mediu si cresterii eficientei energetice – Etapa II</t>
  </si>
  <si>
    <t>38/11.04.2017</t>
  </si>
  <si>
    <t>Cu depunere continua, pe baza de liste proiecte preidentificate/09.06.2016/31.12.2017</t>
  </si>
  <si>
    <t>Obiectivul general al proiectului constă in creșterea eficientei energetice prin dezvoltarea sistemului centralizat de transport si distribuție a energiei termice in municipiul Oradea, inclusiv reducerea pierderilor de la nivelul rețelelor. 
Scopul acestuia este dea contribui la creșterea competitivității si eficientei întregului sistem centralizat de încălzire urbană.
Obiectivele specifice ale proiectului se refea la: 
- Reducerea pierderilor de energie termică în rețeaua de transport, asigurându-se astfel creșterea eficienței energetice în întregul sistem; 
- Îmbunătățirea parametrilor tehnici de transport a energiei termice și reducerea costurilor globale de mentenanță și reparații; 
- Îmbunătățirea siguranței și calității căldurii și apei calde furnizate consumatorilor casnici și non-casnici; 
- Reducerea emisiilor de CO2 și alți poluanți (NOx, SO2, Pulberi) care urmare a reducerii cantității de combustibil folosit (reducerea cantității de combustibil reprezintă un efect al reducerii de pierderi de ET, astfel că acest obiectiv se plasează în plan secundar față de celelalte mai sus menționate).
Indicatori fizici:
- creșterea lungimii rețelelor termice primare (de transport) reabilitate cu 40,568 km de conducta, reprezentând o creștere cu 66,2% a rețelelor termice primare reabilitate în anul 2018 față de anul 2015. Cantitatea de emisii de gaze cu efect de seră evitate a fi emise în atmosferă anual, ca urmare a implementării proiectului, este de 22,558 t CO2/an (2018 față de 2015).</t>
  </si>
  <si>
    <t>11.04.2017</t>
  </si>
  <si>
    <t>013</t>
  </si>
  <si>
    <t>Reabilitarea sistemului de termoficare în Municipiul Iași în vederea conformării cu standardele de mediu privind emisiile în atmosferă și pentru creșterea eficienței energetice în alimentarea cu căldură urbană. Etapa a II-a</t>
  </si>
  <si>
    <t>130/05.10.2017</t>
  </si>
  <si>
    <t xml:space="preserve">Investiția propusă prin prezentul proiect constă în:
- Reabilitarea a 13,015 km traseu (26.030 km conducte) de rețea termică primară;
- Reabilitarea a 12.537 km traseu (50.148 km conducte) rețele termice secundare aferente a 8 puncte termice.                                           Realizarea reabilitărilor/modernizării conductelor de transport și distribuție determină reducerea pierderilor înregistrate în rețeaua de transport și distribuție cu 109,503 TJ, reprezentând față de anul 2015, o reducere de 3,85% care se va obține până în anul 2019, după finalizarea lucrărilor de reabilitare.
</t>
  </si>
  <si>
    <t>Reabilitarea sistemului de termoficare urbană la nivelul Municipiului Râmnicu Vâlcea pentru perioada 2009-2028 în scopul conformării la legislația de mediu și creșterii eficienței energetice – etapa II</t>
  </si>
  <si>
    <t>193/31.07.2018</t>
  </si>
  <si>
    <t>UAT Judetul Vâlcea</t>
  </si>
  <si>
    <t>Obiectivul general al proiectului il reprezinta creşterea eficienţei energetice a sistemului de termoficare la nivelul municipiului Ramnicu Valcea prin reducerea pierderilor de la nivelul retelelor şi creşterea calităţii serviciului public de alimentare cu energie termică, la tarife suportabile pentru populaţie, ca urmare a cresterii competitivitatii intregului sistem urban de incalzire centralizata si asigurarii viabilitatii acestui sistem pe termen lung</t>
  </si>
  <si>
    <t>01.05.2018(CF semnat in 31.07.2018)</t>
  </si>
  <si>
    <t>31.10.2019</t>
  </si>
  <si>
    <t>Obiectiv specific 7.1 Creșterea eficienței energetice în sistemele centralizate de transport și distribuție a energiei termice în orașele selectate</t>
  </si>
  <si>
    <t>Reabilitarea sistemului de termoficare urbana la nivelul Municipiului Focsani pentru perioada 2009 – 2028 în scopul conformarii la legislaþia de mediu si cresterii eficienþei </t>
  </si>
  <si>
    <t>209/28.08.2018</t>
  </si>
  <si>
    <t>MUNICIPIUL FOCSANI</t>
  </si>
  <si>
    <t>Obiectivul general al proiectului il reprezinta creşterea eficienţei energetice a sistemului de termoficare la nivelul municipiului Focşani prin reducerea pierderilor de la nivelul retelelor  şi creşterea calităţii serviciului public de alimentare cu energie termică, la tarife suportabile pentru populaţie ca urmare a cresterii competitivitatii intregului sistem urban de incalzire centralizata si asigurarii viabilitatii acestui sistem pe termen lung</t>
  </si>
  <si>
    <t>15.04.2018 (CF semnat 28.08.2018)</t>
  </si>
  <si>
    <t>Vrancea</t>
  </si>
  <si>
    <t>Total O.S. 7.1</t>
  </si>
  <si>
    <t>Total AP 7</t>
  </si>
  <si>
    <t>AP 8</t>
  </si>
  <si>
    <t>Axa prioritară 8 
Obiectiv specific 8.2   Creşterea gradului de interconectare a Sistemului Naţional de Transport a gazelor naturale cu alte state vecine- Transgaz</t>
  </si>
  <si>
    <t>Dezvoltări ale SNT în zona de Nord-Est a României în scopul îmbunătățirii aprovizionării cu gaze naturale a zonei precum și a asigurării capacităților de transport spre Republica Moldova</t>
  </si>
  <si>
    <t>226/22.11.2018</t>
  </si>
  <si>
    <t>SOCIETATEA NAȚIONALĂ DE TRANSPORT GAZE NATURALE TRANSGAZ S.A.</t>
  </si>
  <si>
    <t>Obiectivul acţiunii este implementarea fluxului invers între România şi Bulgaria, în trei etape: 
1. Construirea la staţia de măsurare a gazelor Isaccea, a unei legături între SNT România şi gazoductul de transit care traversează teritoriul României spre Bulgaria, legătură echipată cu o Staţie de măsurare a gazelor cu posibilitatea măsurării fluxului invers;
 2. Modificarea instalaţiilor tehnice existente la staţia de măsurare a gazelor natural de la Negru Vodă, în scopul creării posibilităţii de măsurare a fluxului invers; 
3. Extinderea capacităţii staţiei de compresoare Siliştea, prin adăugarea unei noi unităţi de compresoare în vederea creşterii presiunii de la 12-15 bari (presiune de intrare), la 33-35 bari (presiune de ieşire). Acţiunea este menită să sporească siguranţa aprovizionării cu gaze a Ro şi BG în cazul unei disfuncţionalităţi. Transgaz a notificat CE asupra cauzelor şi motivelor care determină întreruperea implementării Acţiunii şi a transmis variante tehnice fezabile care să se înscrie în bugetul prevăzut în decizia de finanţare şi propune ca Decizia de finanţare să fie aplicată parţial, urmând ca Comisia să accepte la plată lucrările executate pentru Activitatea nr.2– Achiziţionarea de materiale şi echipamente şi implementarea lucrărilor la SMG – Negru Vodă, prin care s-a asigurat posibilitatea unui flux de gaze bidirecţional pe conducta care tranzitează România spre Bulgaria. CE acceptă argumentele transmise de Transgaz şi în consecinţă în data de 20.11.2014 s-a înaintat Cererea de plată a soldului către C</t>
  </si>
  <si>
    <t xml:space="preserve">18.08.2014(CF semnat 22.11.2018) </t>
  </si>
  <si>
    <t>31.03.2020</t>
  </si>
  <si>
    <t>Bacau; Iasi; Neamt</t>
  </si>
  <si>
    <t>Total OS 8.2</t>
  </si>
  <si>
    <t>Total AP 8</t>
  </si>
  <si>
    <t>TOTAL</t>
  </si>
  <si>
    <t xml:space="preserve"> </t>
  </si>
  <si>
    <t>Hunedoara,Timis</t>
  </si>
  <si>
    <t>Regiunea 6 Nord-Vest,Regiunea 7 Centru</t>
  </si>
  <si>
    <t>Cluj,Mures</t>
  </si>
  <si>
    <t>Alba,Mures,Sibiu</t>
  </si>
  <si>
    <t>Regiunea 5 Vest,Regiunea 7 Centru</t>
  </si>
  <si>
    <t>Alba,Hunedoara</t>
  </si>
  <si>
    <t>Arad,Hunedoara</t>
  </si>
  <si>
    <t>Bucuresti</t>
  </si>
  <si>
    <t>Regiunea 3 Sud Muntenia,Regiunea 4 Sud-Vest</t>
  </si>
  <si>
    <t>Dolj,Olt,Teleorman</t>
  </si>
  <si>
    <t>Brasov</t>
  </si>
  <si>
    <t>Giurgiu,Teleorman</t>
  </si>
  <si>
    <t>Gorj,Hunedoara</t>
  </si>
  <si>
    <t>Olt</t>
  </si>
  <si>
    <t>Gorj</t>
  </si>
  <si>
    <t>Regiunea 3 Sud Muntenia,Regiunea 8 Bucureşti-Ilfov</t>
  </si>
  <si>
    <t>Bucuresti,Giurgiu,Ilfov</t>
  </si>
  <si>
    <t>Alba,Cluj</t>
  </si>
  <si>
    <t>Arad,Bihor,Hunedoara</t>
  </si>
  <si>
    <t>Regiunea 1 Nord-Est,Regiunea 2 Sud-Est,Regiunea 3 Sud Muntenia,Regiunea 4 Sud-Vest,Regiunea 5 Vest,Regiunea 8 Bucureşti-Ilfov</t>
  </si>
  <si>
    <t>Arad,Bacau,Bucuresti,Calarasi,Caras Severin,Constanta,Dolj,Giurgiu,Ialomita,Iasi,Ilfov,Mehedinti,Neamt,Olt,Prahova,Teleorman,Timis,Vrancea</t>
  </si>
  <si>
    <t>Regiunea 1 Nord-Est,Regiunea 2 Sud-Est,Regiunea 3 Sud Muntenia,Regiunea 4 Sud-Vest,Regiunea 5 Vest,Regiunea 6 Nord-Vest,Regiunea 7 Centru,Regiunea 8 Bucureşti-Ilfov</t>
  </si>
  <si>
    <t>Alba,Arad,Arges,Bacau,Bihor,Bistrita Nasaud,Botosani,Braila,Brasov,Bucuresti,Buzau,Calarasi,Caras Severin,Cluj,Constanta,Covasna,Dambovita,Dolj,Galati,Giurgiu,Gorj,Harghita,Hunedoara,Ialomita,Iasi,Maramures,Mehedinti,Mures,Neamt,Olt,Prahova,Salaj,Satu Mare,Sibiu,Suceava,Teleorman,Timis,Tulcea,Valcea,Vaslui,Vrancea</t>
  </si>
  <si>
    <t>Bacau,Iasi,Suceava</t>
  </si>
  <si>
    <t>Brasov,Harghita,Mures</t>
  </si>
  <si>
    <t>Caras Severin,Hunedoara,Timis</t>
  </si>
  <si>
    <t>Covasna,Mures</t>
  </si>
  <si>
    <t>Bucuresti,Prahova</t>
  </si>
  <si>
    <t>Calarasi</t>
  </si>
  <si>
    <t>Braila</t>
  </si>
  <si>
    <t>Alba</t>
  </si>
  <si>
    <t>Mehedinti</t>
  </si>
  <si>
    <t>Vaslui</t>
  </si>
  <si>
    <t>Prahova</t>
  </si>
  <si>
    <t>Botosani</t>
  </si>
  <si>
    <t>Arges</t>
  </si>
  <si>
    <t>Bacau</t>
  </si>
  <si>
    <t>Dambovita</t>
  </si>
  <si>
    <t>Brasov,Sibiu</t>
  </si>
  <si>
    <t>Sibiu</t>
  </si>
  <si>
    <t>Olt,Teleorman</t>
  </si>
  <si>
    <t>Arad,Timis</t>
  </si>
  <si>
    <t>Harghita,Mures</t>
  </si>
  <si>
    <t>Calarasi,Giurgiu,Teleorman</t>
  </si>
  <si>
    <t>Braila,Buzau</t>
  </si>
  <si>
    <t>Regiunea 1 Nord-Est,Regiunea 2 Sud-Est,Regiunea 3 Sud Muntenia</t>
  </si>
  <si>
    <t>Braila,Calarasi,Constanta,Ialomita,Suceava</t>
  </si>
  <si>
    <t>Regiunea 3 Sud Muntenia,Regiunea 7 Centru</t>
  </si>
  <si>
    <t>Arges,Brasov</t>
  </si>
  <si>
    <t>Olt,Teleorman,Valcea</t>
  </si>
  <si>
    <t>Alba,Sibiu</t>
  </si>
  <si>
    <t>Covasna,Harghita</t>
  </si>
  <si>
    <t>Bihor,Cluj</t>
  </si>
  <si>
    <t>Calarasi,Ialomita</t>
  </si>
  <si>
    <t>Regiunea 2 Sud-Est,Regiunea 3 Sud Muntenia</t>
  </si>
  <si>
    <t>Buzau,Ialomita,Prahova</t>
  </si>
  <si>
    <t>Regiunea 4 Sud-Vest,Regiunea 5 Vest</t>
  </si>
  <si>
    <t>Caras Severin,Gorj,Hunedoara</t>
  </si>
  <si>
    <t>Bihor,Satu Mare</t>
  </si>
  <si>
    <t>Iasi,Neamt</t>
  </si>
  <si>
    <t>Regiunea 1 Nord-Est,Regiunea 2 Sud-Est,Regiunea 3 Sud Muntenia,Regiunea 4 Sud-Vest,Regiunea 5 Vest,Regiunea 6 Nord-Vest</t>
  </si>
  <si>
    <t>Alba,Arges,Bihor,Bistrita Nasaud,Buzau,Caras Severin,Cluj,Constanta,Dambovita,Giurgiu,Gorj,Hunedoara,Iasi,Maramures,Olt,Prahova,Salaj,Timis,Vaslui</t>
  </si>
  <si>
    <t>Alba,Arad,Arges,Bacau,Bihor,Bistrita Nasaud,Botosani,Braila,Brasov,Bucuresti,Buzau,Calarasi,Caras Severin,Cluj,Constanta,Covasna,Dambovita,Dolj,Galati,Giurgiu,Gorj,Harghita,Hunedoara,Ialomita,Iasi,Ilfov,Maramures,Mehedinti,Mures,Neamt,Olt,Prahova,Salaj,Satu Mare,Sibiu,Suceava,Teleorman,Timis,Tulcea,Valcea,Vaslui,Vrancea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</si>
</sst>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l_e_i_-;\-* #,##0.00\ _l_e_i_-;_-* &quot;-&quot;??\ _l_e_i_-;_-@_-"/>
    <numFmt numFmtId="164" formatCode="0.0000"/>
    <numFmt numFmtId="165" formatCode="_-* #,##0\ _l_e_i_-;\-* #,##0\ _l_e_i_-;_-* &quot;-&quot;??\ _l_e_i_-;_-@_-"/>
  </numFmts>
  <fonts count="31"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0"/>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Calibri"/>
      <family val="2"/>
      <charset val="238"/>
      <scheme val="minor"/>
    </font>
    <font>
      <b/>
      <sz val="10"/>
      <name val="Calibri"/>
      <family val="2"/>
      <charset val="238"/>
      <scheme val="minor"/>
    </font>
    <font>
      <b/>
      <sz val="14"/>
      <name val="Calibri"/>
      <family val="2"/>
      <charset val="238"/>
      <scheme val="minor"/>
    </font>
    <font>
      <b/>
      <sz val="12"/>
      <name val="Calibri"/>
      <family val="2"/>
      <charset val="238"/>
      <scheme val="minor"/>
    </font>
    <font>
      <sz val="10"/>
      <color theme="0"/>
      <name val="Calibri"/>
      <family val="2"/>
      <charset val="238"/>
      <scheme val="minor"/>
    </font>
    <font>
      <b/>
      <sz val="10"/>
      <name val="Calibri"/>
      <family val="2"/>
      <scheme val="minor"/>
    </font>
    <font>
      <b/>
      <sz val="10"/>
      <color theme="1"/>
      <name val="Calibri"/>
      <family val="2"/>
      <scheme val="minor"/>
    </font>
    <font>
      <b/>
      <sz val="10"/>
      <color theme="0"/>
      <name val="Calibri"/>
      <family val="2"/>
      <scheme val="minor"/>
    </font>
    <font>
      <b/>
      <sz val="10"/>
      <color theme="0"/>
      <name val="Calibri"/>
      <family val="2"/>
      <charset val="238"/>
      <scheme val="minor"/>
    </font>
    <font>
      <b/>
      <sz val="12"/>
      <name val="Calibri"/>
      <family val="2"/>
      <scheme val="minor"/>
    </font>
    <font>
      <sz val="10"/>
      <name val="Arial"/>
      <family val="2"/>
      <charset val="238"/>
    </font>
    <font>
      <b/>
      <sz val="12"/>
      <color rgb="FFFF0000"/>
      <name val="Calibri"/>
      <family val="2"/>
      <scheme val="minor"/>
    </font>
    <font>
      <b/>
      <sz val="10"/>
      <color rgb="FF444444"/>
      <name val="Calibri"/>
      <family val="2"/>
      <scheme val="minor"/>
    </font>
    <font>
      <b/>
      <sz val="10"/>
      <name val="Trebuchet MS"/>
      <family val="2"/>
    </font>
    <font>
      <b/>
      <sz val="10"/>
      <color rgb="FF444444"/>
      <name val="Trebuchet MS"/>
      <family val="2"/>
    </font>
    <font>
      <b/>
      <sz val="11"/>
      <name val="Calibri"/>
      <family val="2"/>
      <scheme val="minor"/>
    </font>
    <font>
      <b/>
      <sz val="10"/>
      <color rgb="FF000000"/>
      <name val="Calibri"/>
      <family val="2"/>
      <scheme val="minor"/>
    </font>
    <font>
      <b/>
      <sz val="10"/>
      <color theme="4"/>
      <name val="Calibri"/>
      <family val="2"/>
      <scheme val="minor"/>
    </font>
    <font>
      <b/>
      <sz val="11"/>
      <name val="Calibri"/>
      <family val="2"/>
      <charset val="238"/>
      <scheme val="minor"/>
    </font>
    <font>
      <sz val="10"/>
      <name val="Calibri"/>
      <family val="2"/>
      <charset val="238"/>
      <scheme val="minor"/>
    </font>
    <font>
      <sz val="11"/>
      <name val="Calibri"/>
      <family val="2"/>
      <scheme val="minor"/>
    </font>
    <font>
      <sz val="11"/>
      <name val="Calibri"/>
      <family val="2"/>
      <charset val="238"/>
      <scheme val="minor"/>
    </font>
    <font>
      <b/>
      <sz val="11"/>
      <color theme="1"/>
      <name val="Calibri"/>
      <family val="2"/>
      <scheme val="minor"/>
    </font>
    <font>
      <b/>
      <sz val="9"/>
      <color indexed="81"/>
      <name val="Tahoma"/>
      <family val="2"/>
      <charset val="238"/>
    </font>
    <font>
      <sz val="9"/>
      <color indexed="81"/>
      <name val="Tahoma"/>
      <family val="2"/>
      <charset val="238"/>
    </font>
  </fonts>
  <fills count="9">
    <fill>
      <patternFill patternType="none"/>
    </fill>
    <fill>
      <patternFill patternType="gray125"/>
    </fill>
    <fill>
      <patternFill patternType="solid">
        <fgColor theme="2"/>
        <bgColor indexed="64"/>
      </patternFill>
    </fill>
    <fill>
      <patternFill patternType="solid">
        <fgColor theme="5"/>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3" tint="0.39997558519241921"/>
        <bgColor indexed="64"/>
      </patternFill>
    </fill>
    <fill>
      <patternFill patternType="solid">
        <fgColor theme="7" tint="0.59999389629810485"/>
        <bgColor indexed="64"/>
      </patternFill>
    </fill>
  </fills>
  <borders count="4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s>
  <cellStyleXfs count="10">
    <xf numFmtId="0" fontId="0" fillId="0" borderId="0"/>
    <xf numFmtId="0" fontId="1" fillId="0" borderId="0"/>
    <xf numFmtId="43" fontId="1" fillId="0" borderId="0" applyFont="0" applyFill="0" applyBorder="0" applyAlignment="0" applyProtection="0"/>
    <xf numFmtId="0" fontId="16"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cellStyleXfs>
  <cellXfs count="286">
    <xf numFmtId="0" fontId="0" fillId="0" borderId="0" xfId="0"/>
    <xf numFmtId="3" fontId="15" fillId="0" borderId="15" xfId="3" applyNumberFormat="1" applyFont="1" applyFill="1" applyBorder="1" applyAlignment="1">
      <alignment horizontal="center" vertical="center" wrapText="1"/>
    </xf>
    <xf numFmtId="3" fontId="15" fillId="0" borderId="16" xfId="3" applyNumberFormat="1" applyFont="1" applyFill="1" applyBorder="1" applyAlignment="1">
      <alignment horizontal="center" vertical="center" wrapText="1"/>
    </xf>
    <xf numFmtId="4" fontId="11" fillId="0" borderId="15" xfId="3" applyNumberFormat="1" applyFont="1" applyFill="1" applyBorder="1" applyAlignment="1">
      <alignment horizontal="center" vertical="center" wrapText="1"/>
    </xf>
    <xf numFmtId="4" fontId="11" fillId="0" borderId="16" xfId="3" applyNumberFormat="1" applyFont="1" applyFill="1" applyBorder="1" applyAlignment="1">
      <alignment horizontal="center" vertical="center" wrapText="1"/>
    </xf>
    <xf numFmtId="4" fontId="19" fillId="0" borderId="15" xfId="3" applyNumberFormat="1" applyFont="1" applyFill="1" applyBorder="1" applyAlignment="1">
      <alignment horizontal="center" vertical="center" wrapText="1"/>
    </xf>
    <xf numFmtId="4" fontId="19" fillId="0" borderId="16" xfId="3" applyNumberFormat="1" applyFont="1" applyFill="1" applyBorder="1" applyAlignment="1">
      <alignment horizontal="center" vertical="center" wrapText="1"/>
    </xf>
    <xf numFmtId="4" fontId="11" fillId="4" borderId="15" xfId="3" applyNumberFormat="1" applyFont="1" applyFill="1" applyBorder="1" applyAlignment="1">
      <alignment horizontal="center" vertical="center" wrapText="1"/>
    </xf>
    <xf numFmtId="4" fontId="11" fillId="4" borderId="16" xfId="3" applyNumberFormat="1" applyFont="1" applyFill="1" applyBorder="1" applyAlignment="1">
      <alignment horizontal="center" vertical="center" wrapText="1"/>
    </xf>
    <xf numFmtId="4" fontId="19" fillId="0" borderId="15" xfId="3" applyNumberFormat="1" applyFont="1" applyFill="1" applyBorder="1" applyAlignment="1">
      <alignment horizontal="right" vertical="center" wrapText="1"/>
    </xf>
    <xf numFmtId="4" fontId="19" fillId="0" borderId="16" xfId="3" applyNumberFormat="1" applyFont="1" applyFill="1" applyBorder="1" applyAlignment="1">
      <alignment horizontal="right" vertical="center" wrapText="1"/>
    </xf>
    <xf numFmtId="4" fontId="19" fillId="4" borderId="15" xfId="3" applyNumberFormat="1" applyFont="1" applyFill="1" applyBorder="1" applyAlignment="1">
      <alignment horizontal="center" vertical="center" wrapText="1"/>
    </xf>
    <xf numFmtId="4" fontId="21" fillId="0" borderId="15" xfId="3" applyNumberFormat="1" applyFont="1" applyFill="1" applyBorder="1" applyAlignment="1">
      <alignment horizontal="center" vertical="center" wrapText="1"/>
    </xf>
    <xf numFmtId="4" fontId="7" fillId="0" borderId="0" xfId="3" applyNumberFormat="1" applyFont="1" applyFill="1" applyBorder="1" applyAlignment="1">
      <alignment horizontal="center" vertical="center" wrapText="1"/>
    </xf>
    <xf numFmtId="0" fontId="0" fillId="0" borderId="0" xfId="0" applyFont="1"/>
    <xf numFmtId="0" fontId="6" fillId="0" borderId="0" xfId="0" applyFont="1"/>
    <xf numFmtId="0" fontId="0" fillId="0" borderId="0" xfId="0" applyFont="1" applyAlignment="1">
      <alignment horizontal="left"/>
    </xf>
    <xf numFmtId="0" fontId="0" fillId="0" borderId="0" xfId="0" applyFont="1" applyBorder="1"/>
    <xf numFmtId="43" fontId="0" fillId="0" borderId="0" xfId="0" applyNumberFormat="1" applyFont="1"/>
    <xf numFmtId="0" fontId="7" fillId="0" borderId="0" xfId="0" applyNumberFormat="1" applyFont="1" applyFill="1" applyBorder="1" applyAlignment="1">
      <alignment horizontal="center" vertical="center" wrapText="1"/>
    </xf>
    <xf numFmtId="4" fontId="7"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43" fontId="7" fillId="0" borderId="0" xfId="9" applyFont="1" applyFill="1" applyBorder="1" applyAlignment="1">
      <alignment horizontal="center" vertical="center" wrapText="1"/>
    </xf>
    <xf numFmtId="43" fontId="7"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4" fontId="6" fillId="0" borderId="0" xfId="0" applyNumberFormat="1" applyFont="1"/>
    <xf numFmtId="4" fontId="0" fillId="0" borderId="0" xfId="0" applyNumberFormat="1" applyFont="1"/>
    <xf numFmtId="43" fontId="10" fillId="0" borderId="0" xfId="0" applyNumberFormat="1" applyFont="1"/>
    <xf numFmtId="0" fontId="11" fillId="0" borderId="0" xfId="0" applyNumberFormat="1" applyFont="1" applyFill="1" applyBorder="1" applyAlignment="1">
      <alignment horizontal="center" vertical="center" wrapText="1"/>
    </xf>
    <xf numFmtId="43" fontId="11" fillId="0" borderId="0" xfId="9" applyFont="1" applyFill="1" applyBorder="1" applyAlignment="1">
      <alignment horizontal="center" vertical="center" wrapText="1"/>
    </xf>
    <xf numFmtId="43" fontId="11" fillId="0" borderId="0" xfId="0" applyNumberFormat="1" applyFont="1" applyFill="1" applyBorder="1" applyAlignment="1">
      <alignment horizontal="center" vertical="center" wrapText="1"/>
    </xf>
    <xf numFmtId="3" fontId="11" fillId="0" borderId="0" xfId="0" applyNumberFormat="1" applyFont="1" applyFill="1" applyBorder="1" applyAlignment="1">
      <alignment horizontal="center" vertical="center" wrapText="1"/>
    </xf>
    <xf numFmtId="0" fontId="12" fillId="0" borderId="0" xfId="0" applyFont="1"/>
    <xf numFmtId="43" fontId="13" fillId="0" borderId="0" xfId="0" applyNumberFormat="1" applyFont="1"/>
    <xf numFmtId="43" fontId="14" fillId="0" borderId="0" xfId="0" applyNumberFormat="1" applyFont="1"/>
    <xf numFmtId="0" fontId="4" fillId="0" borderId="0" xfId="0" applyFont="1"/>
    <xf numFmtId="0" fontId="11" fillId="0" borderId="0" xfId="0" applyNumberFormat="1" applyFont="1" applyFill="1" applyBorder="1" applyAlignment="1">
      <alignment vertical="center" wrapText="1"/>
    </xf>
    <xf numFmtId="0" fontId="11" fillId="3" borderId="0" xfId="0" applyNumberFormat="1" applyFont="1" applyFill="1" applyBorder="1" applyAlignment="1">
      <alignment vertical="center" wrapText="1"/>
    </xf>
    <xf numFmtId="164" fontId="11" fillId="4" borderId="0" xfId="0" applyNumberFormat="1" applyFont="1" applyFill="1" applyBorder="1" applyAlignment="1">
      <alignment horizontal="center" vertical="center" wrapText="1"/>
    </xf>
    <xf numFmtId="4" fontId="11" fillId="0" borderId="0" xfId="0" applyNumberFormat="1" applyFont="1" applyFill="1" applyBorder="1" applyAlignment="1">
      <alignment horizontal="right" vertical="center" wrapText="1"/>
    </xf>
    <xf numFmtId="4" fontId="15" fillId="0" borderId="10" xfId="0" applyNumberFormat="1" applyFont="1" applyFill="1" applyBorder="1" applyAlignment="1">
      <alignment horizontal="center" vertical="center" wrapText="1"/>
    </xf>
    <xf numFmtId="4" fontId="15" fillId="0" borderId="11" xfId="0" applyNumberFormat="1" applyFont="1" applyFill="1" applyBorder="1" applyAlignment="1">
      <alignment horizontal="center" vertical="center" wrapText="1"/>
    </xf>
    <xf numFmtId="4" fontId="15" fillId="0" borderId="13" xfId="0" applyNumberFormat="1" applyFont="1" applyFill="1" applyBorder="1" applyAlignment="1">
      <alignment horizontal="center" vertical="center" wrapText="1"/>
    </xf>
    <xf numFmtId="0" fontId="9" fillId="0" borderId="35" xfId="0" applyNumberFormat="1" applyFont="1" applyFill="1" applyBorder="1" applyAlignment="1">
      <alignment horizontal="center" vertical="center" wrapText="1"/>
    </xf>
    <xf numFmtId="0" fontId="9" fillId="0" borderId="36" xfId="0" applyNumberFormat="1" applyFont="1" applyFill="1" applyBorder="1" applyAlignment="1">
      <alignment horizontal="center" vertical="center" wrapText="1"/>
    </xf>
    <xf numFmtId="0" fontId="18" fillId="5" borderId="23" xfId="0" applyFont="1" applyFill="1" applyBorder="1" applyAlignment="1">
      <alignment horizontal="center" wrapText="1"/>
    </xf>
    <xf numFmtId="0" fontId="18" fillId="5" borderId="24" xfId="0" applyFont="1" applyFill="1" applyBorder="1" applyAlignment="1">
      <alignment horizontal="center" wrapText="1"/>
    </xf>
    <xf numFmtId="0" fontId="18" fillId="5" borderId="39" xfId="0" applyFont="1" applyFill="1" applyBorder="1" applyAlignment="1">
      <alignment horizontal="center" wrapText="1"/>
    </xf>
    <xf numFmtId="0" fontId="11" fillId="0" borderId="10" xfId="0" applyNumberFormat="1"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5" xfId="0" applyFont="1" applyBorder="1" applyAlignment="1">
      <alignment horizontal="center" vertical="center" wrapText="1"/>
    </xf>
    <xf numFmtId="14" fontId="18" fillId="4" borderId="15" xfId="0" applyNumberFormat="1" applyFont="1" applyFill="1" applyBorder="1" applyAlignment="1">
      <alignment horizontal="center" vertical="center" wrapText="1"/>
    </xf>
    <xf numFmtId="0" fontId="11" fillId="0" borderId="15" xfId="0" applyNumberFormat="1" applyFont="1" applyFill="1" applyBorder="1" applyAlignment="1">
      <alignment horizontal="center" vertical="center" wrapText="1"/>
    </xf>
    <xf numFmtId="0" fontId="11" fillId="0" borderId="15" xfId="0" applyNumberFormat="1" applyFont="1" applyFill="1" applyBorder="1" applyAlignment="1">
      <alignment horizontal="left" vertical="top" wrapText="1"/>
    </xf>
    <xf numFmtId="14" fontId="11" fillId="0" borderId="15" xfId="0" applyNumberFormat="1" applyFont="1" applyFill="1" applyBorder="1" applyAlignment="1">
      <alignment horizontal="center" vertical="center" wrapText="1"/>
    </xf>
    <xf numFmtId="9" fontId="11" fillId="0" borderId="15" xfId="0" applyNumberFormat="1" applyFont="1" applyFill="1" applyBorder="1" applyAlignment="1">
      <alignment horizontal="center" vertical="center" wrapText="1"/>
    </xf>
    <xf numFmtId="0" fontId="11" fillId="4" borderId="15" xfId="0" applyNumberFormat="1" applyFont="1" applyFill="1" applyBorder="1" applyAlignment="1">
      <alignment horizontal="center" vertical="center" wrapText="1"/>
    </xf>
    <xf numFmtId="4" fontId="11" fillId="0" borderId="15" xfId="9" applyNumberFormat="1" applyFont="1" applyFill="1" applyBorder="1" applyAlignment="1">
      <alignment horizontal="center" vertical="center" wrapText="1"/>
    </xf>
    <xf numFmtId="0" fontId="11" fillId="4" borderId="10" xfId="0" applyNumberFormat="1" applyFont="1" applyFill="1" applyBorder="1" applyAlignment="1">
      <alignment horizontal="center" vertical="center" wrapText="1"/>
    </xf>
    <xf numFmtId="0" fontId="18" fillId="4" borderId="15" xfId="0" applyFont="1" applyFill="1" applyBorder="1" applyAlignment="1">
      <alignment horizontal="center" vertical="center" wrapText="1"/>
    </xf>
    <xf numFmtId="4" fontId="11" fillId="4" borderId="15" xfId="9" applyNumberFormat="1" applyFont="1" applyFill="1" applyBorder="1" applyAlignment="1">
      <alignment horizontal="center" vertical="center" wrapText="1"/>
    </xf>
    <xf numFmtId="0" fontId="11" fillId="4" borderId="15" xfId="0" applyNumberFormat="1" applyFont="1" applyFill="1" applyBorder="1" applyAlignment="1">
      <alignment horizontal="left" vertical="top" wrapText="1"/>
    </xf>
    <xf numFmtId="14" fontId="11" fillId="4" borderId="15" xfId="0" applyNumberFormat="1" applyFont="1" applyFill="1" applyBorder="1" applyAlignment="1">
      <alignment horizontal="center" vertical="center" wrapText="1"/>
    </xf>
    <xf numFmtId="9" fontId="11" fillId="4" borderId="15" xfId="0" applyNumberFormat="1" applyFont="1" applyFill="1" applyBorder="1" applyAlignment="1">
      <alignment horizontal="center" vertical="center" wrapText="1"/>
    </xf>
    <xf numFmtId="0" fontId="4" fillId="4" borderId="0" xfId="0" applyFont="1" applyFill="1"/>
    <xf numFmtId="0" fontId="0" fillId="4" borderId="0" xfId="0" applyFont="1" applyFill="1"/>
    <xf numFmtId="0" fontId="18" fillId="4" borderId="11" xfId="0" applyFont="1" applyFill="1" applyBorder="1" applyAlignment="1">
      <alignment horizontal="center" vertical="center" wrapText="1"/>
    </xf>
    <xf numFmtId="0" fontId="20" fillId="4" borderId="15" xfId="0" applyFont="1" applyFill="1" applyBorder="1" applyAlignment="1">
      <alignment horizontal="left" vertical="center" wrapText="1"/>
    </xf>
    <xf numFmtId="0" fontId="20" fillId="4" borderId="15" xfId="0" applyFont="1" applyFill="1" applyBorder="1" applyAlignment="1">
      <alignment horizontal="center" vertical="center" wrapText="1"/>
    </xf>
    <xf numFmtId="0" fontId="18" fillId="6" borderId="23" xfId="0" applyFont="1" applyFill="1" applyBorder="1" applyAlignment="1">
      <alignment horizontal="center" vertical="center" wrapText="1"/>
    </xf>
    <xf numFmtId="0" fontId="18" fillId="6" borderId="15" xfId="0" applyFont="1" applyFill="1" applyBorder="1" applyAlignment="1">
      <alignment horizontal="center" vertical="center" wrapText="1"/>
    </xf>
    <xf numFmtId="0" fontId="18" fillId="6" borderId="15" xfId="0" applyFont="1" applyFill="1" applyBorder="1" applyAlignment="1">
      <alignment horizontal="left" vertical="top" wrapText="1"/>
    </xf>
    <xf numFmtId="4" fontId="18" fillId="6" borderId="15" xfId="9" applyNumberFormat="1" applyFont="1" applyFill="1" applyBorder="1" applyAlignment="1">
      <alignment horizontal="center" vertical="center" wrapText="1"/>
    </xf>
    <xf numFmtId="4" fontId="18" fillId="6" borderId="16" xfId="9" applyNumberFormat="1" applyFont="1" applyFill="1" applyBorder="1" applyAlignment="1">
      <alignment horizontal="center" vertical="center" wrapText="1"/>
    </xf>
    <xf numFmtId="43" fontId="4" fillId="0" borderId="0" xfId="0" applyNumberFormat="1" applyFont="1"/>
    <xf numFmtId="4" fontId="19" fillId="0" borderId="15" xfId="9" applyNumberFormat="1" applyFont="1" applyFill="1" applyBorder="1" applyAlignment="1">
      <alignment horizontal="right" vertical="center" wrapText="1"/>
    </xf>
    <xf numFmtId="4" fontId="19" fillId="0" borderId="16" xfId="0" applyNumberFormat="1" applyFont="1" applyFill="1" applyBorder="1" applyAlignment="1">
      <alignment horizontal="right" vertical="center" wrapText="1"/>
    </xf>
    <xf numFmtId="165" fontId="4" fillId="0" borderId="0" xfId="0" applyNumberFormat="1" applyFont="1"/>
    <xf numFmtId="165" fontId="0" fillId="0" borderId="0" xfId="0" applyNumberFormat="1" applyFont="1"/>
    <xf numFmtId="14" fontId="18" fillId="0" borderId="15" xfId="0" applyNumberFormat="1" applyFont="1" applyBorder="1" applyAlignment="1">
      <alignment horizontal="center" vertical="center" wrapText="1"/>
    </xf>
    <xf numFmtId="0" fontId="11" fillId="4" borderId="15" xfId="0" applyFont="1" applyFill="1" applyBorder="1" applyAlignment="1">
      <alignment horizontal="center" vertical="center" wrapText="1"/>
    </xf>
    <xf numFmtId="0" fontId="11" fillId="0" borderId="15" xfId="0" applyFont="1" applyBorder="1" applyAlignment="1">
      <alignment horizontal="center" vertical="center" wrapText="1"/>
    </xf>
    <xf numFmtId="4" fontId="11" fillId="6" borderId="15" xfId="9" applyNumberFormat="1" applyFont="1" applyFill="1" applyBorder="1" applyAlignment="1">
      <alignment horizontal="center" vertical="center" wrapText="1"/>
    </xf>
    <xf numFmtId="4" fontId="11" fillId="6" borderId="16" xfId="9" applyNumberFormat="1"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8" fillId="4" borderId="15" xfId="0" applyFont="1" applyFill="1" applyBorder="1" applyAlignment="1">
      <alignment horizontal="left" vertical="top" wrapText="1"/>
    </xf>
    <xf numFmtId="4" fontId="18" fillId="4" borderId="15" xfId="9" applyNumberFormat="1" applyFont="1" applyFill="1" applyBorder="1" applyAlignment="1">
      <alignment horizontal="center" vertical="center" wrapText="1"/>
    </xf>
    <xf numFmtId="4" fontId="11" fillId="4" borderId="16" xfId="9" applyNumberFormat="1" applyFont="1" applyFill="1" applyBorder="1" applyAlignment="1">
      <alignment horizontal="center" vertical="center" wrapText="1"/>
    </xf>
    <xf numFmtId="0" fontId="18" fillId="4" borderId="41" xfId="0" applyFont="1" applyFill="1" applyBorder="1" applyAlignment="1">
      <alignment horizontal="center" vertical="center" wrapText="1"/>
    </xf>
    <xf numFmtId="4" fontId="18" fillId="6" borderId="15" xfId="0" applyNumberFormat="1" applyFont="1" applyFill="1" applyBorder="1" applyAlignment="1">
      <alignment horizontal="center" vertical="center" wrapText="1"/>
    </xf>
    <xf numFmtId="4" fontId="18" fillId="6" borderId="16" xfId="0" applyNumberFormat="1" applyFont="1" applyFill="1" applyBorder="1" applyAlignment="1">
      <alignment horizontal="center" vertical="center" wrapText="1"/>
    </xf>
    <xf numFmtId="0" fontId="11" fillId="0" borderId="23" xfId="0" applyNumberFormat="1" applyFont="1" applyFill="1" applyBorder="1" applyAlignment="1">
      <alignment horizontal="center" vertical="center" wrapText="1"/>
    </xf>
    <xf numFmtId="0" fontId="18" fillId="7" borderId="23" xfId="0" applyFont="1" applyFill="1" applyBorder="1" applyAlignment="1">
      <alignment horizontal="center" vertical="center" wrapText="1"/>
    </xf>
    <xf numFmtId="0" fontId="18" fillId="7" borderId="15" xfId="0" applyFont="1" applyFill="1" applyBorder="1" applyAlignment="1">
      <alignment horizontal="center" vertical="center" wrapText="1"/>
    </xf>
    <xf numFmtId="0" fontId="18" fillId="7" borderId="15" xfId="0" applyFont="1" applyFill="1" applyBorder="1" applyAlignment="1">
      <alignment horizontal="left" vertical="top" wrapText="1"/>
    </xf>
    <xf numFmtId="4" fontId="18" fillId="7" borderId="15" xfId="9" applyNumberFormat="1" applyFont="1" applyFill="1" applyBorder="1" applyAlignment="1">
      <alignment horizontal="center" vertical="center" wrapText="1"/>
    </xf>
    <xf numFmtId="4" fontId="11" fillId="7" borderId="15" xfId="9" applyNumberFormat="1" applyFont="1" applyFill="1" applyBorder="1" applyAlignment="1">
      <alignment horizontal="center" vertical="center" wrapText="1"/>
    </xf>
    <xf numFmtId="4" fontId="11" fillId="7" borderId="16" xfId="9" applyNumberFormat="1" applyFont="1" applyFill="1" applyBorder="1" applyAlignment="1">
      <alignment horizontal="center" vertical="center" wrapText="1"/>
    </xf>
    <xf numFmtId="0" fontId="18" fillId="5" borderId="42" xfId="0" applyFont="1" applyFill="1" applyBorder="1" applyAlignment="1">
      <alignment horizontal="center" wrapText="1"/>
    </xf>
    <xf numFmtId="0" fontId="18" fillId="5" borderId="15" xfId="0" applyFont="1" applyFill="1" applyBorder="1" applyAlignment="1">
      <alignment horizontal="center" wrapText="1"/>
    </xf>
    <xf numFmtId="0" fontId="18" fillId="5" borderId="15" xfId="0" applyFont="1" applyFill="1" applyBorder="1" applyAlignment="1">
      <alignment horizontal="left" vertical="top" wrapText="1"/>
    </xf>
    <xf numFmtId="4" fontId="18" fillId="5" borderId="15" xfId="0" applyNumberFormat="1" applyFont="1" applyFill="1" applyBorder="1" applyAlignment="1">
      <alignment horizontal="center" wrapText="1"/>
    </xf>
    <xf numFmtId="4" fontId="18" fillId="5" borderId="15" xfId="9" applyNumberFormat="1" applyFont="1" applyFill="1" applyBorder="1" applyAlignment="1">
      <alignment horizontal="center" vertical="center" wrapText="1"/>
    </xf>
    <xf numFmtId="4" fontId="11" fillId="5" borderId="15" xfId="9" applyNumberFormat="1" applyFont="1" applyFill="1" applyBorder="1" applyAlignment="1">
      <alignment horizontal="center" vertical="center" wrapText="1"/>
    </xf>
    <xf numFmtId="4" fontId="11" fillId="5" borderId="16" xfId="9" applyNumberFormat="1" applyFont="1" applyFill="1" applyBorder="1" applyAlignment="1">
      <alignment horizontal="center" vertical="center" wrapText="1"/>
    </xf>
    <xf numFmtId="4" fontId="19" fillId="0" borderId="15" xfId="0" applyNumberFormat="1" applyFont="1" applyFill="1" applyBorder="1" applyAlignment="1">
      <alignment horizontal="center" vertical="center" wrapText="1"/>
    </xf>
    <xf numFmtId="4" fontId="19" fillId="0" borderId="16" xfId="0" applyNumberFormat="1" applyFont="1" applyFill="1" applyBorder="1" applyAlignment="1">
      <alignment horizontal="center" vertical="center" wrapText="1"/>
    </xf>
    <xf numFmtId="0" fontId="11" fillId="4" borderId="23" xfId="0" applyNumberFormat="1" applyFont="1" applyFill="1" applyBorder="1" applyAlignment="1">
      <alignment horizontal="center" vertical="center" wrapText="1"/>
    </xf>
    <xf numFmtId="4" fontId="11" fillId="0" borderId="16" xfId="0" applyNumberFormat="1" applyFont="1" applyFill="1" applyBorder="1" applyAlignment="1">
      <alignment horizontal="center" vertical="center" wrapText="1"/>
    </xf>
    <xf numFmtId="4" fontId="19" fillId="4" borderId="16" xfId="0" applyNumberFormat="1" applyFont="1" applyFill="1" applyBorder="1" applyAlignment="1">
      <alignment horizontal="center" vertical="center" wrapText="1"/>
    </xf>
    <xf numFmtId="4" fontId="19" fillId="0" borderId="41" xfId="0" applyNumberFormat="1" applyFont="1" applyFill="1" applyBorder="1" applyAlignment="1">
      <alignment horizontal="center" vertical="center" wrapText="1"/>
    </xf>
    <xf numFmtId="4" fontId="12" fillId="0" borderId="15" xfId="0" applyNumberFormat="1" applyFont="1" applyBorder="1" applyAlignment="1">
      <alignment horizontal="center"/>
    </xf>
    <xf numFmtId="4" fontId="11" fillId="0" borderId="15" xfId="0" applyNumberFormat="1" applyFont="1" applyFill="1" applyBorder="1" applyAlignment="1">
      <alignment horizontal="center" vertical="center" wrapText="1"/>
    </xf>
    <xf numFmtId="4" fontId="11" fillId="4" borderId="15" xfId="0" applyNumberFormat="1" applyFont="1" applyFill="1" applyBorder="1" applyAlignment="1">
      <alignment horizontal="center" vertical="center" wrapText="1"/>
    </xf>
    <xf numFmtId="4" fontId="11" fillId="4" borderId="16" xfId="0" applyNumberFormat="1" applyFont="1" applyFill="1" applyBorder="1" applyAlignment="1">
      <alignment horizontal="center" vertical="center" wrapText="1"/>
    </xf>
    <xf numFmtId="0" fontId="18" fillId="4" borderId="40" xfId="0" applyFont="1" applyFill="1" applyBorder="1" applyAlignment="1">
      <alignment horizontal="center" vertical="center" wrapText="1"/>
    </xf>
    <xf numFmtId="0" fontId="18" fillId="6" borderId="40" xfId="0" applyFont="1" applyFill="1" applyBorder="1" applyAlignment="1">
      <alignment horizontal="center" vertical="center" wrapText="1"/>
    </xf>
    <xf numFmtId="14" fontId="11" fillId="0" borderId="15" xfId="0" applyNumberFormat="1" applyFont="1" applyBorder="1" applyAlignment="1">
      <alignment horizontal="center" vertical="center" wrapText="1"/>
    </xf>
    <xf numFmtId="4" fontId="21" fillId="0" borderId="15" xfId="0" applyNumberFormat="1" applyFont="1" applyFill="1" applyBorder="1" applyAlignment="1">
      <alignment horizontal="center" vertical="center" wrapText="1"/>
    </xf>
    <xf numFmtId="4" fontId="21" fillId="0" borderId="16" xfId="0" applyNumberFormat="1" applyFont="1" applyFill="1" applyBorder="1" applyAlignment="1">
      <alignment horizontal="center" vertical="center" wrapText="1"/>
    </xf>
    <xf numFmtId="4" fontId="11" fillId="5" borderId="15" xfId="0" applyNumberFormat="1" applyFont="1" applyFill="1" applyBorder="1" applyAlignment="1">
      <alignment horizontal="center" wrapText="1"/>
    </xf>
    <xf numFmtId="4" fontId="11" fillId="5" borderId="16" xfId="0" applyNumberFormat="1" applyFont="1" applyFill="1" applyBorder="1" applyAlignment="1">
      <alignment horizontal="center" wrapText="1"/>
    </xf>
    <xf numFmtId="4" fontId="4" fillId="0" borderId="0" xfId="0" applyNumberFormat="1" applyFont="1"/>
    <xf numFmtId="0" fontId="18" fillId="4" borderId="15" xfId="0" applyNumberFormat="1" applyFont="1" applyFill="1" applyBorder="1" applyAlignment="1">
      <alignment horizontal="left" vertical="top" wrapText="1"/>
    </xf>
    <xf numFmtId="0" fontId="11" fillId="0" borderId="15" xfId="0" applyFont="1" applyBorder="1" applyAlignment="1">
      <alignment horizontal="left" vertical="top" wrapText="1"/>
    </xf>
    <xf numFmtId="43" fontId="18" fillId="6" borderId="23" xfId="9" applyFont="1" applyFill="1" applyBorder="1" applyAlignment="1">
      <alignment horizontal="center" vertical="center" wrapText="1"/>
    </xf>
    <xf numFmtId="43" fontId="18" fillId="6" borderId="15" xfId="9" applyFont="1" applyFill="1" applyBorder="1" applyAlignment="1">
      <alignment horizontal="center" vertical="center" wrapText="1"/>
    </xf>
    <xf numFmtId="43" fontId="18" fillId="6" borderId="15" xfId="9" applyFont="1" applyFill="1" applyBorder="1" applyAlignment="1">
      <alignment horizontal="left" vertical="top" wrapText="1"/>
    </xf>
    <xf numFmtId="43" fontId="18" fillId="6" borderId="16" xfId="9" applyFont="1" applyFill="1" applyBorder="1" applyAlignment="1">
      <alignment horizontal="center" vertical="center" wrapText="1"/>
    </xf>
    <xf numFmtId="0" fontId="18" fillId="4" borderId="15" xfId="0" applyFont="1" applyFill="1" applyBorder="1" applyAlignment="1">
      <alignment vertical="center" wrapText="1"/>
    </xf>
    <xf numFmtId="49" fontId="11" fillId="0" borderId="15" xfId="0" applyNumberFormat="1" applyFont="1" applyFill="1" applyBorder="1" applyAlignment="1">
      <alignment horizontal="left" vertical="top" wrapText="1"/>
    </xf>
    <xf numFmtId="4" fontId="19" fillId="4" borderId="15" xfId="0" applyNumberFormat="1" applyFont="1" applyFill="1" applyBorder="1" applyAlignment="1">
      <alignment horizontal="center" vertical="center" wrapText="1"/>
    </xf>
    <xf numFmtId="0" fontId="22" fillId="0" borderId="15" xfId="0" applyFont="1" applyBorder="1" applyAlignment="1">
      <alignment horizontal="left" vertical="top" wrapText="1"/>
    </xf>
    <xf numFmtId="0" fontId="12" fillId="0" borderId="15" xfId="0" applyFont="1" applyBorder="1" applyAlignment="1">
      <alignment horizontal="left" vertical="top" wrapText="1"/>
    </xf>
    <xf numFmtId="3" fontId="18" fillId="4" borderId="15" xfId="0" applyNumberFormat="1" applyFont="1" applyFill="1" applyBorder="1" applyAlignment="1">
      <alignment horizontal="center" vertical="center" wrapText="1"/>
    </xf>
    <xf numFmtId="0" fontId="18" fillId="4" borderId="15" xfId="0" applyNumberFormat="1" applyFont="1" applyFill="1" applyBorder="1" applyAlignment="1">
      <alignment horizontal="center" vertical="center" wrapText="1"/>
    </xf>
    <xf numFmtId="0" fontId="11" fillId="4" borderId="15" xfId="0" applyFont="1" applyFill="1" applyBorder="1" applyAlignment="1">
      <alignment horizontal="left" vertical="top" wrapText="1"/>
    </xf>
    <xf numFmtId="4" fontId="19" fillId="0" borderId="15" xfId="0" applyNumberFormat="1" applyFont="1" applyFill="1" applyBorder="1" applyAlignment="1">
      <alignment horizontal="center" vertical="center"/>
    </xf>
    <xf numFmtId="4" fontId="19" fillId="0" borderId="16" xfId="0" applyNumberFormat="1" applyFont="1" applyFill="1" applyBorder="1" applyAlignment="1">
      <alignment horizontal="center" vertical="center"/>
    </xf>
    <xf numFmtId="0" fontId="18" fillId="0" borderId="11" xfId="0" applyFont="1" applyBorder="1" applyAlignment="1">
      <alignment horizontal="center" vertical="center" wrapText="1"/>
    </xf>
    <xf numFmtId="4" fontId="11" fillId="4" borderId="15" xfId="0" applyNumberFormat="1" applyFont="1" applyFill="1" applyBorder="1" applyAlignment="1">
      <alignment horizontal="left" vertical="top" wrapText="1"/>
    </xf>
    <xf numFmtId="0" fontId="11" fillId="0" borderId="11" xfId="0" applyFont="1" applyBorder="1" applyAlignment="1">
      <alignment horizontal="center" vertical="center" wrapText="1"/>
    </xf>
    <xf numFmtId="4" fontId="11" fillId="0" borderId="15" xfId="0" applyNumberFormat="1" applyFont="1" applyFill="1" applyBorder="1" applyAlignment="1">
      <alignment horizontal="center" vertical="center"/>
    </xf>
    <xf numFmtId="4" fontId="11" fillId="4" borderId="16"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wrapText="1"/>
    </xf>
    <xf numFmtId="4" fontId="11" fillId="0" borderId="11" xfId="9" applyNumberFormat="1" applyFont="1" applyFill="1" applyBorder="1" applyAlignment="1">
      <alignment horizontal="center" vertical="center" wrapText="1"/>
    </xf>
    <xf numFmtId="4" fontId="11" fillId="4" borderId="11" xfId="9" applyNumberFormat="1" applyFont="1" applyFill="1" applyBorder="1" applyAlignment="1">
      <alignment horizontal="center" vertical="center" wrapText="1"/>
    </xf>
    <xf numFmtId="4" fontId="11" fillId="4" borderId="15" xfId="0" applyNumberFormat="1" applyFont="1" applyFill="1" applyBorder="1" applyAlignment="1">
      <alignment horizontal="center"/>
    </xf>
    <xf numFmtId="4" fontId="11" fillId="4" borderId="16" xfId="0" applyNumberFormat="1" applyFont="1" applyFill="1" applyBorder="1" applyAlignment="1">
      <alignment horizontal="center"/>
    </xf>
    <xf numFmtId="0" fontId="18" fillId="4" borderId="23" xfId="0" applyFont="1" applyFill="1" applyBorder="1" applyAlignment="1">
      <alignment horizontal="center" wrapText="1"/>
    </xf>
    <xf numFmtId="4" fontId="18" fillId="4" borderId="15" xfId="0" applyNumberFormat="1" applyFont="1" applyFill="1" applyBorder="1" applyAlignment="1">
      <alignment horizontal="center" wrapText="1"/>
    </xf>
    <xf numFmtId="0" fontId="18" fillId="0" borderId="24" xfId="0" applyFont="1" applyBorder="1" applyAlignment="1">
      <alignment horizontal="center" vertical="center" wrapText="1"/>
    </xf>
    <xf numFmtId="43" fontId="18" fillId="6" borderId="23" xfId="9" applyFont="1" applyFill="1" applyBorder="1" applyAlignment="1">
      <alignment vertical="center" wrapText="1"/>
    </xf>
    <xf numFmtId="43" fontId="18" fillId="6" borderId="15" xfId="9" applyFont="1" applyFill="1" applyBorder="1" applyAlignment="1">
      <alignment vertical="center" wrapText="1"/>
    </xf>
    <xf numFmtId="43" fontId="18" fillId="4" borderId="15" xfId="9" applyFont="1" applyFill="1" applyBorder="1" applyAlignment="1">
      <alignment vertical="center" wrapText="1"/>
    </xf>
    <xf numFmtId="0" fontId="11" fillId="5" borderId="15" xfId="0" applyFont="1" applyFill="1" applyBorder="1" applyAlignment="1">
      <alignment horizontal="center" wrapText="1"/>
    </xf>
    <xf numFmtId="0" fontId="11" fillId="5" borderId="16" xfId="0" applyFont="1" applyFill="1" applyBorder="1" applyAlignment="1">
      <alignment horizontal="center" wrapText="1"/>
    </xf>
    <xf numFmtId="0" fontId="18" fillId="4" borderId="15" xfId="0" applyFont="1" applyFill="1" applyBorder="1" applyAlignment="1">
      <alignment horizontal="center" wrapText="1"/>
    </xf>
    <xf numFmtId="43" fontId="18" fillId="6" borderId="10" xfId="9" applyFont="1" applyFill="1" applyBorder="1" applyAlignment="1">
      <alignment vertical="center" wrapText="1"/>
    </xf>
    <xf numFmtId="43" fontId="18" fillId="6" borderId="11" xfId="9" applyFont="1" applyFill="1" applyBorder="1" applyAlignment="1">
      <alignment horizontal="center" vertical="center" wrapText="1"/>
    </xf>
    <xf numFmtId="43" fontId="18" fillId="6" borderId="11" xfId="9" applyFont="1" applyFill="1" applyBorder="1" applyAlignment="1">
      <alignment vertical="center" wrapText="1"/>
    </xf>
    <xf numFmtId="43" fontId="11" fillId="6" borderId="15" xfId="9" applyFont="1" applyFill="1" applyBorder="1" applyAlignment="1">
      <alignment horizontal="center" vertical="center" wrapText="1"/>
    </xf>
    <xf numFmtId="43" fontId="11" fillId="6" borderId="16" xfId="9" applyFont="1" applyFill="1" applyBorder="1" applyAlignment="1">
      <alignment horizontal="center" vertical="center" wrapText="1"/>
    </xf>
    <xf numFmtId="0" fontId="11" fillId="4" borderId="43" xfId="0" applyFont="1" applyFill="1" applyBorder="1" applyAlignment="1">
      <alignment horizontal="center" vertical="center" wrapText="1"/>
    </xf>
    <xf numFmtId="0" fontId="11" fillId="4" borderId="40" xfId="0" applyFont="1" applyFill="1" applyBorder="1" applyAlignment="1">
      <alignment horizontal="center" vertical="center" wrapText="1"/>
    </xf>
    <xf numFmtId="4" fontId="11" fillId="0" borderId="15" xfId="0" applyNumberFormat="1" applyFont="1" applyBorder="1" applyAlignment="1">
      <alignment horizontal="center" vertical="center" wrapText="1"/>
    </xf>
    <xf numFmtId="4" fontId="3" fillId="0" borderId="0" xfId="0" applyNumberFormat="1" applyFont="1"/>
    <xf numFmtId="43" fontId="18" fillId="4" borderId="23" xfId="9" applyFont="1" applyFill="1" applyBorder="1" applyAlignment="1">
      <alignment vertical="center" wrapText="1"/>
    </xf>
    <xf numFmtId="43" fontId="18" fillId="6" borderId="16" xfId="9" applyFont="1" applyFill="1" applyBorder="1" applyAlignment="1">
      <alignment vertical="center" wrapText="1"/>
    </xf>
    <xf numFmtId="43" fontId="18" fillId="4" borderId="15" xfId="9" applyFont="1" applyFill="1" applyBorder="1" applyAlignment="1">
      <alignment horizontal="center" vertical="center" wrapText="1"/>
    </xf>
    <xf numFmtId="0" fontId="11" fillId="4" borderId="24" xfId="0" applyFont="1" applyFill="1" applyBorder="1" applyAlignment="1">
      <alignment horizontal="center" vertical="center" wrapText="1"/>
    </xf>
    <xf numFmtId="14" fontId="18" fillId="4" borderId="15" xfId="9" applyNumberFormat="1" applyFont="1" applyFill="1" applyBorder="1" applyAlignment="1">
      <alignment horizontal="center" vertical="center" wrapText="1"/>
    </xf>
    <xf numFmtId="43" fontId="18" fillId="6" borderId="41" xfId="9" applyFont="1" applyFill="1" applyBorder="1" applyAlignment="1">
      <alignment vertical="center" wrapText="1"/>
    </xf>
    <xf numFmtId="4" fontId="19" fillId="0" borderId="15" xfId="0" applyNumberFormat="1" applyFont="1" applyFill="1" applyBorder="1" applyAlignment="1">
      <alignment horizontal="right" vertical="center" wrapText="1"/>
    </xf>
    <xf numFmtId="4" fontId="18" fillId="7" borderId="15" xfId="0" applyNumberFormat="1" applyFont="1" applyFill="1" applyBorder="1" applyAlignment="1">
      <alignment horizontal="center" vertical="center" wrapText="1"/>
    </xf>
    <xf numFmtId="4" fontId="18" fillId="7" borderId="16" xfId="9" applyNumberFormat="1" applyFont="1" applyFill="1" applyBorder="1" applyAlignment="1">
      <alignment horizontal="center" vertical="center" wrapText="1"/>
    </xf>
    <xf numFmtId="0" fontId="18" fillId="5" borderId="40" xfId="0" applyFont="1" applyFill="1" applyBorder="1" applyAlignment="1">
      <alignment horizontal="center" wrapText="1"/>
    </xf>
    <xf numFmtId="0" fontId="18" fillId="4" borderId="40" xfId="0" applyFont="1" applyFill="1" applyBorder="1" applyAlignment="1">
      <alignment horizontal="center" wrapText="1"/>
    </xf>
    <xf numFmtId="43" fontId="18" fillId="7" borderId="23" xfId="0" applyNumberFormat="1" applyFont="1" applyFill="1" applyBorder="1" applyAlignment="1">
      <alignment horizontal="center" vertical="center" wrapText="1"/>
    </xf>
    <xf numFmtId="43" fontId="18" fillId="7" borderId="44" xfId="0" applyNumberFormat="1" applyFont="1" applyFill="1" applyBorder="1" applyAlignment="1">
      <alignment horizontal="center" vertical="center" wrapText="1"/>
    </xf>
    <xf numFmtId="0" fontId="12" fillId="8" borderId="30" xfId="0" applyFont="1" applyFill="1" applyBorder="1"/>
    <xf numFmtId="0" fontId="12" fillId="8" borderId="32" xfId="0" applyFont="1" applyFill="1" applyBorder="1" applyAlignment="1">
      <alignment horizontal="center" vertical="center"/>
    </xf>
    <xf numFmtId="0" fontId="23" fillId="8" borderId="32" xfId="0" applyFont="1" applyFill="1" applyBorder="1"/>
    <xf numFmtId="0" fontId="12" fillId="8" borderId="32" xfId="0" applyFont="1" applyFill="1" applyBorder="1"/>
    <xf numFmtId="0" fontId="12" fillId="8" borderId="32" xfId="0" applyFont="1" applyFill="1" applyBorder="1" applyAlignment="1">
      <alignment horizontal="left" vertical="top"/>
    </xf>
    <xf numFmtId="4" fontId="12" fillId="8" borderId="32" xfId="9" applyNumberFormat="1" applyFont="1" applyFill="1" applyBorder="1" applyAlignment="1">
      <alignment horizontal="center" vertical="center"/>
    </xf>
    <xf numFmtId="4" fontId="12" fillId="8" borderId="38" xfId="9" applyNumberFormat="1" applyFont="1" applyFill="1" applyBorder="1" applyAlignment="1">
      <alignment horizontal="center" vertical="center"/>
    </xf>
    <xf numFmtId="0" fontId="6" fillId="0" borderId="0" xfId="0" applyFont="1" applyBorder="1"/>
    <xf numFmtId="0" fontId="0" fillId="0" borderId="0" xfId="0" applyBorder="1" applyAlignment="1">
      <alignment horizontal="center" vertical="center" wrapText="1"/>
    </xf>
    <xf numFmtId="4" fontId="10" fillId="0" borderId="0" xfId="0" applyNumberFormat="1" applyFont="1" applyBorder="1"/>
    <xf numFmtId="0" fontId="10" fillId="0" borderId="0" xfId="0" applyFont="1"/>
    <xf numFmtId="43" fontId="24" fillId="0" borderId="0" xfId="9" applyFont="1"/>
    <xf numFmtId="43" fontId="24" fillId="0" borderId="0" xfId="9" applyFont="1" applyBorder="1"/>
    <xf numFmtId="4" fontId="24" fillId="0" borderId="0" xfId="0" applyNumberFormat="1" applyFont="1" applyBorder="1"/>
    <xf numFmtId="4" fontId="3" fillId="0" borderId="0" xfId="0" applyNumberFormat="1" applyFont="1" applyBorder="1"/>
    <xf numFmtId="0" fontId="25" fillId="0" borderId="0" xfId="0" applyFont="1"/>
    <xf numFmtId="4" fontId="7" fillId="0" borderId="0" xfId="0" applyNumberFormat="1" applyFont="1"/>
    <xf numFmtId="43" fontId="26" fillId="0" borderId="0" xfId="9" applyFont="1"/>
    <xf numFmtId="165" fontId="26" fillId="0" borderId="0" xfId="9" applyNumberFormat="1" applyFont="1"/>
    <xf numFmtId="4" fontId="27" fillId="0" borderId="0" xfId="0" applyNumberFormat="1" applyFont="1" applyBorder="1"/>
    <xf numFmtId="4" fontId="10" fillId="0" borderId="0" xfId="0" applyNumberFormat="1" applyFont="1"/>
    <xf numFmtId="4" fontId="24" fillId="0" borderId="0" xfId="0" applyNumberFormat="1" applyFont="1"/>
    <xf numFmtId="43" fontId="28" fillId="0" borderId="0" xfId="9" applyFont="1"/>
    <xf numFmtId="43" fontId="24" fillId="0" borderId="0" xfId="0" applyNumberFormat="1" applyFont="1" applyBorder="1"/>
    <xf numFmtId="43" fontId="27" fillId="0" borderId="0" xfId="0" applyNumberFormat="1" applyFont="1"/>
    <xf numFmtId="0" fontId="5" fillId="0" borderId="0" xfId="0" applyFont="1"/>
    <xf numFmtId="0" fontId="27" fillId="0" borderId="0" xfId="0" applyFont="1"/>
    <xf numFmtId="4" fontId="24" fillId="4" borderId="0" xfId="0" applyNumberFormat="1" applyFont="1" applyFill="1"/>
    <xf numFmtId="43" fontId="0" fillId="0" borderId="0" xfId="9" applyFont="1" applyBorder="1"/>
    <xf numFmtId="4" fontId="0" fillId="0" borderId="0" xfId="0" applyNumberFormat="1" applyFont="1" applyBorder="1"/>
    <xf numFmtId="4" fontId="5" fillId="0" borderId="0" xfId="0" applyNumberFormat="1" applyFont="1"/>
    <xf numFmtId="43" fontId="0" fillId="0" borderId="0" xfId="9" applyFont="1"/>
    <xf numFmtId="43" fontId="5" fillId="0" borderId="0" xfId="9" applyNumberFormat="1" applyFont="1"/>
    <xf numFmtId="4" fontId="4" fillId="4" borderId="0" xfId="0" applyNumberFormat="1" applyFont="1" applyFill="1"/>
    <xf numFmtId="43" fontId="4" fillId="0" borderId="0" xfId="9" applyFont="1"/>
    <xf numFmtId="0" fontId="27" fillId="0" borderId="0" xfId="0" applyFont="1" applyBorder="1"/>
    <xf numFmtId="4" fontId="12" fillId="4" borderId="15" xfId="9"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5" fillId="0" borderId="11"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0" xfId="0" applyNumberFormat="1" applyFont="1" applyFill="1" applyBorder="1" applyAlignment="1">
      <alignment horizontal="center" vertical="center" wrapText="1"/>
    </xf>
    <xf numFmtId="0" fontId="15" fillId="4" borderId="2" xfId="0" applyNumberFormat="1" applyFont="1" applyFill="1" applyBorder="1" applyAlignment="1">
      <alignment horizontal="center" vertical="center" wrapText="1"/>
    </xf>
    <xf numFmtId="0" fontId="15" fillId="4" borderId="11" xfId="0" applyNumberFormat="1" applyFont="1" applyFill="1" applyBorder="1" applyAlignment="1">
      <alignment horizontal="center" vertical="center" wrapText="1"/>
    </xf>
    <xf numFmtId="4" fontId="15" fillId="4" borderId="2" xfId="0" applyNumberFormat="1" applyFont="1" applyFill="1" applyBorder="1" applyAlignment="1">
      <alignment horizontal="center" vertical="center" wrapText="1"/>
    </xf>
    <xf numFmtId="4" fontId="15" fillId="4" borderId="11" xfId="0" applyNumberFormat="1" applyFont="1" applyFill="1" applyBorder="1" applyAlignment="1">
      <alignment horizontal="center" vertical="center" wrapText="1"/>
    </xf>
    <xf numFmtId="4" fontId="15" fillId="4" borderId="8" xfId="0" applyNumberFormat="1" applyFont="1" applyFill="1" applyBorder="1" applyAlignment="1">
      <alignment horizontal="center" vertical="center" wrapText="1"/>
    </xf>
    <xf numFmtId="4" fontId="15" fillId="4" borderId="9" xfId="0"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wrapText="1"/>
    </xf>
    <xf numFmtId="0" fontId="9" fillId="0" borderId="23" xfId="0" applyNumberFormat="1" applyFont="1" applyFill="1" applyBorder="1" applyAlignment="1">
      <alignment horizontal="center" vertical="center" wrapText="1"/>
    </xf>
    <xf numFmtId="0" fontId="7" fillId="0" borderId="30"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4" xfId="0" applyNumberFormat="1" applyFont="1" applyFill="1" applyBorder="1" applyAlignment="1">
      <alignment horizontal="center" vertical="center" wrapText="1"/>
    </xf>
    <xf numFmtId="0" fontId="9" fillId="0" borderId="31" xfId="0" applyNumberFormat="1" applyFont="1" applyFill="1" applyBorder="1" applyAlignment="1">
      <alignment horizontal="center" vertical="center" wrapText="1"/>
    </xf>
    <xf numFmtId="0" fontId="9" fillId="0" borderId="18" xfId="0" applyNumberFormat="1" applyFont="1" applyFill="1" applyBorder="1" applyAlignment="1">
      <alignment horizontal="center" vertical="center" wrapText="1"/>
    </xf>
    <xf numFmtId="0" fontId="9" fillId="0" borderId="15" xfId="0" applyNumberFormat="1" applyFont="1" applyFill="1" applyBorder="1" applyAlignment="1">
      <alignment horizontal="center" vertical="center" wrapText="1"/>
    </xf>
    <xf numFmtId="0" fontId="7" fillId="0" borderId="32" xfId="0" applyNumberFormat="1"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9" fillId="0" borderId="25" xfId="0" applyNumberFormat="1" applyFont="1" applyFill="1" applyBorder="1" applyAlignment="1">
      <alignment horizontal="center" vertical="center" wrapText="1"/>
    </xf>
    <xf numFmtId="0" fontId="7" fillId="0" borderId="33" xfId="0" applyNumberFormat="1" applyFont="1" applyFill="1" applyBorder="1" applyAlignment="1">
      <alignment horizontal="center" vertical="center" wrapText="1"/>
    </xf>
    <xf numFmtId="0" fontId="9" fillId="0" borderId="19" xfId="0" applyNumberFormat="1" applyFont="1" applyFill="1" applyBorder="1" applyAlignment="1">
      <alignment horizontal="center" vertical="center" wrapText="1"/>
    </xf>
    <xf numFmtId="0" fontId="9" fillId="0" borderId="26" xfId="0" applyNumberFormat="1" applyFont="1" applyFill="1" applyBorder="1" applyAlignment="1">
      <alignment horizontal="center" vertical="center" wrapText="1"/>
    </xf>
    <xf numFmtId="0" fontId="9" fillId="0" borderId="34"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12" xfId="0" applyNumberFormat="1" applyFont="1" applyFill="1" applyBorder="1" applyAlignment="1">
      <alignment horizontal="center" vertical="center" wrapText="1"/>
    </xf>
    <xf numFmtId="4" fontId="15" fillId="4" borderId="4" xfId="0" applyNumberFormat="1" applyFont="1" applyFill="1" applyBorder="1" applyAlignment="1">
      <alignment horizontal="center" vertical="center" wrapText="1"/>
    </xf>
    <xf numFmtId="4" fontId="15" fillId="4" borderId="5" xfId="0" applyNumberFormat="1" applyFont="1" applyFill="1" applyBorder="1" applyAlignment="1">
      <alignment horizontal="center" vertical="center" wrapText="1"/>
    </xf>
    <xf numFmtId="4" fontId="15" fillId="4" borderId="6" xfId="0" applyNumberFormat="1" applyFont="1" applyFill="1" applyBorder="1" applyAlignment="1">
      <alignment horizontal="center" vertical="center" wrapText="1"/>
    </xf>
    <xf numFmtId="4" fontId="15" fillId="0" borderId="7" xfId="0" applyNumberFormat="1" applyFont="1" applyFill="1" applyBorder="1" applyAlignment="1">
      <alignment horizontal="center" vertical="center" wrapText="1"/>
    </xf>
    <xf numFmtId="4" fontId="15" fillId="0" borderId="14" xfId="0" applyNumberFormat="1" applyFont="1" applyFill="1" applyBorder="1" applyAlignment="1">
      <alignment horizontal="center" vertical="center" wrapText="1"/>
    </xf>
    <xf numFmtId="4" fontId="15" fillId="0" borderId="2" xfId="0" applyNumberFormat="1" applyFont="1" applyFill="1" applyBorder="1" applyAlignment="1">
      <alignment horizontal="center" vertical="center" wrapText="1"/>
    </xf>
    <xf numFmtId="4" fontId="15" fillId="0" borderId="11" xfId="0" applyNumberFormat="1" applyFont="1" applyFill="1" applyBorder="1" applyAlignment="1">
      <alignment horizontal="center" vertical="center" wrapText="1"/>
    </xf>
    <xf numFmtId="4" fontId="9" fillId="0" borderId="8" xfId="0" applyNumberFormat="1" applyFont="1" applyFill="1" applyBorder="1" applyAlignment="1">
      <alignment horizontal="center" vertical="center" wrapText="1"/>
    </xf>
    <xf numFmtId="4" fontId="9" fillId="0" borderId="9" xfId="0" applyNumberFormat="1" applyFont="1" applyFill="1" applyBorder="1" applyAlignment="1">
      <alignment horizontal="center" vertical="center" wrapText="1"/>
    </xf>
    <xf numFmtId="4" fontId="9" fillId="0" borderId="15" xfId="0" applyNumberFormat="1" applyFont="1" applyFill="1" applyBorder="1" applyAlignment="1">
      <alignment horizontal="center" vertical="center" wrapText="1"/>
    </xf>
    <xf numFmtId="4" fontId="9" fillId="0" borderId="32" xfId="0" applyNumberFormat="1" applyFont="1" applyFill="1" applyBorder="1" applyAlignment="1">
      <alignment horizontal="center" vertical="center" wrapText="1"/>
    </xf>
    <xf numFmtId="4" fontId="9" fillId="0" borderId="16" xfId="0" applyNumberFormat="1" applyFont="1" applyFill="1" applyBorder="1" applyAlignment="1">
      <alignment horizontal="center" vertical="center" wrapText="1"/>
    </xf>
    <xf numFmtId="4" fontId="9" fillId="0" borderId="38" xfId="0" applyNumberFormat="1" applyFont="1" applyFill="1" applyBorder="1" applyAlignment="1">
      <alignment horizontal="center" vertical="center" wrapText="1"/>
    </xf>
    <xf numFmtId="0" fontId="9" fillId="0" borderId="32" xfId="0" applyNumberFormat="1" applyFont="1" applyFill="1" applyBorder="1" applyAlignment="1">
      <alignment horizontal="center" vertical="center" wrapText="1"/>
    </xf>
    <xf numFmtId="0" fontId="9" fillId="0" borderId="33" xfId="0" applyNumberFormat="1" applyFont="1" applyFill="1" applyBorder="1" applyAlignment="1">
      <alignment horizontal="center" vertical="center" wrapText="1"/>
    </xf>
    <xf numFmtId="0" fontId="9" fillId="0" borderId="20" xfId="0" applyNumberFormat="1" applyFont="1" applyFill="1" applyBorder="1" applyAlignment="1">
      <alignment horizontal="center" vertical="center" wrapText="1"/>
    </xf>
    <xf numFmtId="0" fontId="9" fillId="0" borderId="21" xfId="0" applyNumberFormat="1" applyFont="1" applyFill="1" applyBorder="1" applyAlignment="1">
      <alignment horizontal="center" vertical="center" wrapText="1"/>
    </xf>
    <xf numFmtId="0" fontId="9" fillId="0" borderId="22" xfId="0" applyNumberFormat="1" applyFont="1" applyFill="1" applyBorder="1" applyAlignment="1">
      <alignment horizontal="center" vertical="center" wrapText="1"/>
    </xf>
    <xf numFmtId="0" fontId="9" fillId="0" borderId="27" xfId="0" applyNumberFormat="1" applyFont="1" applyFill="1" applyBorder="1" applyAlignment="1">
      <alignment horizontal="center" vertical="center" wrapText="1"/>
    </xf>
    <xf numFmtId="0" fontId="9" fillId="0" borderId="28" xfId="0" applyNumberFormat="1" applyFont="1" applyFill="1" applyBorder="1" applyAlignment="1">
      <alignment horizontal="center" vertical="center" wrapText="1"/>
    </xf>
    <xf numFmtId="0" fontId="9" fillId="0" borderId="29"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9" fillId="0" borderId="14" xfId="0" applyNumberFormat="1" applyFont="1" applyFill="1" applyBorder="1" applyAlignment="1">
      <alignment horizontal="center" vertical="center" wrapText="1"/>
    </xf>
    <xf numFmtId="0" fontId="9" fillId="0" borderId="37" xfId="0" applyNumberFormat="1" applyFont="1" applyFill="1" applyBorder="1" applyAlignment="1">
      <alignment horizontal="center" vertical="center" wrapText="1"/>
    </xf>
    <xf numFmtId="0" fontId="18" fillId="4" borderId="40" xfId="0" applyFont="1" applyFill="1" applyBorder="1" applyAlignment="1">
      <alignment horizontal="center" vertical="center" wrapText="1"/>
    </xf>
    <xf numFmtId="0" fontId="18" fillId="4" borderId="24"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0" borderId="15"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24" xfId="0" applyFont="1" applyBorder="1" applyAlignment="1">
      <alignment horizontal="center" vertical="center" wrapText="1"/>
    </xf>
    <xf numFmtId="0" fontId="11" fillId="0" borderId="15" xfId="0" applyFont="1" applyBorder="1" applyAlignment="1">
      <alignment horizontal="center" vertical="center" wrapText="1"/>
    </xf>
    <xf numFmtId="0" fontId="18" fillId="0" borderId="40"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1" xfId="0" applyFont="1" applyBorder="1" applyAlignment="1">
      <alignment horizontal="center" vertical="center" wrapText="1"/>
    </xf>
    <xf numFmtId="0" fontId="11" fillId="4" borderId="15" xfId="0" applyFont="1" applyFill="1" applyBorder="1" applyAlignment="1">
      <alignment horizontal="center" vertical="center" wrapText="1"/>
    </xf>
    <xf numFmtId="0" fontId="12" fillId="0" borderId="15"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11" xfId="0" applyFont="1" applyBorder="1" applyAlignment="1">
      <alignment horizontal="center" vertical="center" wrapText="1"/>
    </xf>
  </cellXfs>
  <cellStyles count="10">
    <cellStyle name="Comma" xfId="9" builtinId="3"/>
    <cellStyle name="Comma 2" xfId="2"/>
    <cellStyle name="Normal" xfId="0" builtinId="0"/>
    <cellStyle name="Normal 2" xfId="1"/>
    <cellStyle name="Normal 26" xfId="4"/>
    <cellStyle name="Normal 26 2" xfId="5"/>
    <cellStyle name="Normal 27" xfId="6"/>
    <cellStyle name="Normal 29" xfId="7"/>
    <cellStyle name="Normal 30" xfId="8"/>
    <cellStyle name="Normal__Final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F305"/>
  <sheetViews>
    <sheetView tabSelected="1" zoomScale="70" zoomScaleNormal="70" workbookViewId="0">
      <selection activeCell="AE101" sqref="AE101"/>
    </sheetView>
  </sheetViews>
  <sheetFormatPr defaultColWidth="9.140625" defaultRowHeight="15" x14ac:dyDescent="0.25"/>
  <cols>
    <col min="1" max="1" width="4.85546875" style="14" customWidth="1"/>
    <col min="2" max="2" width="8.7109375" style="14" customWidth="1"/>
    <col min="3" max="3" width="42" style="14" customWidth="1"/>
    <col min="4" max="4" width="56.28515625" style="14" customWidth="1"/>
    <col min="5" max="5" width="20" style="14" customWidth="1"/>
    <col min="6" max="6" width="22" style="14" customWidth="1"/>
    <col min="7" max="7" width="38.140625" style="14" customWidth="1"/>
    <col min="8" max="8" width="26.85546875" style="14" customWidth="1"/>
    <col min="9" max="9" width="91.42578125" style="14" customWidth="1"/>
    <col min="10" max="10" width="25.7109375" style="14" customWidth="1"/>
    <col min="11" max="11" width="18.85546875" style="14" customWidth="1"/>
    <col min="12" max="12" width="15.140625" style="14" customWidth="1"/>
    <col min="13" max="13" width="29.7109375" style="14" customWidth="1"/>
    <col min="14" max="14" width="42.85546875" style="14" customWidth="1"/>
    <col min="15" max="15" width="16.28515625" style="14" customWidth="1"/>
    <col min="16" max="16" width="21.140625" style="14" customWidth="1"/>
    <col min="17" max="17" width="26" style="14" customWidth="1"/>
    <col min="18" max="18" width="24.5703125" style="14" customWidth="1"/>
    <col min="19" max="19" width="22.28515625" style="14" customWidth="1"/>
    <col min="20" max="20" width="24.85546875" style="14" customWidth="1"/>
    <col min="21" max="21" width="18.7109375" style="14" customWidth="1"/>
    <col min="22" max="22" width="24.42578125" style="14" customWidth="1"/>
    <col min="23" max="23" width="24.5703125" style="14" customWidth="1"/>
    <col min="24" max="24" width="26.7109375" style="14" customWidth="1"/>
    <col min="25" max="25" width="18.28515625" style="14" customWidth="1"/>
    <col min="26" max="26" width="16.42578125" style="14" customWidth="1"/>
    <col min="27" max="27" width="22.42578125" style="15" customWidth="1"/>
    <col min="28" max="28" width="25.7109375" style="14" customWidth="1"/>
    <col min="29" max="29" width="23.28515625" style="14" customWidth="1"/>
    <col min="30" max="30" width="30.7109375" style="14" customWidth="1"/>
    <col min="31" max="31" width="25.140625" style="14" customWidth="1"/>
    <col min="32" max="32" width="23.140625" style="14" customWidth="1"/>
    <col min="33" max="16384" width="9.140625" style="14"/>
  </cols>
  <sheetData>
    <row r="3" spans="1:31" x14ac:dyDescent="0.25">
      <c r="D3" s="16"/>
    </row>
    <row r="4" spans="1:31" ht="15.75" customHeight="1" x14ac:dyDescent="0.25">
      <c r="A4" s="17"/>
      <c r="Q4" s="18"/>
    </row>
    <row r="5" spans="1:31" ht="39.75" customHeight="1" x14ac:dyDescent="0.25">
      <c r="A5" s="17"/>
      <c r="B5" s="19"/>
      <c r="C5" s="20"/>
      <c r="E5" s="19"/>
      <c r="F5" s="19"/>
      <c r="G5" s="219" t="s">
        <v>0</v>
      </c>
      <c r="H5" s="219"/>
      <c r="I5" s="219"/>
      <c r="J5" s="21"/>
      <c r="K5" s="19"/>
      <c r="L5" s="19"/>
      <c r="M5" s="19"/>
      <c r="N5" s="22"/>
      <c r="O5" s="19"/>
      <c r="P5" s="19"/>
      <c r="Q5" s="22"/>
      <c r="R5" s="22"/>
      <c r="S5" s="22"/>
      <c r="T5" s="23"/>
      <c r="V5" s="22"/>
      <c r="W5" s="19"/>
      <c r="X5" s="19"/>
      <c r="Y5" s="24"/>
      <c r="Z5" s="24"/>
      <c r="AA5" s="25"/>
      <c r="AB5" s="15"/>
      <c r="AC5" s="15"/>
    </row>
    <row r="6" spans="1:31" ht="15.75" customHeight="1" x14ac:dyDescent="0.25">
      <c r="A6" s="17"/>
      <c r="B6" s="19"/>
      <c r="C6" s="21"/>
      <c r="D6" s="19"/>
      <c r="E6" s="19"/>
      <c r="F6" s="19"/>
      <c r="G6" s="19"/>
      <c r="H6" s="19"/>
      <c r="I6" s="19"/>
      <c r="J6" s="19"/>
      <c r="K6" s="19"/>
      <c r="L6" s="19"/>
      <c r="M6" s="19"/>
      <c r="N6" s="19"/>
      <c r="O6" s="19"/>
      <c r="P6" s="19"/>
      <c r="Q6" s="23"/>
      <c r="R6" s="18"/>
      <c r="S6" s="18"/>
      <c r="T6" s="18"/>
      <c r="U6" s="26"/>
      <c r="W6" s="19"/>
      <c r="X6" s="19"/>
      <c r="Y6" s="15"/>
      <c r="Z6" s="15"/>
      <c r="AA6" s="27"/>
      <c r="AB6" s="27"/>
      <c r="AC6" s="27"/>
    </row>
    <row r="7" spans="1:31" ht="15.75" customHeight="1" x14ac:dyDescent="0.25">
      <c r="A7" s="17"/>
      <c r="B7" s="28"/>
      <c r="C7" s="28"/>
      <c r="D7" s="28"/>
      <c r="E7" s="28"/>
      <c r="F7" s="28"/>
      <c r="G7" s="28"/>
      <c r="I7" s="28"/>
      <c r="J7" s="28"/>
      <c r="K7" s="28"/>
      <c r="L7" s="28"/>
      <c r="M7" s="28"/>
      <c r="N7" s="28"/>
      <c r="O7" s="28"/>
      <c r="P7" s="29"/>
      <c r="Q7" s="30"/>
      <c r="R7" s="31"/>
      <c r="S7" s="31"/>
      <c r="T7" s="28"/>
      <c r="U7" s="32"/>
      <c r="V7" s="28"/>
      <c r="W7" s="28"/>
      <c r="X7" s="28"/>
      <c r="Y7" s="28"/>
      <c r="Z7" s="28"/>
      <c r="AA7" s="33"/>
      <c r="AB7" s="33"/>
      <c r="AC7" s="34"/>
      <c r="AD7" s="35"/>
      <c r="AE7" s="35"/>
    </row>
    <row r="8" spans="1:31" ht="30" customHeight="1" thickBot="1" x14ac:dyDescent="0.3">
      <c r="A8" s="17"/>
      <c r="B8" s="36"/>
      <c r="C8" s="37" t="s">
        <v>1</v>
      </c>
      <c r="D8" s="28"/>
      <c r="E8" s="28"/>
      <c r="F8" s="38"/>
      <c r="G8" s="28"/>
      <c r="H8" s="28"/>
      <c r="I8" s="28"/>
      <c r="J8" s="28"/>
      <c r="K8" s="28"/>
      <c r="L8" s="28"/>
      <c r="M8" s="28"/>
      <c r="N8" s="28"/>
      <c r="O8" s="28"/>
      <c r="P8" s="28"/>
      <c r="Q8" s="28"/>
      <c r="R8" s="28"/>
      <c r="S8" s="28"/>
      <c r="T8" s="28"/>
      <c r="U8" s="28"/>
      <c r="V8" s="28"/>
      <c r="W8" s="28"/>
      <c r="X8" s="28"/>
      <c r="Y8" s="39"/>
      <c r="Z8" s="39"/>
      <c r="AA8" s="33"/>
      <c r="AB8" s="33"/>
      <c r="AC8" s="34"/>
      <c r="AD8" s="35"/>
      <c r="AE8" s="35"/>
    </row>
    <row r="9" spans="1:31" ht="26.25" customHeight="1" thickBot="1" x14ac:dyDescent="0.3">
      <c r="B9" s="220" t="s">
        <v>2</v>
      </c>
      <c r="C9" s="217" t="s">
        <v>3</v>
      </c>
      <c r="D9" s="217" t="s">
        <v>4</v>
      </c>
      <c r="E9" s="217" t="s">
        <v>5</v>
      </c>
      <c r="F9" s="217" t="s">
        <v>6</v>
      </c>
      <c r="G9" s="217" t="s">
        <v>7</v>
      </c>
      <c r="H9" s="217" t="s">
        <v>8</v>
      </c>
      <c r="I9" s="222" t="s">
        <v>9</v>
      </c>
      <c r="J9" s="222" t="s">
        <v>10</v>
      </c>
      <c r="K9" s="222" t="s">
        <v>11</v>
      </c>
      <c r="L9" s="217" t="s">
        <v>12</v>
      </c>
      <c r="M9" s="222" t="s">
        <v>13</v>
      </c>
      <c r="N9" s="222" t="s">
        <v>14</v>
      </c>
      <c r="O9" s="217" t="s">
        <v>15</v>
      </c>
      <c r="P9" s="222" t="s">
        <v>16</v>
      </c>
      <c r="Q9" s="243" t="s">
        <v>17</v>
      </c>
      <c r="R9" s="245" t="s">
        <v>18</v>
      </c>
      <c r="S9" s="246"/>
      <c r="T9" s="246"/>
      <c r="U9" s="247"/>
      <c r="V9" s="248" t="s">
        <v>19</v>
      </c>
      <c r="W9" s="250" t="s">
        <v>20</v>
      </c>
      <c r="X9" s="224" t="s">
        <v>21</v>
      </c>
      <c r="Y9" s="224" t="s">
        <v>22</v>
      </c>
      <c r="Z9" s="224" t="s">
        <v>23</v>
      </c>
      <c r="AA9" s="226" t="s">
        <v>24</v>
      </c>
      <c r="AB9" s="227"/>
      <c r="AC9" s="34"/>
    </row>
    <row r="10" spans="1:31" ht="41.25" customHeight="1" thickBot="1" x14ac:dyDescent="0.3">
      <c r="B10" s="221"/>
      <c r="C10" s="218"/>
      <c r="D10" s="218"/>
      <c r="E10" s="218"/>
      <c r="F10" s="218"/>
      <c r="G10" s="218"/>
      <c r="H10" s="218"/>
      <c r="I10" s="223"/>
      <c r="J10" s="223"/>
      <c r="K10" s="223"/>
      <c r="L10" s="218"/>
      <c r="M10" s="223"/>
      <c r="N10" s="223"/>
      <c r="O10" s="218"/>
      <c r="P10" s="223"/>
      <c r="Q10" s="244"/>
      <c r="R10" s="40" t="s">
        <v>25</v>
      </c>
      <c r="S10" s="41" t="s">
        <v>26</v>
      </c>
      <c r="T10" s="41" t="s">
        <v>27</v>
      </c>
      <c r="U10" s="42" t="s">
        <v>28</v>
      </c>
      <c r="V10" s="249"/>
      <c r="W10" s="251"/>
      <c r="X10" s="225"/>
      <c r="Y10" s="225"/>
      <c r="Z10" s="225"/>
      <c r="AA10" s="1" t="s">
        <v>25</v>
      </c>
      <c r="AB10" s="2" t="s">
        <v>29</v>
      </c>
      <c r="AC10" s="34"/>
    </row>
    <row r="11" spans="1:31" ht="15.75" x14ac:dyDescent="0.25">
      <c r="B11" s="228" t="s">
        <v>30</v>
      </c>
      <c r="C11" s="231" t="s">
        <v>31</v>
      </c>
      <c r="D11" s="234" t="s">
        <v>32</v>
      </c>
      <c r="E11" s="234" t="s">
        <v>33</v>
      </c>
      <c r="F11" s="237" t="s">
        <v>34</v>
      </c>
      <c r="G11" s="240" t="s">
        <v>35</v>
      </c>
      <c r="H11" s="234" t="s">
        <v>36</v>
      </c>
      <c r="I11" s="231" t="s">
        <v>37</v>
      </c>
      <c r="J11" s="231" t="s">
        <v>38</v>
      </c>
      <c r="K11" s="231" t="s">
        <v>39</v>
      </c>
      <c r="L11" s="231" t="s">
        <v>40</v>
      </c>
      <c r="M11" s="234" t="s">
        <v>41</v>
      </c>
      <c r="N11" s="234" t="s">
        <v>42</v>
      </c>
      <c r="O11" s="234" t="s">
        <v>43</v>
      </c>
      <c r="P11" s="231" t="s">
        <v>44</v>
      </c>
      <c r="Q11" s="237" t="s">
        <v>45</v>
      </c>
      <c r="R11" s="260" t="s">
        <v>46</v>
      </c>
      <c r="S11" s="261"/>
      <c r="T11" s="261"/>
      <c r="U11" s="262"/>
      <c r="V11" s="266" t="s">
        <v>47</v>
      </c>
      <c r="W11" s="266" t="s">
        <v>48</v>
      </c>
      <c r="X11" s="266" t="s">
        <v>49</v>
      </c>
      <c r="Y11" s="266" t="s">
        <v>50</v>
      </c>
      <c r="Z11" s="266" t="s">
        <v>51</v>
      </c>
      <c r="AA11" s="252" t="s">
        <v>52</v>
      </c>
      <c r="AB11" s="253"/>
      <c r="AC11" s="34"/>
    </row>
    <row r="12" spans="1:31" ht="12" customHeight="1" thickBot="1" x14ac:dyDescent="0.3">
      <c r="B12" s="229"/>
      <c r="C12" s="232"/>
      <c r="D12" s="235"/>
      <c r="E12" s="235"/>
      <c r="F12" s="238"/>
      <c r="G12" s="241"/>
      <c r="H12" s="235"/>
      <c r="I12" s="232"/>
      <c r="J12" s="232"/>
      <c r="K12" s="232"/>
      <c r="L12" s="232"/>
      <c r="M12" s="235"/>
      <c r="N12" s="235"/>
      <c r="O12" s="235"/>
      <c r="P12" s="232"/>
      <c r="Q12" s="238"/>
      <c r="R12" s="263"/>
      <c r="S12" s="264"/>
      <c r="T12" s="264"/>
      <c r="U12" s="265"/>
      <c r="V12" s="267"/>
      <c r="W12" s="267"/>
      <c r="X12" s="267"/>
      <c r="Y12" s="267"/>
      <c r="Z12" s="267"/>
      <c r="AA12" s="254" t="s">
        <v>53</v>
      </c>
      <c r="AB12" s="256" t="s">
        <v>54</v>
      </c>
      <c r="AC12" s="34"/>
    </row>
    <row r="13" spans="1:31" ht="32.25" thickBot="1" x14ac:dyDescent="0.3">
      <c r="B13" s="230"/>
      <c r="C13" s="233"/>
      <c r="D13" s="236"/>
      <c r="E13" s="236"/>
      <c r="F13" s="239"/>
      <c r="G13" s="242"/>
      <c r="H13" s="236"/>
      <c r="I13" s="233"/>
      <c r="J13" s="233"/>
      <c r="K13" s="233"/>
      <c r="L13" s="233"/>
      <c r="M13" s="258"/>
      <c r="N13" s="258"/>
      <c r="O13" s="258"/>
      <c r="P13" s="233"/>
      <c r="Q13" s="259"/>
      <c r="R13" s="43" t="s">
        <v>55</v>
      </c>
      <c r="S13" s="43" t="s">
        <v>56</v>
      </c>
      <c r="T13" s="43" t="s">
        <v>57</v>
      </c>
      <c r="U13" s="44" t="s">
        <v>58</v>
      </c>
      <c r="V13" s="268"/>
      <c r="W13" s="268"/>
      <c r="X13" s="268"/>
      <c r="Y13" s="268"/>
      <c r="Z13" s="268"/>
      <c r="AA13" s="255"/>
      <c r="AB13" s="257"/>
      <c r="AC13" s="34"/>
    </row>
    <row r="14" spans="1:31" ht="22.5" customHeight="1" x14ac:dyDescent="0.25">
      <c r="B14" s="45"/>
      <c r="C14" s="46" t="s">
        <v>59</v>
      </c>
      <c r="D14" s="46"/>
      <c r="E14" s="46"/>
      <c r="F14" s="46"/>
      <c r="G14" s="46"/>
      <c r="H14" s="46"/>
      <c r="I14" s="46"/>
      <c r="J14" s="46"/>
      <c r="K14" s="46"/>
      <c r="L14" s="46"/>
      <c r="M14" s="46"/>
      <c r="N14" s="46"/>
      <c r="O14" s="46"/>
      <c r="P14" s="46"/>
      <c r="Q14" s="46"/>
      <c r="R14" s="46"/>
      <c r="S14" s="46"/>
      <c r="T14" s="46"/>
      <c r="U14" s="46"/>
      <c r="V14" s="46"/>
      <c r="W14" s="46"/>
      <c r="X14" s="46"/>
      <c r="Y14" s="46"/>
      <c r="Z14" s="46"/>
      <c r="AA14" s="46"/>
      <c r="AB14" s="47"/>
      <c r="AC14" s="34"/>
    </row>
    <row r="15" spans="1:31" ht="87.75" customHeight="1" x14ac:dyDescent="0.25">
      <c r="B15" s="48">
        <v>1</v>
      </c>
      <c r="C15" s="269" t="s">
        <v>60</v>
      </c>
      <c r="D15" s="49" t="s">
        <v>61</v>
      </c>
      <c r="E15" s="50">
        <v>110647</v>
      </c>
      <c r="F15" s="51" t="s">
        <v>62</v>
      </c>
      <c r="G15" s="273" t="s">
        <v>63</v>
      </c>
      <c r="H15" s="52" t="s">
        <v>64</v>
      </c>
      <c r="I15" s="53" t="s">
        <v>65</v>
      </c>
      <c r="J15" s="54" t="s">
        <v>66</v>
      </c>
      <c r="K15" s="54">
        <v>43822</v>
      </c>
      <c r="L15" s="55">
        <v>0.75</v>
      </c>
      <c r="M15" s="56" t="s">
        <v>315</v>
      </c>
      <c r="N15" s="56" t="s">
        <v>343</v>
      </c>
      <c r="O15" s="52" t="s">
        <v>67</v>
      </c>
      <c r="P15" s="52" t="s">
        <v>68</v>
      </c>
      <c r="Q15" s="57">
        <f>+R15+S15+T15</f>
        <v>54301526.629999995</v>
      </c>
      <c r="R15" s="57">
        <v>40726144.969999999</v>
      </c>
      <c r="S15" s="57">
        <v>0</v>
      </c>
      <c r="T15" s="57">
        <v>13575381.66</v>
      </c>
      <c r="U15" s="57"/>
      <c r="V15" s="57">
        <v>27375968.289999999</v>
      </c>
      <c r="W15" s="57">
        <v>0</v>
      </c>
      <c r="X15" s="57">
        <f>+R15+S15+T15+V15+W15</f>
        <v>81677494.919999987</v>
      </c>
      <c r="Y15" s="57" t="s">
        <v>69</v>
      </c>
      <c r="Z15" s="57" t="s">
        <v>70</v>
      </c>
      <c r="AA15" s="3">
        <v>0</v>
      </c>
      <c r="AB15" s="4">
        <v>0</v>
      </c>
      <c r="AC15" s="35"/>
      <c r="AD15" s="35"/>
      <c r="AE15" s="35"/>
    </row>
    <row r="16" spans="1:31" ht="139.5" customHeight="1" x14ac:dyDescent="0.25">
      <c r="B16" s="58">
        <f>+B15+1</f>
        <v>2</v>
      </c>
      <c r="C16" s="270"/>
      <c r="D16" s="49" t="s">
        <v>71</v>
      </c>
      <c r="E16" s="59">
        <v>110562</v>
      </c>
      <c r="F16" s="51" t="s">
        <v>72</v>
      </c>
      <c r="G16" s="273"/>
      <c r="H16" s="52" t="s">
        <v>64</v>
      </c>
      <c r="I16" s="53" t="s">
        <v>73</v>
      </c>
      <c r="J16" s="54">
        <v>41640</v>
      </c>
      <c r="K16" s="54">
        <v>44256</v>
      </c>
      <c r="L16" s="55">
        <v>0.75</v>
      </c>
      <c r="M16" s="56" t="s">
        <v>806</v>
      </c>
      <c r="N16" s="56" t="s">
        <v>1373</v>
      </c>
      <c r="O16" s="52" t="s">
        <v>67</v>
      </c>
      <c r="P16" s="52" t="s">
        <v>68</v>
      </c>
      <c r="Q16" s="57">
        <f t="shared" ref="Q16:Q123" si="0">+R16+S16+T16</f>
        <v>1988825344.78</v>
      </c>
      <c r="R16" s="57">
        <v>1491619008.5799999</v>
      </c>
      <c r="S16" s="57">
        <v>0</v>
      </c>
      <c r="T16" s="57">
        <v>497206336.19999999</v>
      </c>
      <c r="U16" s="57"/>
      <c r="V16" s="60">
        <v>500207574.24000001</v>
      </c>
      <c r="W16" s="60">
        <v>0</v>
      </c>
      <c r="X16" s="57">
        <f>+R16+S16+T16+V16+W16</f>
        <v>2489032919.02</v>
      </c>
      <c r="Y16" s="57" t="s">
        <v>69</v>
      </c>
      <c r="Z16" s="57" t="s">
        <v>74</v>
      </c>
      <c r="AA16" s="5">
        <v>613949244.25999987</v>
      </c>
      <c r="AB16" s="6">
        <v>204649748.05000001</v>
      </c>
      <c r="AC16" s="35"/>
      <c r="AD16" s="35"/>
      <c r="AE16" s="35"/>
    </row>
    <row r="17" spans="2:32" ht="159.75" customHeight="1" x14ac:dyDescent="0.25">
      <c r="B17" s="48">
        <f t="shared" ref="B17:B24" si="1">+B16+1</f>
        <v>3</v>
      </c>
      <c r="C17" s="270"/>
      <c r="D17" s="49" t="s">
        <v>75</v>
      </c>
      <c r="E17" s="59">
        <v>115748</v>
      </c>
      <c r="F17" s="51" t="s">
        <v>76</v>
      </c>
      <c r="G17" s="273"/>
      <c r="H17" s="52" t="s">
        <v>64</v>
      </c>
      <c r="I17" s="61" t="s">
        <v>77</v>
      </c>
      <c r="J17" s="54" t="s">
        <v>78</v>
      </c>
      <c r="K17" s="54">
        <v>43769</v>
      </c>
      <c r="L17" s="55">
        <v>0.75</v>
      </c>
      <c r="M17" s="56" t="s">
        <v>1374</v>
      </c>
      <c r="N17" s="56" t="s">
        <v>1375</v>
      </c>
      <c r="O17" s="52" t="s">
        <v>67</v>
      </c>
      <c r="P17" s="52" t="s">
        <v>68</v>
      </c>
      <c r="Q17" s="57">
        <f t="shared" si="0"/>
        <v>1513061739.95</v>
      </c>
      <c r="R17" s="57">
        <v>1134796304.96</v>
      </c>
      <c r="S17" s="57">
        <v>0</v>
      </c>
      <c r="T17" s="57">
        <v>378265434.99000001</v>
      </c>
      <c r="U17" s="57">
        <v>0</v>
      </c>
      <c r="V17" s="57">
        <v>313866437.10000002</v>
      </c>
      <c r="W17" s="57">
        <v>0</v>
      </c>
      <c r="X17" s="57">
        <f t="shared" ref="X17:X23" si="2">+R17+S17+T17+V17+W17</f>
        <v>1826928177.0500002</v>
      </c>
      <c r="Y17" s="57" t="s">
        <v>69</v>
      </c>
      <c r="Z17" s="57" t="s">
        <v>70</v>
      </c>
      <c r="AA17" s="5">
        <v>474179602.60000002</v>
      </c>
      <c r="AB17" s="6">
        <v>158059867.52000001</v>
      </c>
      <c r="AC17" s="35"/>
      <c r="AD17" s="35"/>
      <c r="AE17" s="35"/>
    </row>
    <row r="18" spans="2:32" ht="159.75" customHeight="1" x14ac:dyDescent="0.25">
      <c r="B18" s="48">
        <f t="shared" si="1"/>
        <v>4</v>
      </c>
      <c r="C18" s="270"/>
      <c r="D18" s="49" t="s">
        <v>79</v>
      </c>
      <c r="E18" s="59">
        <v>119750</v>
      </c>
      <c r="F18" s="51" t="s">
        <v>80</v>
      </c>
      <c r="G18" s="50"/>
      <c r="H18" s="52" t="s">
        <v>64</v>
      </c>
      <c r="I18" s="61" t="s">
        <v>81</v>
      </c>
      <c r="J18" s="54" t="s">
        <v>82</v>
      </c>
      <c r="K18" s="54" t="s">
        <v>83</v>
      </c>
      <c r="L18" s="55">
        <v>0.75</v>
      </c>
      <c r="M18" s="56" t="s">
        <v>84</v>
      </c>
      <c r="N18" s="56" t="s">
        <v>85</v>
      </c>
      <c r="O18" s="52" t="s">
        <v>67</v>
      </c>
      <c r="P18" s="52" t="s">
        <v>86</v>
      </c>
      <c r="Q18" s="57">
        <f t="shared" si="0"/>
        <v>1705127</v>
      </c>
      <c r="R18" s="57">
        <v>1278845.25</v>
      </c>
      <c r="S18" s="57">
        <v>0</v>
      </c>
      <c r="T18" s="57">
        <v>426281.75</v>
      </c>
      <c r="U18" s="57">
        <v>0</v>
      </c>
      <c r="V18" s="57">
        <v>304513</v>
      </c>
      <c r="W18" s="57">
        <v>0</v>
      </c>
      <c r="X18" s="57">
        <f t="shared" si="2"/>
        <v>2009640</v>
      </c>
      <c r="Y18" s="57" t="s">
        <v>69</v>
      </c>
      <c r="Z18" s="57" t="s">
        <v>70</v>
      </c>
      <c r="AA18" s="3">
        <v>0</v>
      </c>
      <c r="AB18" s="4">
        <v>0</v>
      </c>
      <c r="AC18" s="35"/>
      <c r="AD18" s="35"/>
      <c r="AE18" s="35"/>
    </row>
    <row r="19" spans="2:32" ht="78" customHeight="1" x14ac:dyDescent="0.25">
      <c r="B19" s="48">
        <f t="shared" si="1"/>
        <v>5</v>
      </c>
      <c r="C19" s="270"/>
      <c r="D19" s="49" t="s">
        <v>87</v>
      </c>
      <c r="E19" s="59">
        <v>116393</v>
      </c>
      <c r="F19" s="51" t="s">
        <v>88</v>
      </c>
      <c r="G19" s="50"/>
      <c r="H19" s="52" t="s">
        <v>64</v>
      </c>
      <c r="I19" s="61" t="s">
        <v>89</v>
      </c>
      <c r="J19" s="54">
        <v>41640</v>
      </c>
      <c r="K19" s="54" t="s">
        <v>90</v>
      </c>
      <c r="L19" s="55">
        <v>0.75</v>
      </c>
      <c r="M19" s="56" t="s">
        <v>91</v>
      </c>
      <c r="N19" s="56" t="s">
        <v>92</v>
      </c>
      <c r="O19" s="52" t="s">
        <v>67</v>
      </c>
      <c r="P19" s="52" t="s">
        <v>93</v>
      </c>
      <c r="Q19" s="57">
        <f t="shared" si="0"/>
        <v>344950896.79000002</v>
      </c>
      <c r="R19" s="57">
        <v>258713172.61000001</v>
      </c>
      <c r="S19" s="57">
        <v>0</v>
      </c>
      <c r="T19" s="57">
        <v>86237724.180000007</v>
      </c>
      <c r="U19" s="57">
        <v>0</v>
      </c>
      <c r="V19" s="57">
        <v>84718154.109999999</v>
      </c>
      <c r="W19" s="57">
        <v>0</v>
      </c>
      <c r="X19" s="57">
        <f t="shared" si="2"/>
        <v>429669050.90000004</v>
      </c>
      <c r="Y19" s="57" t="s">
        <v>69</v>
      </c>
      <c r="Z19" s="57" t="s">
        <v>70</v>
      </c>
      <c r="AA19" s="5">
        <v>28151516.41</v>
      </c>
      <c r="AB19" s="6">
        <v>9383838.8000000007</v>
      </c>
      <c r="AC19" s="35"/>
      <c r="AD19" s="35"/>
      <c r="AE19" s="35"/>
    </row>
    <row r="20" spans="2:32" s="65" customFormat="1" ht="79.5" customHeight="1" x14ac:dyDescent="0.25">
      <c r="B20" s="48">
        <f t="shared" si="1"/>
        <v>6</v>
      </c>
      <c r="C20" s="271"/>
      <c r="D20" s="59" t="s">
        <v>94</v>
      </c>
      <c r="E20" s="59">
        <v>123462</v>
      </c>
      <c r="F20" s="51" t="s">
        <v>95</v>
      </c>
      <c r="G20" s="59"/>
      <c r="H20" s="56" t="s">
        <v>64</v>
      </c>
      <c r="I20" s="61" t="s">
        <v>96</v>
      </c>
      <c r="J20" s="62">
        <v>43467</v>
      </c>
      <c r="K20" s="62" t="s">
        <v>97</v>
      </c>
      <c r="L20" s="63">
        <v>0.75</v>
      </c>
      <c r="M20" s="56" t="s">
        <v>98</v>
      </c>
      <c r="N20" s="56" t="s">
        <v>99</v>
      </c>
      <c r="O20" s="56" t="s">
        <v>67</v>
      </c>
      <c r="P20" s="56" t="s">
        <v>93</v>
      </c>
      <c r="Q20" s="57">
        <f t="shared" si="0"/>
        <v>6401800.4699999997</v>
      </c>
      <c r="R20" s="60">
        <v>4801350.3499999996</v>
      </c>
      <c r="S20" s="60">
        <v>0</v>
      </c>
      <c r="T20" s="60">
        <v>1600450.12</v>
      </c>
      <c r="U20" s="60">
        <v>0</v>
      </c>
      <c r="V20" s="60">
        <v>1181172.6599999999</v>
      </c>
      <c r="W20" s="60">
        <v>0</v>
      </c>
      <c r="X20" s="57">
        <f t="shared" si="2"/>
        <v>7582973.1299999999</v>
      </c>
      <c r="Y20" s="60" t="s">
        <v>69</v>
      </c>
      <c r="Z20" s="60" t="s">
        <v>70</v>
      </c>
      <c r="AA20" s="7">
        <v>0</v>
      </c>
      <c r="AB20" s="8">
        <v>0</v>
      </c>
      <c r="AC20" s="64"/>
      <c r="AD20" s="64"/>
      <c r="AE20" s="64"/>
    </row>
    <row r="21" spans="2:32" s="65" customFormat="1" ht="159.75" customHeight="1" x14ac:dyDescent="0.25">
      <c r="B21" s="48">
        <f t="shared" si="1"/>
        <v>7</v>
      </c>
      <c r="C21" s="66"/>
      <c r="D21" s="59" t="s">
        <v>100</v>
      </c>
      <c r="E21" s="59">
        <v>120919</v>
      </c>
      <c r="F21" s="51" t="s">
        <v>101</v>
      </c>
      <c r="G21" s="59"/>
      <c r="H21" s="56" t="s">
        <v>64</v>
      </c>
      <c r="I21" s="61" t="s">
        <v>102</v>
      </c>
      <c r="J21" s="62" t="s">
        <v>103</v>
      </c>
      <c r="K21" s="62" t="s">
        <v>104</v>
      </c>
      <c r="L21" s="63">
        <v>0.75</v>
      </c>
      <c r="M21" s="56" t="s">
        <v>105</v>
      </c>
      <c r="N21" s="56" t="s">
        <v>106</v>
      </c>
      <c r="O21" s="56" t="s">
        <v>67</v>
      </c>
      <c r="P21" s="56">
        <v>28</v>
      </c>
      <c r="Q21" s="57">
        <f t="shared" si="0"/>
        <v>41700.800000000003</v>
      </c>
      <c r="R21" s="60">
        <v>31275.599999999999</v>
      </c>
      <c r="S21" s="60">
        <v>0</v>
      </c>
      <c r="T21" s="60">
        <v>10425.200000000001</v>
      </c>
      <c r="U21" s="60">
        <v>0</v>
      </c>
      <c r="V21" s="60">
        <v>7923.15</v>
      </c>
      <c r="W21" s="60">
        <v>0</v>
      </c>
      <c r="X21" s="57">
        <f t="shared" si="2"/>
        <v>49623.950000000004</v>
      </c>
      <c r="Y21" s="60" t="s">
        <v>69</v>
      </c>
      <c r="Z21" s="60" t="s">
        <v>70</v>
      </c>
      <c r="AA21" s="7">
        <v>0</v>
      </c>
      <c r="AB21" s="8">
        <v>0</v>
      </c>
      <c r="AC21" s="64"/>
      <c r="AD21" s="64"/>
      <c r="AE21" s="64"/>
    </row>
    <row r="22" spans="2:32" s="65" customFormat="1" ht="159.75" customHeight="1" x14ac:dyDescent="0.25">
      <c r="B22" s="48">
        <f t="shared" si="1"/>
        <v>8</v>
      </c>
      <c r="C22" s="66"/>
      <c r="D22" s="67" t="s">
        <v>107</v>
      </c>
      <c r="E22" s="68" t="s">
        <v>108</v>
      </c>
      <c r="F22" s="51" t="s">
        <v>109</v>
      </c>
      <c r="G22" s="59"/>
      <c r="H22" s="56" t="s">
        <v>64</v>
      </c>
      <c r="I22" s="61" t="s">
        <v>110</v>
      </c>
      <c r="J22" s="62" t="s">
        <v>111</v>
      </c>
      <c r="K22" s="62" t="s">
        <v>112</v>
      </c>
      <c r="L22" s="63">
        <v>0.75</v>
      </c>
      <c r="M22" s="56" t="s">
        <v>113</v>
      </c>
      <c r="N22" s="56" t="s">
        <v>114</v>
      </c>
      <c r="O22" s="56" t="s">
        <v>67</v>
      </c>
      <c r="P22" s="56">
        <v>28</v>
      </c>
      <c r="Q22" s="57">
        <f t="shared" si="0"/>
        <v>145296694.22999999</v>
      </c>
      <c r="R22" s="60">
        <v>108972520.69</v>
      </c>
      <c r="S22" s="60">
        <v>0</v>
      </c>
      <c r="T22" s="60">
        <v>36324173.539999999</v>
      </c>
      <c r="U22" s="60">
        <v>0</v>
      </c>
      <c r="V22" s="60">
        <v>28777782.420000002</v>
      </c>
      <c r="W22" s="60">
        <v>0</v>
      </c>
      <c r="X22" s="57">
        <f t="shared" si="2"/>
        <v>174074476.64999998</v>
      </c>
      <c r="Y22" s="60" t="s">
        <v>69</v>
      </c>
      <c r="Z22" s="60" t="s">
        <v>70</v>
      </c>
      <c r="AA22" s="7">
        <v>249460.27</v>
      </c>
      <c r="AB22" s="8">
        <v>83153.42</v>
      </c>
      <c r="AC22" s="64"/>
      <c r="AD22" s="64"/>
      <c r="AE22" s="64"/>
    </row>
    <row r="23" spans="2:32" s="65" customFormat="1" ht="159.75" customHeight="1" x14ac:dyDescent="0.25">
      <c r="B23" s="58">
        <f t="shared" si="1"/>
        <v>9</v>
      </c>
      <c r="C23" s="66"/>
      <c r="D23" s="67" t="s">
        <v>115</v>
      </c>
      <c r="E23" s="68">
        <v>122606</v>
      </c>
      <c r="F23" s="51" t="s">
        <v>116</v>
      </c>
      <c r="G23" s="59"/>
      <c r="H23" s="56" t="s">
        <v>64</v>
      </c>
      <c r="I23" s="61" t="s">
        <v>117</v>
      </c>
      <c r="J23" s="62" t="s">
        <v>118</v>
      </c>
      <c r="K23" s="62" t="s">
        <v>104</v>
      </c>
      <c r="L23" s="63">
        <v>0.75</v>
      </c>
      <c r="M23" s="56" t="s">
        <v>119</v>
      </c>
      <c r="N23" s="56" t="s">
        <v>120</v>
      </c>
      <c r="O23" s="56" t="s">
        <v>67</v>
      </c>
      <c r="P23" s="56">
        <v>28</v>
      </c>
      <c r="Q23" s="60">
        <v>763800.44</v>
      </c>
      <c r="R23" s="60">
        <v>572850.34</v>
      </c>
      <c r="S23" s="60">
        <v>0</v>
      </c>
      <c r="T23" s="60">
        <v>190950.1</v>
      </c>
      <c r="U23" s="60">
        <v>0</v>
      </c>
      <c r="V23" s="60">
        <v>186651.7</v>
      </c>
      <c r="W23" s="60">
        <v>0</v>
      </c>
      <c r="X23" s="60">
        <f t="shared" si="2"/>
        <v>950452.1399999999</v>
      </c>
      <c r="Y23" s="60" t="s">
        <v>69</v>
      </c>
      <c r="Z23" s="60" t="s">
        <v>70</v>
      </c>
      <c r="AA23" s="7">
        <v>63687075.109999999</v>
      </c>
      <c r="AB23" s="8">
        <v>21229025.030000001</v>
      </c>
      <c r="AC23" s="64"/>
      <c r="AD23" s="64"/>
      <c r="AE23" s="64"/>
    </row>
    <row r="24" spans="2:32" s="65" customFormat="1" ht="159.75" customHeight="1" x14ac:dyDescent="0.25">
      <c r="B24" s="58">
        <f t="shared" si="1"/>
        <v>10</v>
      </c>
      <c r="C24" s="66"/>
      <c r="D24" s="67" t="s">
        <v>121</v>
      </c>
      <c r="E24" s="68">
        <v>120234</v>
      </c>
      <c r="F24" s="51" t="s">
        <v>122</v>
      </c>
      <c r="G24" s="59"/>
      <c r="H24" s="56" t="s">
        <v>64</v>
      </c>
      <c r="I24" s="61" t="s">
        <v>123</v>
      </c>
      <c r="J24" s="62" t="s">
        <v>122</v>
      </c>
      <c r="K24" s="62" t="s">
        <v>124</v>
      </c>
      <c r="L24" s="63">
        <v>0.75</v>
      </c>
      <c r="M24" s="56" t="s">
        <v>125</v>
      </c>
      <c r="N24" s="56" t="s">
        <v>126</v>
      </c>
      <c r="O24" s="56" t="s">
        <v>67</v>
      </c>
      <c r="P24" s="56">
        <v>28</v>
      </c>
      <c r="Q24" s="60">
        <v>5807308355.0699997</v>
      </c>
      <c r="R24" s="60">
        <v>4355481266.3800001</v>
      </c>
      <c r="S24" s="60"/>
      <c r="T24" s="60">
        <v>1451827088.6900001</v>
      </c>
      <c r="U24" s="60"/>
      <c r="V24" s="60">
        <v>519740774.06999999</v>
      </c>
      <c r="W24" s="60"/>
      <c r="X24" s="60">
        <v>7327494923.1199999</v>
      </c>
      <c r="Y24" s="60" t="s">
        <v>69</v>
      </c>
      <c r="Z24" s="60"/>
      <c r="AA24" s="7">
        <v>71329645.109999999</v>
      </c>
      <c r="AB24" s="8">
        <v>23776548.340000004</v>
      </c>
      <c r="AC24" s="64"/>
      <c r="AD24" s="64"/>
      <c r="AE24" s="64"/>
    </row>
    <row r="25" spans="2:32" ht="21" customHeight="1" x14ac:dyDescent="0.25">
      <c r="B25" s="69"/>
      <c r="C25" s="70" t="s">
        <v>127</v>
      </c>
      <c r="D25" s="70"/>
      <c r="E25" s="70"/>
      <c r="F25" s="70"/>
      <c r="G25" s="70"/>
      <c r="H25" s="70"/>
      <c r="I25" s="71"/>
      <c r="J25" s="70"/>
      <c r="K25" s="70"/>
      <c r="L25" s="70"/>
      <c r="M25" s="70"/>
      <c r="N25" s="70"/>
      <c r="O25" s="70"/>
      <c r="P25" s="70"/>
      <c r="Q25" s="72">
        <f>SUM(Q15:Q24)</f>
        <v>9862656986.1599998</v>
      </c>
      <c r="R25" s="72">
        <f>SUM(R15:R24)</f>
        <v>7396992739.7300005</v>
      </c>
      <c r="S25" s="72">
        <f t="shared" ref="S25:AB25" si="3">SUM(S15:S24)</f>
        <v>0</v>
      </c>
      <c r="T25" s="72">
        <f t="shared" si="3"/>
        <v>2465664246.4300003</v>
      </c>
      <c r="U25" s="72">
        <f t="shared" si="3"/>
        <v>0</v>
      </c>
      <c r="V25" s="72">
        <f t="shared" si="3"/>
        <v>1476366950.74</v>
      </c>
      <c r="W25" s="72">
        <f t="shared" si="3"/>
        <v>0</v>
      </c>
      <c r="X25" s="72">
        <f t="shared" si="3"/>
        <v>12339469730.879999</v>
      </c>
      <c r="Y25" s="72"/>
      <c r="Z25" s="72"/>
      <c r="AA25" s="72">
        <f t="shared" si="3"/>
        <v>1251546543.7599998</v>
      </c>
      <c r="AB25" s="73">
        <f t="shared" si="3"/>
        <v>417182181.16000009</v>
      </c>
      <c r="AC25" s="74"/>
      <c r="AD25" s="74"/>
      <c r="AE25" s="35"/>
    </row>
    <row r="26" spans="2:32" ht="75.75" customHeight="1" x14ac:dyDescent="0.25">
      <c r="B26" s="48">
        <v>11</v>
      </c>
      <c r="C26" s="269" t="s">
        <v>128</v>
      </c>
      <c r="D26" s="59" t="s">
        <v>129</v>
      </c>
      <c r="E26" s="59">
        <v>110706</v>
      </c>
      <c r="F26" s="51" t="s">
        <v>130</v>
      </c>
      <c r="G26" s="272" t="s">
        <v>63</v>
      </c>
      <c r="H26" s="52" t="s">
        <v>131</v>
      </c>
      <c r="I26" s="53" t="s">
        <v>132</v>
      </c>
      <c r="J26" s="54" t="s">
        <v>133</v>
      </c>
      <c r="K26" s="54">
        <v>43889</v>
      </c>
      <c r="L26" s="55">
        <v>0.75</v>
      </c>
      <c r="M26" s="56" t="s">
        <v>1055</v>
      </c>
      <c r="N26" s="56" t="s">
        <v>1376</v>
      </c>
      <c r="O26" s="52" t="s">
        <v>67</v>
      </c>
      <c r="P26" s="52" t="s">
        <v>68</v>
      </c>
      <c r="Q26" s="57">
        <f t="shared" si="0"/>
        <v>1192273010.04</v>
      </c>
      <c r="R26" s="57">
        <v>894204757.52999997</v>
      </c>
      <c r="S26" s="57">
        <v>0</v>
      </c>
      <c r="T26" s="57">
        <v>298068252.50999999</v>
      </c>
      <c r="U26" s="57"/>
      <c r="V26" s="57">
        <v>356994233.46999997</v>
      </c>
      <c r="W26" s="57">
        <v>34850302.060000002</v>
      </c>
      <c r="X26" s="57">
        <f>+R26+S26+T26+V26+W26</f>
        <v>1584117545.5699999</v>
      </c>
      <c r="Y26" s="57" t="s">
        <v>69</v>
      </c>
      <c r="Z26" s="57" t="s">
        <v>74</v>
      </c>
      <c r="AA26" s="75">
        <v>426595476.22999996</v>
      </c>
      <c r="AB26" s="76">
        <v>142224960.06</v>
      </c>
      <c r="AC26" s="35"/>
      <c r="AD26" s="35"/>
      <c r="AE26" s="77">
        <f>+AE25*D7</f>
        <v>0</v>
      </c>
      <c r="AF26" s="78"/>
    </row>
    <row r="27" spans="2:32" ht="102" customHeight="1" x14ac:dyDescent="0.25">
      <c r="B27" s="58">
        <f>+B26+1</f>
        <v>12</v>
      </c>
      <c r="C27" s="270"/>
      <c r="D27" s="59" t="s">
        <v>134</v>
      </c>
      <c r="E27" s="50">
        <v>111298</v>
      </c>
      <c r="F27" s="79" t="s">
        <v>135</v>
      </c>
      <c r="G27" s="272"/>
      <c r="H27" s="52" t="s">
        <v>131</v>
      </c>
      <c r="I27" s="53" t="s">
        <v>136</v>
      </c>
      <c r="J27" s="54">
        <v>41726</v>
      </c>
      <c r="K27" s="54">
        <v>43896</v>
      </c>
      <c r="L27" s="55">
        <v>0.75</v>
      </c>
      <c r="M27" s="56" t="s">
        <v>1377</v>
      </c>
      <c r="N27" s="56" t="s">
        <v>1378</v>
      </c>
      <c r="O27" s="52" t="s">
        <v>67</v>
      </c>
      <c r="P27" s="52" t="s">
        <v>68</v>
      </c>
      <c r="Q27" s="57">
        <f t="shared" si="0"/>
        <v>1149169978.74</v>
      </c>
      <c r="R27" s="57">
        <v>861877484.05999994</v>
      </c>
      <c r="S27" s="57">
        <v>0</v>
      </c>
      <c r="T27" s="57">
        <v>287292494.68000001</v>
      </c>
      <c r="U27" s="57"/>
      <c r="V27" s="57">
        <v>617094753.24000001</v>
      </c>
      <c r="W27" s="57">
        <v>35907858.469999999</v>
      </c>
      <c r="X27" s="57">
        <f>+R27+S27+T27+V27+W27</f>
        <v>1802172590.45</v>
      </c>
      <c r="Y27" s="57" t="s">
        <v>69</v>
      </c>
      <c r="Z27" s="57" t="s">
        <v>137</v>
      </c>
      <c r="AA27" s="9">
        <v>477129951.14000005</v>
      </c>
      <c r="AB27" s="10">
        <v>159043316.99999997</v>
      </c>
      <c r="AC27" s="35"/>
      <c r="AD27" s="35"/>
      <c r="AE27" s="35"/>
    </row>
    <row r="28" spans="2:32" ht="174" customHeight="1" x14ac:dyDescent="0.25">
      <c r="B28" s="48">
        <f>+B27+1</f>
        <v>13</v>
      </c>
      <c r="C28" s="270"/>
      <c r="D28" s="80" t="s">
        <v>138</v>
      </c>
      <c r="E28" s="50">
        <v>110923</v>
      </c>
      <c r="F28" s="79" t="s">
        <v>139</v>
      </c>
      <c r="G28" s="272"/>
      <c r="H28" s="52" t="s">
        <v>131</v>
      </c>
      <c r="I28" s="61" t="s">
        <v>140</v>
      </c>
      <c r="J28" s="81" t="s">
        <v>141</v>
      </c>
      <c r="K28" s="54">
        <v>44698</v>
      </c>
      <c r="L28" s="55">
        <v>0.75</v>
      </c>
      <c r="M28" s="56" t="s">
        <v>169</v>
      </c>
      <c r="N28" s="56" t="s">
        <v>156</v>
      </c>
      <c r="O28" s="52" t="s">
        <v>67</v>
      </c>
      <c r="P28" s="52" t="s">
        <v>68</v>
      </c>
      <c r="Q28" s="57">
        <f>+R28+S28+T28</f>
        <v>60160980.530000001</v>
      </c>
      <c r="R28" s="60">
        <v>45120735.399999999</v>
      </c>
      <c r="S28" s="60">
        <v>0</v>
      </c>
      <c r="T28" s="60">
        <v>15040245.130000001</v>
      </c>
      <c r="U28" s="60"/>
      <c r="V28" s="60">
        <v>14735766.529999999</v>
      </c>
      <c r="W28" s="60">
        <v>0</v>
      </c>
      <c r="X28" s="57">
        <f>+R28+S28+T28+V28+W28</f>
        <v>74896747.060000002</v>
      </c>
      <c r="Y28" s="57" t="s">
        <v>69</v>
      </c>
      <c r="Z28" s="57"/>
      <c r="AA28" s="75">
        <v>39956047.289999999</v>
      </c>
      <c r="AB28" s="76">
        <v>13318682.42</v>
      </c>
      <c r="AC28" s="35"/>
      <c r="AD28" s="35"/>
      <c r="AE28" s="35"/>
    </row>
    <row r="29" spans="2:32" ht="118.5" customHeight="1" x14ac:dyDescent="0.25">
      <c r="B29" s="48">
        <f>+B28+1</f>
        <v>14</v>
      </c>
      <c r="C29" s="271"/>
      <c r="D29" s="80" t="s">
        <v>142</v>
      </c>
      <c r="E29" s="50">
        <v>117677</v>
      </c>
      <c r="F29" s="79" t="s">
        <v>143</v>
      </c>
      <c r="G29" s="272"/>
      <c r="H29" s="52" t="s">
        <v>131</v>
      </c>
      <c r="I29" s="61" t="s">
        <v>144</v>
      </c>
      <c r="J29" s="81" t="s">
        <v>145</v>
      </c>
      <c r="K29" s="54">
        <v>44986</v>
      </c>
      <c r="L29" s="55">
        <v>0.75</v>
      </c>
      <c r="M29" s="56" t="s">
        <v>806</v>
      </c>
      <c r="N29" s="56" t="s">
        <v>1379</v>
      </c>
      <c r="O29" s="52" t="s">
        <v>67</v>
      </c>
      <c r="P29" s="52" t="s">
        <v>68</v>
      </c>
      <c r="Q29" s="60">
        <f>+R29+S29+T29</f>
        <v>8011453703.6499996</v>
      </c>
      <c r="R29" s="57">
        <v>6008590277.7399998</v>
      </c>
      <c r="S29" s="60">
        <v>0</v>
      </c>
      <c r="T29" s="60">
        <v>2002863425.9100001</v>
      </c>
      <c r="U29" s="60"/>
      <c r="V29" s="60">
        <v>1515313447.51</v>
      </c>
      <c r="W29" s="60">
        <v>0</v>
      </c>
      <c r="X29" s="57">
        <f>+R29+S29+T29+V29+W29</f>
        <v>9526767151.1599998</v>
      </c>
      <c r="Y29" s="57" t="s">
        <v>69</v>
      </c>
      <c r="Z29" s="57"/>
      <c r="AA29" s="75">
        <v>949349676.21000016</v>
      </c>
      <c r="AB29" s="76">
        <v>316449892.05999994</v>
      </c>
      <c r="AC29" s="35"/>
      <c r="AD29" s="35"/>
      <c r="AE29" s="35"/>
    </row>
    <row r="30" spans="2:32" ht="25.5" customHeight="1" x14ac:dyDescent="0.25">
      <c r="B30" s="69"/>
      <c r="C30" s="70" t="s">
        <v>146</v>
      </c>
      <c r="D30" s="70"/>
      <c r="E30" s="70"/>
      <c r="F30" s="70"/>
      <c r="G30" s="70"/>
      <c r="H30" s="70"/>
      <c r="I30" s="71"/>
      <c r="J30" s="70"/>
      <c r="K30" s="70"/>
      <c r="L30" s="70"/>
      <c r="M30" s="70"/>
      <c r="N30" s="70"/>
      <c r="O30" s="70"/>
      <c r="P30" s="70"/>
      <c r="Q30" s="72">
        <f t="shared" si="0"/>
        <v>10413057672.959999</v>
      </c>
      <c r="R30" s="72">
        <f>SUM(R26:R29)</f>
        <v>7809793254.7299995</v>
      </c>
      <c r="S30" s="72">
        <f t="shared" ref="S30:AB30" si="4">SUM(S26:S29)</f>
        <v>0</v>
      </c>
      <c r="T30" s="72">
        <f t="shared" si="4"/>
        <v>2603264418.23</v>
      </c>
      <c r="U30" s="72">
        <f t="shared" si="4"/>
        <v>0</v>
      </c>
      <c r="V30" s="72">
        <f t="shared" si="4"/>
        <v>2504138200.75</v>
      </c>
      <c r="W30" s="72">
        <f t="shared" si="4"/>
        <v>70758160.530000001</v>
      </c>
      <c r="X30" s="72">
        <f t="shared" si="4"/>
        <v>12987954034.24</v>
      </c>
      <c r="Y30" s="72"/>
      <c r="Z30" s="72"/>
      <c r="AA30" s="82">
        <f t="shared" si="4"/>
        <v>1893031150.8700001</v>
      </c>
      <c r="AB30" s="83">
        <f t="shared" si="4"/>
        <v>631036851.53999996</v>
      </c>
      <c r="AC30" s="74"/>
      <c r="AD30" s="74"/>
      <c r="AE30" s="35"/>
    </row>
    <row r="31" spans="2:32" ht="60" customHeight="1" x14ac:dyDescent="0.25">
      <c r="B31" s="84">
        <f>+B29+1</f>
        <v>15</v>
      </c>
      <c r="C31" s="269" t="s">
        <v>147</v>
      </c>
      <c r="D31" s="59" t="s">
        <v>148</v>
      </c>
      <c r="E31" s="59">
        <v>121106</v>
      </c>
      <c r="F31" s="59" t="s">
        <v>149</v>
      </c>
      <c r="G31" s="59" t="s">
        <v>150</v>
      </c>
      <c r="H31" s="59" t="s">
        <v>151</v>
      </c>
      <c r="I31" s="85" t="s">
        <v>152</v>
      </c>
      <c r="J31" s="59" t="s">
        <v>153</v>
      </c>
      <c r="K31" s="59" t="s">
        <v>154</v>
      </c>
      <c r="L31" s="55">
        <v>0.75</v>
      </c>
      <c r="M31" s="59" t="s">
        <v>155</v>
      </c>
      <c r="N31" s="59" t="s">
        <v>156</v>
      </c>
      <c r="O31" s="59" t="s">
        <v>67</v>
      </c>
      <c r="P31" s="59" t="s">
        <v>68</v>
      </c>
      <c r="Q31" s="86">
        <v>353734274.55000001</v>
      </c>
      <c r="R31" s="86">
        <v>265300705.94</v>
      </c>
      <c r="S31" s="86"/>
      <c r="T31" s="86">
        <v>88433568.579999998</v>
      </c>
      <c r="U31" s="86"/>
      <c r="V31" s="86">
        <v>193389908.83000001</v>
      </c>
      <c r="W31" s="86">
        <v>106557559.61</v>
      </c>
      <c r="X31" s="57">
        <f>+R31+S31+T31+V31+W31</f>
        <v>653681742.96000004</v>
      </c>
      <c r="Y31" s="86" t="s">
        <v>69</v>
      </c>
      <c r="Z31" s="86" t="s">
        <v>137</v>
      </c>
      <c r="AA31" s="5">
        <v>170502846.66</v>
      </c>
      <c r="AB31" s="6">
        <v>56834282.230000004</v>
      </c>
      <c r="AC31" s="74"/>
      <c r="AD31" s="74"/>
      <c r="AE31" s="35"/>
    </row>
    <row r="32" spans="2:32" ht="73.5" customHeight="1" x14ac:dyDescent="0.25">
      <c r="B32" s="84">
        <f>+B31+1</f>
        <v>16</v>
      </c>
      <c r="C32" s="270"/>
      <c r="D32" s="59" t="s">
        <v>157</v>
      </c>
      <c r="E32" s="59">
        <v>121588</v>
      </c>
      <c r="F32" s="59" t="s">
        <v>158</v>
      </c>
      <c r="G32" s="59" t="s">
        <v>159</v>
      </c>
      <c r="H32" s="59" t="s">
        <v>160</v>
      </c>
      <c r="I32" s="85" t="s">
        <v>161</v>
      </c>
      <c r="J32" s="59" t="s">
        <v>162</v>
      </c>
      <c r="K32" s="59" t="s">
        <v>154</v>
      </c>
      <c r="L32" s="55">
        <v>0.75</v>
      </c>
      <c r="M32" s="59" t="s">
        <v>155</v>
      </c>
      <c r="N32" s="59" t="s">
        <v>156</v>
      </c>
      <c r="O32" s="59" t="s">
        <v>67</v>
      </c>
      <c r="P32" s="59" t="s">
        <v>68</v>
      </c>
      <c r="Q32" s="86">
        <f>+R32+S32+T32</f>
        <v>19025969.52</v>
      </c>
      <c r="R32" s="86">
        <v>14269477.17</v>
      </c>
      <c r="S32" s="86">
        <v>0</v>
      </c>
      <c r="T32" s="86">
        <v>4756492.3499999996</v>
      </c>
      <c r="U32" s="86"/>
      <c r="V32" s="86">
        <v>6752152.54</v>
      </c>
      <c r="W32" s="86">
        <v>2730427.87</v>
      </c>
      <c r="X32" s="57">
        <f>+R32+S32+T32+V32+W32</f>
        <v>28508549.93</v>
      </c>
      <c r="Y32" s="86" t="s">
        <v>69</v>
      </c>
      <c r="Z32" s="86" t="s">
        <v>137</v>
      </c>
      <c r="AA32" s="60">
        <v>987755.16</v>
      </c>
      <c r="AB32" s="87">
        <v>329251.72000000003</v>
      </c>
      <c r="AC32" s="74"/>
      <c r="AD32" s="74"/>
      <c r="AE32" s="35"/>
    </row>
    <row r="33" spans="2:31" ht="66.75" customHeight="1" x14ac:dyDescent="0.25">
      <c r="B33" s="84">
        <f>+B32+1</f>
        <v>17</v>
      </c>
      <c r="C33" s="271"/>
      <c r="D33" s="59" t="s">
        <v>163</v>
      </c>
      <c r="E33" s="88">
        <v>121499</v>
      </c>
      <c r="F33" s="59" t="s">
        <v>164</v>
      </c>
      <c r="G33" s="59" t="s">
        <v>165</v>
      </c>
      <c r="H33" s="59" t="s">
        <v>166</v>
      </c>
      <c r="I33" s="85" t="s">
        <v>167</v>
      </c>
      <c r="J33" s="59" t="s">
        <v>162</v>
      </c>
      <c r="K33" s="59" t="s">
        <v>168</v>
      </c>
      <c r="L33" s="55">
        <v>0.75</v>
      </c>
      <c r="M33" s="59" t="s">
        <v>169</v>
      </c>
      <c r="N33" s="59" t="s">
        <v>156</v>
      </c>
      <c r="O33" s="59" t="s">
        <v>67</v>
      </c>
      <c r="P33" s="59" t="s">
        <v>170</v>
      </c>
      <c r="Q33" s="86">
        <f>+R33+S33+T33</f>
        <v>187012688.72</v>
      </c>
      <c r="R33" s="86">
        <v>140259516.56999999</v>
      </c>
      <c r="S33" s="86">
        <v>0</v>
      </c>
      <c r="T33" s="86">
        <v>46753172.149999999</v>
      </c>
      <c r="U33" s="86"/>
      <c r="V33" s="86">
        <v>40613255.460000001</v>
      </c>
      <c r="W33" s="86">
        <v>0</v>
      </c>
      <c r="X33" s="57">
        <f>+R33+S33+T33+V33+W33</f>
        <v>227625944.18000001</v>
      </c>
      <c r="Y33" s="86" t="s">
        <v>69</v>
      </c>
      <c r="Z33" s="86"/>
      <c r="AA33" s="60">
        <v>0</v>
      </c>
      <c r="AB33" s="87">
        <v>0</v>
      </c>
      <c r="AC33" s="74"/>
      <c r="AD33" s="74"/>
      <c r="AE33" s="35"/>
    </row>
    <row r="34" spans="2:31" ht="25.5" customHeight="1" x14ac:dyDescent="0.25">
      <c r="B34" s="69"/>
      <c r="C34" s="70" t="s">
        <v>171</v>
      </c>
      <c r="D34" s="70"/>
      <c r="E34" s="69"/>
      <c r="F34" s="70"/>
      <c r="G34" s="70"/>
      <c r="H34" s="70"/>
      <c r="I34" s="70"/>
      <c r="J34" s="70"/>
      <c r="K34" s="70"/>
      <c r="L34" s="70"/>
      <c r="M34" s="70"/>
      <c r="N34" s="70"/>
      <c r="O34" s="70"/>
      <c r="P34" s="70"/>
      <c r="Q34" s="89">
        <f>SUM(Q31:Q33)</f>
        <v>559772932.78999996</v>
      </c>
      <c r="R34" s="89">
        <f>SUM(R31:R33)</f>
        <v>419829699.68000001</v>
      </c>
      <c r="S34" s="89">
        <f t="shared" ref="S34:AB34" si="5">SUM(S31:S33)</f>
        <v>0</v>
      </c>
      <c r="T34" s="89">
        <f t="shared" si="5"/>
        <v>139943233.07999998</v>
      </c>
      <c r="U34" s="89">
        <f t="shared" si="5"/>
        <v>0</v>
      </c>
      <c r="V34" s="89">
        <f t="shared" si="5"/>
        <v>240755316.83000001</v>
      </c>
      <c r="W34" s="89">
        <f t="shared" si="5"/>
        <v>109287987.48</v>
      </c>
      <c r="X34" s="89">
        <f t="shared" si="5"/>
        <v>909816237.06999993</v>
      </c>
      <c r="Y34" s="89"/>
      <c r="Z34" s="89"/>
      <c r="AA34" s="89">
        <f t="shared" si="5"/>
        <v>171490601.81999999</v>
      </c>
      <c r="AB34" s="90">
        <f t="shared" si="5"/>
        <v>57163533.950000003</v>
      </c>
      <c r="AC34" s="74"/>
      <c r="AD34" s="74"/>
      <c r="AE34" s="35"/>
    </row>
    <row r="35" spans="2:31" ht="61.5" customHeight="1" x14ac:dyDescent="0.25">
      <c r="B35" s="91">
        <f>+B33+1</f>
        <v>18</v>
      </c>
      <c r="C35" s="269" t="s">
        <v>172</v>
      </c>
      <c r="D35" s="59" t="s">
        <v>173</v>
      </c>
      <c r="E35" s="59">
        <v>111325</v>
      </c>
      <c r="F35" s="51" t="s">
        <v>174</v>
      </c>
      <c r="G35" s="272" t="s">
        <v>63</v>
      </c>
      <c r="H35" s="52" t="s">
        <v>175</v>
      </c>
      <c r="I35" s="53" t="s">
        <v>176</v>
      </c>
      <c r="J35" s="52" t="s">
        <v>177</v>
      </c>
      <c r="K35" s="54">
        <v>44992</v>
      </c>
      <c r="L35" s="55">
        <v>0.75</v>
      </c>
      <c r="M35" s="56" t="s">
        <v>331</v>
      </c>
      <c r="N35" s="56" t="s">
        <v>1380</v>
      </c>
      <c r="O35" s="52" t="s">
        <v>67</v>
      </c>
      <c r="P35" s="52" t="s">
        <v>68</v>
      </c>
      <c r="Q35" s="57">
        <f t="shared" si="0"/>
        <v>200965212</v>
      </c>
      <c r="R35" s="57">
        <v>150723909</v>
      </c>
      <c r="S35" s="57">
        <v>0</v>
      </c>
      <c r="T35" s="57">
        <v>50241303</v>
      </c>
      <c r="U35" s="57"/>
      <c r="V35" s="57">
        <v>117320081.61</v>
      </c>
      <c r="W35" s="57">
        <v>0</v>
      </c>
      <c r="X35" s="57">
        <f>+R35+S35+T35+V35+W35</f>
        <v>318285293.61000001</v>
      </c>
      <c r="Y35" s="57" t="s">
        <v>69</v>
      </c>
      <c r="Z35" s="57" t="s">
        <v>70</v>
      </c>
      <c r="AA35" s="5">
        <v>83458715.210000008</v>
      </c>
      <c r="AB35" s="6">
        <v>27819571.719999999</v>
      </c>
      <c r="AC35" s="35"/>
      <c r="AD35" s="35"/>
      <c r="AE35" s="35"/>
    </row>
    <row r="36" spans="2:31" ht="52.5" customHeight="1" x14ac:dyDescent="0.25">
      <c r="B36" s="91">
        <f>+B35+1</f>
        <v>19</v>
      </c>
      <c r="C36" s="270"/>
      <c r="D36" s="59" t="s">
        <v>178</v>
      </c>
      <c r="E36" s="59">
        <v>111687</v>
      </c>
      <c r="F36" s="51" t="s">
        <v>179</v>
      </c>
      <c r="G36" s="272"/>
      <c r="H36" s="52" t="s">
        <v>175</v>
      </c>
      <c r="I36" s="53" t="s">
        <v>180</v>
      </c>
      <c r="J36" s="52" t="s">
        <v>181</v>
      </c>
      <c r="K36" s="52" t="s">
        <v>182</v>
      </c>
      <c r="L36" s="55">
        <v>0.75</v>
      </c>
      <c r="M36" s="56" t="s">
        <v>331</v>
      </c>
      <c r="N36" s="56" t="s">
        <v>1380</v>
      </c>
      <c r="O36" s="52" t="s">
        <v>67</v>
      </c>
      <c r="P36" s="52" t="s">
        <v>68</v>
      </c>
      <c r="Q36" s="57">
        <f t="shared" si="0"/>
        <v>1479894883</v>
      </c>
      <c r="R36" s="57">
        <v>1109921162.25</v>
      </c>
      <c r="S36" s="57">
        <v>0</v>
      </c>
      <c r="T36" s="57">
        <v>369973720.75</v>
      </c>
      <c r="U36" s="57"/>
      <c r="V36" s="57">
        <v>333417885</v>
      </c>
      <c r="W36" s="57">
        <v>0</v>
      </c>
      <c r="X36" s="57">
        <f>+R36+S36+T36+V36+W36</f>
        <v>1813312768</v>
      </c>
      <c r="Y36" s="57" t="s">
        <v>69</v>
      </c>
      <c r="Z36" s="57"/>
      <c r="AA36" s="5">
        <v>547800159.13999999</v>
      </c>
      <c r="AB36" s="6">
        <v>182600053.03000003</v>
      </c>
      <c r="AC36" s="35"/>
      <c r="AD36" s="35"/>
      <c r="AE36" s="35"/>
    </row>
    <row r="37" spans="2:31" ht="99.75" customHeight="1" x14ac:dyDescent="0.25">
      <c r="B37" s="91">
        <f>+B36+1</f>
        <v>20</v>
      </c>
      <c r="C37" s="270"/>
      <c r="D37" s="80" t="s">
        <v>183</v>
      </c>
      <c r="E37" s="50">
        <v>111879</v>
      </c>
      <c r="F37" s="79" t="s">
        <v>184</v>
      </c>
      <c r="G37" s="272"/>
      <c r="H37" s="52" t="s">
        <v>175</v>
      </c>
      <c r="I37" s="53" t="s">
        <v>185</v>
      </c>
      <c r="J37" s="52" t="s">
        <v>186</v>
      </c>
      <c r="K37" s="52" t="s">
        <v>187</v>
      </c>
      <c r="L37" s="55">
        <v>0.75</v>
      </c>
      <c r="M37" s="56" t="s">
        <v>853</v>
      </c>
      <c r="N37" s="56" t="s">
        <v>1380</v>
      </c>
      <c r="O37" s="52" t="s">
        <v>67</v>
      </c>
      <c r="P37" s="52" t="s">
        <v>68</v>
      </c>
      <c r="Q37" s="57">
        <f t="shared" si="0"/>
        <v>18876637</v>
      </c>
      <c r="R37" s="57">
        <v>14157477.75</v>
      </c>
      <c r="S37" s="57">
        <v>0</v>
      </c>
      <c r="T37" s="57">
        <v>4719159.25</v>
      </c>
      <c r="U37" s="57"/>
      <c r="V37" s="57">
        <v>3628901.82</v>
      </c>
      <c r="W37" s="57">
        <v>0</v>
      </c>
      <c r="X37" s="57">
        <f>+R37+S37+T37+V37+W37</f>
        <v>22505538.82</v>
      </c>
      <c r="Y37" s="57" t="s">
        <v>69</v>
      </c>
      <c r="Z37" s="57"/>
      <c r="AA37" s="3">
        <v>12266750.640000001</v>
      </c>
      <c r="AB37" s="4">
        <v>4088916.88</v>
      </c>
      <c r="AC37" s="35"/>
      <c r="AD37" s="35"/>
      <c r="AE37" s="35"/>
    </row>
    <row r="38" spans="2:31" ht="67.5" customHeight="1" x14ac:dyDescent="0.25">
      <c r="B38" s="91">
        <f>+B37+1</f>
        <v>21</v>
      </c>
      <c r="C38" s="271"/>
      <c r="D38" s="80" t="s">
        <v>188</v>
      </c>
      <c r="E38" s="59">
        <v>118443</v>
      </c>
      <c r="F38" s="51" t="s">
        <v>189</v>
      </c>
      <c r="G38" s="272"/>
      <c r="H38" s="56" t="s">
        <v>175</v>
      </c>
      <c r="I38" s="61" t="s">
        <v>190</v>
      </c>
      <c r="J38" s="56" t="s">
        <v>191</v>
      </c>
      <c r="K38" s="56" t="s">
        <v>192</v>
      </c>
      <c r="L38" s="55">
        <v>0.75</v>
      </c>
      <c r="M38" s="56" t="s">
        <v>853</v>
      </c>
      <c r="N38" s="56" t="s">
        <v>1380</v>
      </c>
      <c r="O38" s="52" t="s">
        <v>67</v>
      </c>
      <c r="P38" s="52" t="s">
        <v>68</v>
      </c>
      <c r="Q38" s="57">
        <f t="shared" si="0"/>
        <v>143326647.5</v>
      </c>
      <c r="R38" s="57">
        <v>107494985.62</v>
      </c>
      <c r="S38" s="57">
        <v>0</v>
      </c>
      <c r="T38" s="57">
        <v>35831661.880000003</v>
      </c>
      <c r="U38" s="57">
        <v>0</v>
      </c>
      <c r="V38" s="57">
        <v>31776095.460000001</v>
      </c>
      <c r="W38" s="57">
        <v>6659379.5999999996</v>
      </c>
      <c r="X38" s="57">
        <v>181762122.56</v>
      </c>
      <c r="Y38" s="57" t="s">
        <v>69</v>
      </c>
      <c r="Z38" s="57" t="s">
        <v>193</v>
      </c>
      <c r="AA38" s="5">
        <v>104641174.01000001</v>
      </c>
      <c r="AB38" s="6">
        <v>34880391.32</v>
      </c>
      <c r="AC38" s="35"/>
      <c r="AD38" s="35"/>
      <c r="AE38" s="35"/>
    </row>
    <row r="39" spans="2:31" ht="25.5" customHeight="1" x14ac:dyDescent="0.25">
      <c r="B39" s="69"/>
      <c r="C39" s="70" t="s">
        <v>194</v>
      </c>
      <c r="D39" s="70"/>
      <c r="E39" s="70"/>
      <c r="F39" s="70"/>
      <c r="G39" s="70"/>
      <c r="H39" s="70"/>
      <c r="I39" s="71"/>
      <c r="J39" s="70"/>
      <c r="K39" s="70"/>
      <c r="L39" s="70"/>
      <c r="M39" s="70"/>
      <c r="N39" s="70"/>
      <c r="O39" s="70"/>
      <c r="P39" s="70"/>
      <c r="Q39" s="72">
        <f t="shared" si="0"/>
        <v>1843063379.5</v>
      </c>
      <c r="R39" s="72">
        <f>SUM(R35:R38)</f>
        <v>1382297534.6199999</v>
      </c>
      <c r="S39" s="72">
        <f t="shared" ref="S39:X39" si="6">SUM(S35:S38)</f>
        <v>0</v>
      </c>
      <c r="T39" s="72">
        <f t="shared" si="6"/>
        <v>460765844.88</v>
      </c>
      <c r="U39" s="72">
        <f t="shared" si="6"/>
        <v>0</v>
      </c>
      <c r="V39" s="72">
        <f t="shared" si="6"/>
        <v>486142963.88999999</v>
      </c>
      <c r="W39" s="72">
        <f t="shared" si="6"/>
        <v>6659379.5999999996</v>
      </c>
      <c r="X39" s="72">
        <f t="shared" si="6"/>
        <v>2335865722.9900002</v>
      </c>
      <c r="Y39" s="72"/>
      <c r="Z39" s="72"/>
      <c r="AA39" s="82">
        <f>SUM(AA35:AA38)</f>
        <v>748166799</v>
      </c>
      <c r="AB39" s="83">
        <f>SUM(AB35:AB38)</f>
        <v>249388932.95000002</v>
      </c>
      <c r="AC39" s="74"/>
      <c r="AD39" s="74"/>
      <c r="AE39" s="35"/>
    </row>
    <row r="40" spans="2:31" ht="25.5" customHeight="1" x14ac:dyDescent="0.25">
      <c r="B40" s="92"/>
      <c r="C40" s="93" t="s">
        <v>195</v>
      </c>
      <c r="D40" s="93"/>
      <c r="E40" s="93"/>
      <c r="F40" s="93"/>
      <c r="G40" s="93"/>
      <c r="H40" s="93"/>
      <c r="I40" s="94"/>
      <c r="J40" s="93"/>
      <c r="K40" s="93"/>
      <c r="L40" s="93"/>
      <c r="M40" s="93"/>
      <c r="N40" s="93"/>
      <c r="O40" s="93"/>
      <c r="P40" s="93"/>
      <c r="Q40" s="95">
        <f>+R40+S40+T40</f>
        <v>22678550971.379997</v>
      </c>
      <c r="R40" s="95">
        <f>+R39+R30+R25+R34</f>
        <v>17008913228.759998</v>
      </c>
      <c r="S40" s="95">
        <f t="shared" ref="S40:X40" si="7">+S39+S30+S25+S34</f>
        <v>0</v>
      </c>
      <c r="T40" s="95">
        <f t="shared" si="7"/>
        <v>5669637742.6200008</v>
      </c>
      <c r="U40" s="95">
        <f t="shared" si="7"/>
        <v>0</v>
      </c>
      <c r="V40" s="95">
        <f t="shared" si="7"/>
        <v>4707403432.21</v>
      </c>
      <c r="W40" s="95">
        <f t="shared" si="7"/>
        <v>186705527.61000001</v>
      </c>
      <c r="X40" s="95">
        <f t="shared" si="7"/>
        <v>28573105725.18</v>
      </c>
      <c r="Y40" s="95"/>
      <c r="Z40" s="95"/>
      <c r="AA40" s="96">
        <f>+AA39+AA30+AA25+AA34</f>
        <v>4064235095.4499998</v>
      </c>
      <c r="AB40" s="97">
        <f>+AB39+AB30+AB25+AB34</f>
        <v>1354771499.6000001</v>
      </c>
      <c r="AC40" s="74"/>
      <c r="AD40" s="74"/>
      <c r="AE40" s="35"/>
    </row>
    <row r="41" spans="2:31" x14ac:dyDescent="0.25">
      <c r="B41" s="98"/>
      <c r="C41" s="46" t="s">
        <v>196</v>
      </c>
      <c r="D41" s="46"/>
      <c r="E41" s="46"/>
      <c r="F41" s="99"/>
      <c r="G41" s="99"/>
      <c r="H41" s="99"/>
      <c r="I41" s="100"/>
      <c r="J41" s="99"/>
      <c r="K41" s="99"/>
      <c r="L41" s="99"/>
      <c r="M41" s="99"/>
      <c r="N41" s="99"/>
      <c r="O41" s="99"/>
      <c r="P41" s="99"/>
      <c r="Q41" s="101"/>
      <c r="R41" s="102"/>
      <c r="S41" s="102"/>
      <c r="T41" s="102"/>
      <c r="U41" s="102"/>
      <c r="V41" s="102"/>
      <c r="W41" s="102"/>
      <c r="X41" s="102"/>
      <c r="Y41" s="102"/>
      <c r="Z41" s="102"/>
      <c r="AA41" s="103"/>
      <c r="AB41" s="104"/>
      <c r="AC41" s="35"/>
      <c r="AD41" s="35"/>
      <c r="AE41" s="35"/>
    </row>
    <row r="42" spans="2:31" ht="126" customHeight="1" x14ac:dyDescent="0.25">
      <c r="B42" s="91">
        <f>+B38+1</f>
        <v>22</v>
      </c>
      <c r="C42" s="269" t="s">
        <v>197</v>
      </c>
      <c r="D42" s="59" t="s">
        <v>198</v>
      </c>
      <c r="E42" s="59">
        <v>111438</v>
      </c>
      <c r="F42" s="51" t="s">
        <v>199</v>
      </c>
      <c r="G42" s="273" t="s">
        <v>63</v>
      </c>
      <c r="H42" s="52" t="s">
        <v>64</v>
      </c>
      <c r="I42" s="53" t="s">
        <v>200</v>
      </c>
      <c r="J42" s="52" t="s">
        <v>201</v>
      </c>
      <c r="K42" s="52" t="s">
        <v>202</v>
      </c>
      <c r="L42" s="55">
        <v>0.75</v>
      </c>
      <c r="M42" s="56" t="s">
        <v>315</v>
      </c>
      <c r="N42" s="56" t="s">
        <v>825</v>
      </c>
      <c r="O42" s="52" t="s">
        <v>67</v>
      </c>
      <c r="P42" s="52" t="s">
        <v>203</v>
      </c>
      <c r="Q42" s="60">
        <v>15398953.59</v>
      </c>
      <c r="R42" s="60">
        <v>11549215.192</v>
      </c>
      <c r="S42" s="60">
        <v>0</v>
      </c>
      <c r="T42" s="60">
        <v>3849738.398</v>
      </c>
      <c r="U42" s="60"/>
      <c r="V42" s="60">
        <v>3004487.59</v>
      </c>
      <c r="W42" s="60">
        <v>0</v>
      </c>
      <c r="X42" s="60">
        <f t="shared" ref="X42:X51" si="8">+R42+S42+T42+V42+W42</f>
        <v>18403441.18</v>
      </c>
      <c r="Y42" s="57" t="s">
        <v>69</v>
      </c>
      <c r="Z42" s="57" t="s">
        <v>74</v>
      </c>
      <c r="AA42" s="105">
        <v>9959640.0600000005</v>
      </c>
      <c r="AB42" s="106">
        <v>3319880.01</v>
      </c>
      <c r="AC42" s="35"/>
      <c r="AD42" s="35"/>
      <c r="AE42" s="35"/>
    </row>
    <row r="43" spans="2:31" ht="69" customHeight="1" x14ac:dyDescent="0.25">
      <c r="B43" s="91">
        <f>+B42+1</f>
        <v>23</v>
      </c>
      <c r="C43" s="270"/>
      <c r="D43" s="59" t="s">
        <v>204</v>
      </c>
      <c r="E43" s="59">
        <v>111085</v>
      </c>
      <c r="F43" s="51" t="s">
        <v>205</v>
      </c>
      <c r="G43" s="273"/>
      <c r="H43" s="52" t="s">
        <v>64</v>
      </c>
      <c r="I43" s="53" t="s">
        <v>206</v>
      </c>
      <c r="J43" s="54">
        <v>41640</v>
      </c>
      <c r="K43" s="54">
        <v>43646</v>
      </c>
      <c r="L43" s="55">
        <v>0.75</v>
      </c>
      <c r="M43" s="56" t="s">
        <v>1381</v>
      </c>
      <c r="N43" s="56" t="s">
        <v>1382</v>
      </c>
      <c r="O43" s="52" t="s">
        <v>67</v>
      </c>
      <c r="P43" s="52" t="s">
        <v>203</v>
      </c>
      <c r="Q43" s="57">
        <v>338395407.75999999</v>
      </c>
      <c r="R43" s="60">
        <v>253796555.81999999</v>
      </c>
      <c r="S43" s="60">
        <v>0</v>
      </c>
      <c r="T43" s="216">
        <v>84598851.939999998</v>
      </c>
      <c r="U43" s="60"/>
      <c r="V43" s="60">
        <v>64299880.890000001</v>
      </c>
      <c r="W43" s="60">
        <v>0</v>
      </c>
      <c r="X43" s="57">
        <f t="shared" si="8"/>
        <v>402695288.64999998</v>
      </c>
      <c r="Y43" s="57" t="s">
        <v>69</v>
      </c>
      <c r="Z43" s="57"/>
      <c r="AA43" s="5">
        <v>233192.18</v>
      </c>
      <c r="AB43" s="106">
        <v>77730.73</v>
      </c>
      <c r="AC43" s="35"/>
      <c r="AD43" s="35"/>
      <c r="AE43" s="35"/>
    </row>
    <row r="44" spans="2:31" ht="82.5" customHeight="1" x14ac:dyDescent="0.25">
      <c r="B44" s="91">
        <f t="shared" ref="B44:B60" si="9">+B43+1</f>
        <v>24</v>
      </c>
      <c r="C44" s="270"/>
      <c r="D44" s="59" t="s">
        <v>207</v>
      </c>
      <c r="E44" s="50">
        <v>110638</v>
      </c>
      <c r="F44" s="51" t="s">
        <v>208</v>
      </c>
      <c r="G44" s="273"/>
      <c r="H44" s="52" t="s">
        <v>64</v>
      </c>
      <c r="I44" s="53" t="s">
        <v>209</v>
      </c>
      <c r="J44" s="52" t="s">
        <v>210</v>
      </c>
      <c r="K44" s="52" t="s">
        <v>211</v>
      </c>
      <c r="L44" s="55">
        <v>0.75</v>
      </c>
      <c r="M44" s="56" t="s">
        <v>812</v>
      </c>
      <c r="N44" s="56" t="s">
        <v>818</v>
      </c>
      <c r="O44" s="52" t="s">
        <v>67</v>
      </c>
      <c r="P44" s="52" t="s">
        <v>203</v>
      </c>
      <c r="Q44" s="57">
        <v>81643009.719999999</v>
      </c>
      <c r="R44" s="60">
        <v>61232257.289999999</v>
      </c>
      <c r="S44" s="60">
        <v>0</v>
      </c>
      <c r="T44" s="60">
        <v>20410752.43</v>
      </c>
      <c r="U44" s="60"/>
      <c r="V44" s="60">
        <v>26250658.07</v>
      </c>
      <c r="W44" s="60">
        <v>0</v>
      </c>
      <c r="X44" s="60">
        <f t="shared" si="8"/>
        <v>107893667.78999999</v>
      </c>
      <c r="Y44" s="57" t="s">
        <v>69</v>
      </c>
      <c r="Z44" s="57" t="s">
        <v>74</v>
      </c>
      <c r="AA44" s="5">
        <v>26064865.760000002</v>
      </c>
      <c r="AB44" s="106">
        <v>8688288.5899999999</v>
      </c>
      <c r="AC44" s="35"/>
      <c r="AD44" s="35"/>
      <c r="AE44" s="35"/>
    </row>
    <row r="45" spans="2:31" ht="65.25" customHeight="1" x14ac:dyDescent="0.25">
      <c r="B45" s="91">
        <f t="shared" si="9"/>
        <v>25</v>
      </c>
      <c r="C45" s="270"/>
      <c r="D45" s="59" t="s">
        <v>212</v>
      </c>
      <c r="E45" s="59">
        <v>111081</v>
      </c>
      <c r="F45" s="51" t="s">
        <v>213</v>
      </c>
      <c r="G45" s="273"/>
      <c r="H45" s="52" t="s">
        <v>64</v>
      </c>
      <c r="I45" s="53" t="s">
        <v>214</v>
      </c>
      <c r="J45" s="52" t="s">
        <v>215</v>
      </c>
      <c r="K45" s="54">
        <v>43585</v>
      </c>
      <c r="L45" s="55">
        <v>0.75</v>
      </c>
      <c r="M45" s="56" t="s">
        <v>1055</v>
      </c>
      <c r="N45" s="56" t="s">
        <v>1383</v>
      </c>
      <c r="O45" s="52" t="s">
        <v>67</v>
      </c>
      <c r="P45" s="52" t="s">
        <v>203</v>
      </c>
      <c r="Q45" s="57">
        <v>76014022.109999999</v>
      </c>
      <c r="R45" s="60">
        <v>57010516.582000002</v>
      </c>
      <c r="S45" s="60">
        <v>0</v>
      </c>
      <c r="T45" s="60">
        <v>19003505.528000001</v>
      </c>
      <c r="U45" s="60"/>
      <c r="V45" s="60">
        <v>16901062.59</v>
      </c>
      <c r="W45" s="60">
        <v>0</v>
      </c>
      <c r="X45" s="57">
        <f t="shared" si="8"/>
        <v>92915084.700000003</v>
      </c>
      <c r="Y45" s="57" t="s">
        <v>69</v>
      </c>
      <c r="Z45" s="57" t="s">
        <v>74</v>
      </c>
      <c r="AA45" s="5">
        <v>48688611.050000004</v>
      </c>
      <c r="AB45" s="106">
        <v>16229537.02</v>
      </c>
      <c r="AC45" s="35"/>
      <c r="AD45" s="35"/>
      <c r="AE45" s="35"/>
    </row>
    <row r="46" spans="2:31" ht="52.5" customHeight="1" x14ac:dyDescent="0.25">
      <c r="B46" s="91">
        <f t="shared" si="9"/>
        <v>26</v>
      </c>
      <c r="C46" s="270"/>
      <c r="D46" s="59" t="s">
        <v>216</v>
      </c>
      <c r="E46" s="59">
        <v>111428</v>
      </c>
      <c r="F46" s="51" t="s">
        <v>217</v>
      </c>
      <c r="G46" s="273"/>
      <c r="H46" s="52" t="s">
        <v>64</v>
      </c>
      <c r="I46" s="53" t="s">
        <v>218</v>
      </c>
      <c r="J46" s="54">
        <v>42370</v>
      </c>
      <c r="K46" s="54">
        <v>43424</v>
      </c>
      <c r="L46" s="55">
        <v>0.75</v>
      </c>
      <c r="M46" s="56" t="s">
        <v>1301</v>
      </c>
      <c r="N46" s="56" t="s">
        <v>1384</v>
      </c>
      <c r="O46" s="52" t="s">
        <v>67</v>
      </c>
      <c r="P46" s="52" t="s">
        <v>203</v>
      </c>
      <c r="Q46" s="57">
        <v>20752397.329999998</v>
      </c>
      <c r="R46" s="60">
        <v>15564298</v>
      </c>
      <c r="S46" s="60">
        <v>0</v>
      </c>
      <c r="T46" s="60">
        <v>5188099.33</v>
      </c>
      <c r="U46" s="60"/>
      <c r="V46" s="60">
        <v>4099406.7</v>
      </c>
      <c r="W46" s="60">
        <v>0</v>
      </c>
      <c r="X46" s="60">
        <v>24851804.029999997</v>
      </c>
      <c r="Y46" s="57" t="s">
        <v>69</v>
      </c>
      <c r="Z46" s="57" t="s">
        <v>193</v>
      </c>
      <c r="AA46" s="5">
        <v>15281051.879999999</v>
      </c>
      <c r="AB46" s="106">
        <v>5093683.95</v>
      </c>
      <c r="AC46" s="35"/>
      <c r="AD46" s="35"/>
      <c r="AE46" s="35"/>
    </row>
    <row r="47" spans="2:31" ht="88.5" customHeight="1" x14ac:dyDescent="0.25">
      <c r="B47" s="107">
        <f t="shared" si="9"/>
        <v>27</v>
      </c>
      <c r="C47" s="270"/>
      <c r="D47" s="59" t="s">
        <v>219</v>
      </c>
      <c r="E47" s="50">
        <v>110661</v>
      </c>
      <c r="F47" s="51" t="s">
        <v>220</v>
      </c>
      <c r="G47" s="273"/>
      <c r="H47" s="52" t="s">
        <v>64</v>
      </c>
      <c r="I47" s="53" t="s">
        <v>221</v>
      </c>
      <c r="J47" s="52" t="s">
        <v>222</v>
      </c>
      <c r="K47" s="52" t="s">
        <v>104</v>
      </c>
      <c r="L47" s="55">
        <v>0.75</v>
      </c>
      <c r="M47" s="56" t="s">
        <v>1301</v>
      </c>
      <c r="N47" s="56" t="s">
        <v>1385</v>
      </c>
      <c r="O47" s="52" t="s">
        <v>67</v>
      </c>
      <c r="P47" s="52" t="s">
        <v>203</v>
      </c>
      <c r="Q47" s="57">
        <v>94012205.109999999</v>
      </c>
      <c r="R47" s="60">
        <v>70509153.849999994</v>
      </c>
      <c r="S47" s="60">
        <v>0</v>
      </c>
      <c r="T47" s="216">
        <v>23503051.27</v>
      </c>
      <c r="U47" s="60"/>
      <c r="V47" s="60">
        <v>24651623.18</v>
      </c>
      <c r="W47" s="60">
        <v>0</v>
      </c>
      <c r="X47" s="60">
        <f t="shared" si="8"/>
        <v>118663828.29999998</v>
      </c>
      <c r="Y47" s="57" t="s">
        <v>69</v>
      </c>
      <c r="Z47" s="57" t="s">
        <v>74</v>
      </c>
      <c r="AA47" s="5">
        <v>35561290.530000001</v>
      </c>
      <c r="AB47" s="106">
        <v>11853763.460000001</v>
      </c>
      <c r="AC47" s="35"/>
      <c r="AD47" s="35"/>
      <c r="AE47" s="35"/>
    </row>
    <row r="48" spans="2:31" ht="79.5" customHeight="1" x14ac:dyDescent="0.25">
      <c r="B48" s="91">
        <f t="shared" si="9"/>
        <v>28</v>
      </c>
      <c r="C48" s="270"/>
      <c r="D48" s="59" t="s">
        <v>223</v>
      </c>
      <c r="E48" s="50">
        <v>110595</v>
      </c>
      <c r="F48" s="79" t="s">
        <v>224</v>
      </c>
      <c r="G48" s="273"/>
      <c r="H48" s="52" t="s">
        <v>64</v>
      </c>
      <c r="I48" s="53" t="s">
        <v>225</v>
      </c>
      <c r="J48" s="52" t="s">
        <v>226</v>
      </c>
      <c r="K48" s="52" t="s">
        <v>227</v>
      </c>
      <c r="L48" s="55">
        <v>0.75</v>
      </c>
      <c r="M48" s="56" t="s">
        <v>169</v>
      </c>
      <c r="N48" s="56" t="s">
        <v>1386</v>
      </c>
      <c r="O48" s="52" t="s">
        <v>67</v>
      </c>
      <c r="P48" s="52" t="s">
        <v>203</v>
      </c>
      <c r="Q48" s="57">
        <v>28715378.460000001</v>
      </c>
      <c r="R48" s="60">
        <v>21536533.84</v>
      </c>
      <c r="S48" s="60">
        <v>0</v>
      </c>
      <c r="T48" s="60">
        <v>7178844.6200000001</v>
      </c>
      <c r="U48" s="60"/>
      <c r="V48" s="60">
        <v>5645133.0599999996</v>
      </c>
      <c r="W48" s="60">
        <v>0</v>
      </c>
      <c r="X48" s="57">
        <f t="shared" si="8"/>
        <v>34360511.520000003</v>
      </c>
      <c r="Y48" s="57" t="s">
        <v>69</v>
      </c>
      <c r="Z48" s="57"/>
      <c r="AA48" s="5">
        <v>16286903.98</v>
      </c>
      <c r="AB48" s="106">
        <v>5428967.9800000004</v>
      </c>
      <c r="AC48" s="35"/>
      <c r="AD48" s="35"/>
      <c r="AE48" s="35"/>
    </row>
    <row r="49" spans="2:31" ht="65.25" customHeight="1" x14ac:dyDescent="0.25">
      <c r="B49" s="91">
        <f t="shared" si="9"/>
        <v>29</v>
      </c>
      <c r="C49" s="270"/>
      <c r="D49" s="59" t="s">
        <v>228</v>
      </c>
      <c r="E49" s="50">
        <v>111429</v>
      </c>
      <c r="F49" s="79" t="s">
        <v>229</v>
      </c>
      <c r="G49" s="273"/>
      <c r="H49" s="52" t="s">
        <v>64</v>
      </c>
      <c r="I49" s="53" t="s">
        <v>230</v>
      </c>
      <c r="J49" s="54">
        <v>41640</v>
      </c>
      <c r="K49" s="54">
        <v>44075</v>
      </c>
      <c r="L49" s="55">
        <v>0.75</v>
      </c>
      <c r="M49" s="56" t="s">
        <v>812</v>
      </c>
      <c r="N49" s="56" t="s">
        <v>1387</v>
      </c>
      <c r="O49" s="52" t="s">
        <v>67</v>
      </c>
      <c r="P49" s="52" t="s">
        <v>203</v>
      </c>
      <c r="Q49" s="57">
        <v>155669643.09999999</v>
      </c>
      <c r="R49" s="60">
        <v>116752232.31999999</v>
      </c>
      <c r="S49" s="60">
        <v>0</v>
      </c>
      <c r="T49" s="60">
        <v>38917410.780000001</v>
      </c>
      <c r="U49" s="60"/>
      <c r="V49" s="60">
        <v>29095567.399999999</v>
      </c>
      <c r="W49" s="60">
        <v>0</v>
      </c>
      <c r="X49" s="57">
        <f t="shared" si="8"/>
        <v>184765210.5</v>
      </c>
      <c r="Y49" s="57" t="s">
        <v>69</v>
      </c>
      <c r="Z49" s="57"/>
      <c r="AA49" s="5">
        <v>24421741.57</v>
      </c>
      <c r="AB49" s="106">
        <v>8140580.5099999998</v>
      </c>
      <c r="AC49" s="35"/>
      <c r="AD49" s="35"/>
      <c r="AE49" s="35"/>
    </row>
    <row r="50" spans="2:31" ht="113.25" customHeight="1" x14ac:dyDescent="0.25">
      <c r="B50" s="91">
        <f>+B49+1</f>
        <v>30</v>
      </c>
      <c r="C50" s="270"/>
      <c r="D50" s="59" t="s">
        <v>231</v>
      </c>
      <c r="E50" s="50">
        <v>111951</v>
      </c>
      <c r="F50" s="79" t="s">
        <v>232</v>
      </c>
      <c r="G50" s="273"/>
      <c r="H50" s="52" t="s">
        <v>64</v>
      </c>
      <c r="I50" s="53" t="s">
        <v>233</v>
      </c>
      <c r="J50" s="81" t="s">
        <v>234</v>
      </c>
      <c r="K50" s="52" t="s">
        <v>235</v>
      </c>
      <c r="L50" s="55">
        <v>0.75</v>
      </c>
      <c r="M50" s="56" t="s">
        <v>1388</v>
      </c>
      <c r="N50" s="56" t="s">
        <v>1389</v>
      </c>
      <c r="O50" s="52" t="s">
        <v>67</v>
      </c>
      <c r="P50" s="52" t="s">
        <v>203</v>
      </c>
      <c r="Q50" s="57">
        <v>76604985.120000005</v>
      </c>
      <c r="R50" s="60">
        <v>57453738.829999998</v>
      </c>
      <c r="S50" s="60">
        <v>0</v>
      </c>
      <c r="T50" s="60">
        <v>19151246.289999999</v>
      </c>
      <c r="U50" s="60"/>
      <c r="V50" s="60">
        <v>25801057.120000001</v>
      </c>
      <c r="W50" s="60">
        <v>0</v>
      </c>
      <c r="X50" s="57">
        <f t="shared" si="8"/>
        <v>102406042.24000001</v>
      </c>
      <c r="Y50" s="57" t="s">
        <v>69</v>
      </c>
      <c r="Z50" s="57" t="s">
        <v>193</v>
      </c>
      <c r="AA50" s="5">
        <v>27049438.09</v>
      </c>
      <c r="AB50" s="106">
        <v>9016479.3399999999</v>
      </c>
      <c r="AC50" s="35"/>
      <c r="AD50" s="35"/>
      <c r="AE50" s="35"/>
    </row>
    <row r="51" spans="2:31" ht="117.75" customHeight="1" x14ac:dyDescent="0.25">
      <c r="B51" s="91">
        <f t="shared" si="9"/>
        <v>31</v>
      </c>
      <c r="C51" s="270"/>
      <c r="D51" s="59" t="s">
        <v>236</v>
      </c>
      <c r="E51" s="50">
        <v>118317</v>
      </c>
      <c r="F51" s="79" t="s">
        <v>237</v>
      </c>
      <c r="G51" s="273"/>
      <c r="H51" s="52" t="s">
        <v>64</v>
      </c>
      <c r="I51" s="61" t="s">
        <v>238</v>
      </c>
      <c r="J51" s="81" t="s">
        <v>145</v>
      </c>
      <c r="K51" s="54">
        <v>44926</v>
      </c>
      <c r="L51" s="55">
        <v>0.75</v>
      </c>
      <c r="M51" s="56" t="s">
        <v>1374</v>
      </c>
      <c r="N51" s="56" t="s">
        <v>1390</v>
      </c>
      <c r="O51" s="52" t="s">
        <v>67</v>
      </c>
      <c r="P51" s="52" t="s">
        <v>203</v>
      </c>
      <c r="Q51" s="57">
        <v>1615566156.9900002</v>
      </c>
      <c r="R51" s="57">
        <v>1211674617.7420001</v>
      </c>
      <c r="S51" s="60">
        <v>0</v>
      </c>
      <c r="T51" s="60">
        <v>403891539.24800003</v>
      </c>
      <c r="U51" s="60"/>
      <c r="V51" s="60">
        <v>328219891.29000002</v>
      </c>
      <c r="W51" s="60">
        <v>0</v>
      </c>
      <c r="X51" s="57">
        <f t="shared" si="8"/>
        <v>1943786048.2800002</v>
      </c>
      <c r="Y51" s="57" t="s">
        <v>69</v>
      </c>
      <c r="Z51" s="57" t="s">
        <v>74</v>
      </c>
      <c r="AA51" s="5">
        <v>609708219.8599999</v>
      </c>
      <c r="AB51" s="106">
        <v>203236073.24000001</v>
      </c>
      <c r="AC51" s="35"/>
      <c r="AD51" s="35"/>
      <c r="AE51" s="35"/>
    </row>
    <row r="52" spans="2:31" ht="117.75" customHeight="1" x14ac:dyDescent="0.25">
      <c r="B52" s="91">
        <f t="shared" si="9"/>
        <v>32</v>
      </c>
      <c r="C52" s="270"/>
      <c r="D52" s="59" t="s">
        <v>239</v>
      </c>
      <c r="E52" s="59">
        <v>115751</v>
      </c>
      <c r="F52" s="51" t="s">
        <v>240</v>
      </c>
      <c r="G52" s="50"/>
      <c r="H52" s="52" t="s">
        <v>241</v>
      </c>
      <c r="I52" s="61" t="s">
        <v>242</v>
      </c>
      <c r="J52" s="81" t="s">
        <v>243</v>
      </c>
      <c r="K52" s="54" t="s">
        <v>244</v>
      </c>
      <c r="L52" s="55">
        <v>0.75</v>
      </c>
      <c r="M52" s="56" t="s">
        <v>245</v>
      </c>
      <c r="N52" s="56" t="s">
        <v>246</v>
      </c>
      <c r="O52" s="52" t="s">
        <v>67</v>
      </c>
      <c r="P52" s="52" t="s">
        <v>247</v>
      </c>
      <c r="Q52" s="57">
        <v>23262905.149999999</v>
      </c>
      <c r="R52" s="57">
        <v>17447178.859999999</v>
      </c>
      <c r="S52" s="60">
        <v>0</v>
      </c>
      <c r="T52" s="60">
        <v>5815726.29</v>
      </c>
      <c r="U52" s="60"/>
      <c r="V52" s="60">
        <v>4376190.08</v>
      </c>
      <c r="W52" s="60"/>
      <c r="X52" s="57">
        <v>27639095.229999997</v>
      </c>
      <c r="Y52" s="57" t="s">
        <v>69</v>
      </c>
      <c r="Z52" s="57"/>
      <c r="AA52" s="3">
        <v>0</v>
      </c>
      <c r="AB52" s="4">
        <v>0</v>
      </c>
      <c r="AC52" s="35"/>
      <c r="AD52" s="35"/>
      <c r="AE52" s="35"/>
    </row>
    <row r="53" spans="2:31" ht="117.75" customHeight="1" x14ac:dyDescent="0.25">
      <c r="B53" s="91">
        <f t="shared" si="9"/>
        <v>33</v>
      </c>
      <c r="C53" s="270"/>
      <c r="D53" s="59" t="s">
        <v>248</v>
      </c>
      <c r="E53" s="59">
        <v>115750</v>
      </c>
      <c r="F53" s="51" t="s">
        <v>249</v>
      </c>
      <c r="G53" s="50"/>
      <c r="H53" s="52" t="s">
        <v>241</v>
      </c>
      <c r="I53" s="61" t="s">
        <v>250</v>
      </c>
      <c r="J53" s="81" t="s">
        <v>243</v>
      </c>
      <c r="K53" s="54" t="s">
        <v>244</v>
      </c>
      <c r="L53" s="55">
        <v>0.75</v>
      </c>
      <c r="M53" s="56" t="s">
        <v>251</v>
      </c>
      <c r="N53" s="56" t="s">
        <v>252</v>
      </c>
      <c r="O53" s="52" t="s">
        <v>67</v>
      </c>
      <c r="P53" s="52" t="s">
        <v>253</v>
      </c>
      <c r="Q53" s="57">
        <v>24712933.079999998</v>
      </c>
      <c r="R53" s="57">
        <v>18534699.809999999</v>
      </c>
      <c r="S53" s="60">
        <v>0</v>
      </c>
      <c r="T53" s="60">
        <v>6178233.2699999996</v>
      </c>
      <c r="U53" s="60"/>
      <c r="V53" s="60">
        <v>4648967.6100000003</v>
      </c>
      <c r="W53" s="60"/>
      <c r="X53" s="57">
        <v>29361900.689999998</v>
      </c>
      <c r="Y53" s="57" t="s">
        <v>69</v>
      </c>
      <c r="Z53" s="57"/>
      <c r="AA53" s="3">
        <v>0</v>
      </c>
      <c r="AB53" s="108">
        <v>0</v>
      </c>
      <c r="AC53" s="35"/>
      <c r="AD53" s="35"/>
      <c r="AE53" s="35"/>
    </row>
    <row r="54" spans="2:31" ht="130.5" customHeight="1" x14ac:dyDescent="0.25">
      <c r="B54" s="91">
        <f t="shared" si="9"/>
        <v>34</v>
      </c>
      <c r="C54" s="270"/>
      <c r="D54" s="59" t="s">
        <v>254</v>
      </c>
      <c r="E54" s="59">
        <v>116018</v>
      </c>
      <c r="F54" s="51" t="s">
        <v>255</v>
      </c>
      <c r="G54" s="59"/>
      <c r="H54" s="56" t="s">
        <v>241</v>
      </c>
      <c r="I54" s="61" t="s">
        <v>256</v>
      </c>
      <c r="J54" s="81" t="s">
        <v>257</v>
      </c>
      <c r="K54" s="54" t="s">
        <v>154</v>
      </c>
      <c r="L54" s="55">
        <v>0.75</v>
      </c>
      <c r="M54" s="56" t="s">
        <v>258</v>
      </c>
      <c r="N54" s="56" t="s">
        <v>259</v>
      </c>
      <c r="O54" s="52" t="s">
        <v>67</v>
      </c>
      <c r="P54" s="52" t="s">
        <v>203</v>
      </c>
      <c r="Q54" s="57">
        <v>326721591.73000002</v>
      </c>
      <c r="R54" s="57">
        <v>245041193.81</v>
      </c>
      <c r="S54" s="60">
        <v>0</v>
      </c>
      <c r="T54" s="60">
        <v>81680397.920000002</v>
      </c>
      <c r="U54" s="60"/>
      <c r="V54" s="60">
        <v>87323467.319999993</v>
      </c>
      <c r="W54" s="60"/>
      <c r="X54" s="57">
        <v>414045059.05000001</v>
      </c>
      <c r="Y54" s="57" t="s">
        <v>69</v>
      </c>
      <c r="Z54" s="57"/>
      <c r="AA54" s="5">
        <v>26958700.380000003</v>
      </c>
      <c r="AB54" s="106">
        <v>8986233.4500000011</v>
      </c>
      <c r="AC54" s="35"/>
      <c r="AD54" s="35"/>
      <c r="AE54" s="35"/>
    </row>
    <row r="55" spans="2:31" ht="130.5" customHeight="1" x14ac:dyDescent="0.25">
      <c r="B55" s="91">
        <f t="shared" si="9"/>
        <v>35</v>
      </c>
      <c r="C55" s="270"/>
      <c r="D55" s="59" t="s">
        <v>260</v>
      </c>
      <c r="E55" s="59" t="s">
        <v>261</v>
      </c>
      <c r="F55" s="51" t="s">
        <v>262</v>
      </c>
      <c r="G55" s="59"/>
      <c r="H55" s="56" t="s">
        <v>241</v>
      </c>
      <c r="I55" s="61" t="s">
        <v>263</v>
      </c>
      <c r="J55" s="81" t="s">
        <v>111</v>
      </c>
      <c r="K55" s="54" t="s">
        <v>211</v>
      </c>
      <c r="L55" s="55">
        <v>0.75</v>
      </c>
      <c r="M55" s="56" t="s">
        <v>105</v>
      </c>
      <c r="N55" s="56" t="s">
        <v>264</v>
      </c>
      <c r="O55" s="52" t="s">
        <v>67</v>
      </c>
      <c r="P55" s="52">
        <v>29</v>
      </c>
      <c r="Q55" s="57">
        <v>33708954.82</v>
      </c>
      <c r="R55" s="57">
        <v>25281716.120000001</v>
      </c>
      <c r="S55" s="60">
        <v>0</v>
      </c>
      <c r="T55" s="60">
        <v>8427238.6999999993</v>
      </c>
      <c r="U55" s="60"/>
      <c r="V55" s="60">
        <v>8543482.2899999991</v>
      </c>
      <c r="W55" s="60"/>
      <c r="X55" s="57">
        <v>42252437.109999999</v>
      </c>
      <c r="Y55" s="57" t="s">
        <v>69</v>
      </c>
      <c r="Z55" s="57"/>
      <c r="AA55" s="5">
        <v>8503172.0299999993</v>
      </c>
      <c r="AB55" s="106">
        <v>2834390.6799999997</v>
      </c>
      <c r="AC55" s="35"/>
      <c r="AD55" s="35"/>
      <c r="AE55" s="35"/>
    </row>
    <row r="56" spans="2:31" ht="130.5" customHeight="1" x14ac:dyDescent="0.25">
      <c r="B56" s="91">
        <f t="shared" si="9"/>
        <v>36</v>
      </c>
      <c r="C56" s="270"/>
      <c r="D56" s="59" t="s">
        <v>265</v>
      </c>
      <c r="E56" s="59" t="s">
        <v>266</v>
      </c>
      <c r="F56" s="51" t="s">
        <v>267</v>
      </c>
      <c r="G56" s="59"/>
      <c r="H56" s="56" t="s">
        <v>241</v>
      </c>
      <c r="I56" s="61" t="s">
        <v>268</v>
      </c>
      <c r="J56" s="81" t="s">
        <v>111</v>
      </c>
      <c r="K56" s="54" t="s">
        <v>182</v>
      </c>
      <c r="L56" s="55">
        <v>0.75</v>
      </c>
      <c r="M56" s="56" t="s">
        <v>155</v>
      </c>
      <c r="N56" s="56" t="s">
        <v>269</v>
      </c>
      <c r="O56" s="52" t="s">
        <v>67</v>
      </c>
      <c r="P56" s="52">
        <v>29</v>
      </c>
      <c r="Q56" s="57">
        <v>61760792.369999997</v>
      </c>
      <c r="R56" s="57">
        <v>46320594.289999999</v>
      </c>
      <c r="S56" s="60">
        <v>0</v>
      </c>
      <c r="T56" s="60">
        <v>15440198.08</v>
      </c>
      <c r="U56" s="60"/>
      <c r="V56" s="60">
        <v>14794351.68</v>
      </c>
      <c r="W56" s="60"/>
      <c r="X56" s="57">
        <v>76555144.049999997</v>
      </c>
      <c r="Y56" s="57" t="s">
        <v>69</v>
      </c>
      <c r="Z56" s="57"/>
      <c r="AA56" s="5">
        <v>11844990.210000001</v>
      </c>
      <c r="AB56" s="106">
        <v>3948330.06</v>
      </c>
      <c r="AC56" s="35"/>
      <c r="AD56" s="35"/>
      <c r="AE56" s="35"/>
    </row>
    <row r="57" spans="2:31" ht="130.5" customHeight="1" x14ac:dyDescent="0.25">
      <c r="B57" s="91">
        <f t="shared" si="9"/>
        <v>37</v>
      </c>
      <c r="C57" s="271"/>
      <c r="D57" s="59" t="s">
        <v>270</v>
      </c>
      <c r="E57" s="59">
        <v>116260</v>
      </c>
      <c r="F57" s="51" t="s">
        <v>271</v>
      </c>
      <c r="G57" s="59"/>
      <c r="H57" s="56" t="s">
        <v>241</v>
      </c>
      <c r="I57" s="61" t="s">
        <v>272</v>
      </c>
      <c r="J57" s="81" t="s">
        <v>273</v>
      </c>
      <c r="K57" s="54" t="s">
        <v>274</v>
      </c>
      <c r="L57" s="55">
        <v>0.75</v>
      </c>
      <c r="M57" s="56" t="s">
        <v>275</v>
      </c>
      <c r="N57" s="56" t="s">
        <v>276</v>
      </c>
      <c r="O57" s="52" t="s">
        <v>67</v>
      </c>
      <c r="P57" s="52">
        <v>29</v>
      </c>
      <c r="Q57" s="57">
        <v>3539438.81</v>
      </c>
      <c r="R57" s="57">
        <v>2654579.11</v>
      </c>
      <c r="S57" s="60">
        <v>0</v>
      </c>
      <c r="T57" s="60">
        <v>884859.7</v>
      </c>
      <c r="U57" s="60"/>
      <c r="V57" s="60">
        <v>648800.96</v>
      </c>
      <c r="W57" s="60"/>
      <c r="X57" s="57">
        <v>4188239.77</v>
      </c>
      <c r="Y57" s="57" t="s">
        <v>69</v>
      </c>
      <c r="Z57" s="57"/>
      <c r="AA57" s="5">
        <v>202217177.72999999</v>
      </c>
      <c r="AB57" s="106">
        <v>67405725.900000006</v>
      </c>
      <c r="AC57" s="35"/>
      <c r="AD57" s="35"/>
      <c r="AE57" s="35"/>
    </row>
    <row r="58" spans="2:31" s="65" customFormat="1" ht="130.5" customHeight="1" x14ac:dyDescent="0.25">
      <c r="B58" s="107">
        <f t="shared" si="9"/>
        <v>38</v>
      </c>
      <c r="C58" s="66"/>
      <c r="D58" s="59" t="s">
        <v>277</v>
      </c>
      <c r="E58" s="59">
        <v>119822</v>
      </c>
      <c r="F58" s="51" t="s">
        <v>278</v>
      </c>
      <c r="G58" s="59"/>
      <c r="H58" s="56" t="s">
        <v>241</v>
      </c>
      <c r="I58" s="61" t="s">
        <v>279</v>
      </c>
      <c r="J58" s="80" t="s">
        <v>280</v>
      </c>
      <c r="K58" s="62" t="s">
        <v>281</v>
      </c>
      <c r="L58" s="63">
        <v>0.75</v>
      </c>
      <c r="M58" s="56" t="s">
        <v>282</v>
      </c>
      <c r="N58" s="56" t="s">
        <v>283</v>
      </c>
      <c r="O58" s="56" t="s">
        <v>67</v>
      </c>
      <c r="P58" s="56">
        <v>29</v>
      </c>
      <c r="Q58" s="57">
        <v>1219115.23</v>
      </c>
      <c r="R58" s="60">
        <v>914336.43</v>
      </c>
      <c r="S58" s="60">
        <v>0</v>
      </c>
      <c r="T58" s="60">
        <v>304778.8</v>
      </c>
      <c r="U58" s="60"/>
      <c r="V58" s="60">
        <v>206728.51</v>
      </c>
      <c r="W58" s="60"/>
      <c r="X58" s="60">
        <v>1425843.74</v>
      </c>
      <c r="Y58" s="60" t="s">
        <v>69</v>
      </c>
      <c r="Z58" s="60"/>
      <c r="AA58" s="11">
        <v>68734394.890000001</v>
      </c>
      <c r="AB58" s="109">
        <v>22911464.950000003</v>
      </c>
      <c r="AC58" s="64"/>
      <c r="AD58" s="64"/>
      <c r="AE58" s="64"/>
    </row>
    <row r="59" spans="2:31" s="65" customFormat="1" ht="130.5" customHeight="1" x14ac:dyDescent="0.25">
      <c r="B59" s="107">
        <f t="shared" si="9"/>
        <v>39</v>
      </c>
      <c r="C59" s="66"/>
      <c r="D59" s="59" t="s">
        <v>284</v>
      </c>
      <c r="E59" s="59">
        <v>117854</v>
      </c>
      <c r="F59" s="51" t="s">
        <v>285</v>
      </c>
      <c r="G59" s="59"/>
      <c r="H59" s="56" t="s">
        <v>64</v>
      </c>
      <c r="I59" s="61" t="s">
        <v>286</v>
      </c>
      <c r="J59" s="80" t="s">
        <v>287</v>
      </c>
      <c r="K59" s="62" t="s">
        <v>211</v>
      </c>
      <c r="L59" s="63">
        <v>0.75</v>
      </c>
      <c r="M59" s="56" t="s">
        <v>288</v>
      </c>
      <c r="N59" s="56" t="s">
        <v>289</v>
      </c>
      <c r="O59" s="56" t="s">
        <v>67</v>
      </c>
      <c r="P59" s="56">
        <v>29</v>
      </c>
      <c r="Q59" s="57">
        <v>342012000.01999998</v>
      </c>
      <c r="R59" s="60">
        <v>256509000.03</v>
      </c>
      <c r="S59" s="60" t="s">
        <v>290</v>
      </c>
      <c r="T59" s="60">
        <v>85502999.989999995</v>
      </c>
      <c r="U59" s="60"/>
      <c r="V59" s="60">
        <v>61099049.060000002</v>
      </c>
      <c r="W59" s="60">
        <v>0</v>
      </c>
      <c r="X59" s="60">
        <v>403111049.07999998</v>
      </c>
      <c r="Y59" s="60" t="s">
        <v>69</v>
      </c>
      <c r="Z59" s="60"/>
      <c r="AA59" s="11"/>
      <c r="AB59" s="109"/>
      <c r="AC59" s="64"/>
      <c r="AD59" s="64"/>
      <c r="AE59" s="64"/>
    </row>
    <row r="60" spans="2:31" s="65" customFormat="1" ht="130.5" customHeight="1" x14ac:dyDescent="0.25">
      <c r="B60" s="107">
        <f t="shared" si="9"/>
        <v>40</v>
      </c>
      <c r="C60" s="66"/>
      <c r="D60" s="59" t="s">
        <v>291</v>
      </c>
      <c r="E60" s="59">
        <v>118450</v>
      </c>
      <c r="F60" s="51" t="s">
        <v>292</v>
      </c>
      <c r="G60" s="59"/>
      <c r="H60" s="56" t="s">
        <v>241</v>
      </c>
      <c r="I60" s="61" t="s">
        <v>293</v>
      </c>
      <c r="J60" s="80" t="s">
        <v>292</v>
      </c>
      <c r="K60" s="62" t="s">
        <v>124</v>
      </c>
      <c r="L60" s="63">
        <v>0.75</v>
      </c>
      <c r="M60" s="56" t="s">
        <v>294</v>
      </c>
      <c r="N60" s="56" t="s">
        <v>295</v>
      </c>
      <c r="O60" s="56" t="s">
        <v>67</v>
      </c>
      <c r="P60" s="56">
        <v>28</v>
      </c>
      <c r="Q60" s="57">
        <v>288054976.18000001</v>
      </c>
      <c r="R60" s="60">
        <v>216041232.13</v>
      </c>
      <c r="S60" s="60" t="s">
        <v>290</v>
      </c>
      <c r="T60" s="60">
        <v>72013744.049999997</v>
      </c>
      <c r="U60" s="60"/>
      <c r="V60" s="60">
        <v>82023029.060000002</v>
      </c>
      <c r="W60" s="60">
        <v>0</v>
      </c>
      <c r="X60" s="60">
        <v>370078005.24000001</v>
      </c>
      <c r="Y60" s="60" t="s">
        <v>69</v>
      </c>
      <c r="Z60" s="60" t="s">
        <v>137</v>
      </c>
      <c r="AA60" s="11">
        <v>0</v>
      </c>
      <c r="AB60" s="109">
        <v>0</v>
      </c>
      <c r="AC60" s="64"/>
      <c r="AD60" s="64"/>
      <c r="AE60" s="64"/>
    </row>
    <row r="61" spans="2:31" ht="32.25" customHeight="1" x14ac:dyDescent="0.25">
      <c r="B61" s="69"/>
      <c r="C61" s="70" t="s">
        <v>296</v>
      </c>
      <c r="D61" s="70"/>
      <c r="E61" s="70"/>
      <c r="F61" s="70"/>
      <c r="G61" s="70"/>
      <c r="H61" s="70"/>
      <c r="I61" s="71"/>
      <c r="J61" s="70"/>
      <c r="K61" s="70"/>
      <c r="L61" s="70"/>
      <c r="M61" s="70"/>
      <c r="N61" s="70"/>
      <c r="O61" s="70"/>
      <c r="P61" s="70"/>
      <c r="Q61" s="82">
        <f>SUM(Q42:Q60)</f>
        <v>3607764866.6799998</v>
      </c>
      <c r="R61" s="82">
        <f t="shared" ref="R61:AB61" si="10">SUM(R42:R60)</f>
        <v>2705823650.0560002</v>
      </c>
      <c r="S61" s="82">
        <f t="shared" si="10"/>
        <v>0</v>
      </c>
      <c r="T61" s="82">
        <f t="shared" si="10"/>
        <v>901941216.63399994</v>
      </c>
      <c r="U61" s="82">
        <f t="shared" si="10"/>
        <v>0</v>
      </c>
      <c r="V61" s="82">
        <f t="shared" si="10"/>
        <v>791632834.46000004</v>
      </c>
      <c r="W61" s="82">
        <f t="shared" si="10"/>
        <v>0</v>
      </c>
      <c r="X61" s="82">
        <f t="shared" si="10"/>
        <v>4399397701.1500006</v>
      </c>
      <c r="Y61" s="82">
        <f t="shared" si="10"/>
        <v>0</v>
      </c>
      <c r="Z61" s="82">
        <f t="shared" si="10"/>
        <v>0</v>
      </c>
      <c r="AA61" s="82">
        <f t="shared" si="10"/>
        <v>1131513390.2</v>
      </c>
      <c r="AB61" s="83">
        <f t="shared" si="10"/>
        <v>377171129.87000006</v>
      </c>
      <c r="AC61" s="110"/>
      <c r="AD61" s="35"/>
      <c r="AE61" s="35"/>
    </row>
    <row r="62" spans="2:31" ht="72.75" customHeight="1" x14ac:dyDescent="0.25">
      <c r="B62" s="91">
        <f>+B60+1</f>
        <v>41</v>
      </c>
      <c r="C62" s="277" t="s">
        <v>297</v>
      </c>
      <c r="D62" s="59" t="s">
        <v>298</v>
      </c>
      <c r="E62" s="50">
        <v>112112</v>
      </c>
      <c r="F62" s="79" t="s">
        <v>299</v>
      </c>
      <c r="G62" s="273" t="s">
        <v>63</v>
      </c>
      <c r="H62" s="52" t="s">
        <v>64</v>
      </c>
      <c r="I62" s="53" t="s">
        <v>300</v>
      </c>
      <c r="J62" s="52" t="s">
        <v>301</v>
      </c>
      <c r="K62" s="54">
        <v>44196</v>
      </c>
      <c r="L62" s="55">
        <v>0.75</v>
      </c>
      <c r="M62" s="56" t="s">
        <v>812</v>
      </c>
      <c r="N62" s="56" t="s">
        <v>1391</v>
      </c>
      <c r="O62" s="52" t="s">
        <v>67</v>
      </c>
      <c r="P62" s="52" t="s">
        <v>203</v>
      </c>
      <c r="Q62" s="60">
        <f>+R62+S62+T62</f>
        <v>457311870.01999998</v>
      </c>
      <c r="R62" s="60">
        <v>342983902.51499999</v>
      </c>
      <c r="S62" s="60">
        <v>0</v>
      </c>
      <c r="T62" s="60">
        <v>114327967.505</v>
      </c>
      <c r="U62" s="60"/>
      <c r="V62" s="60">
        <v>133462012.29000001</v>
      </c>
      <c r="W62" s="86">
        <v>0</v>
      </c>
      <c r="X62" s="60">
        <f>R62+S62+T62+V62+W62</f>
        <v>590773882.30999994</v>
      </c>
      <c r="Y62" s="60" t="s">
        <v>69</v>
      </c>
      <c r="Z62" s="60" t="s">
        <v>302</v>
      </c>
      <c r="AA62" s="105">
        <v>114439221.18000001</v>
      </c>
      <c r="AB62" s="106">
        <v>38146407.060000002</v>
      </c>
      <c r="AC62" s="35"/>
      <c r="AD62" s="35"/>
      <c r="AE62" s="35"/>
    </row>
    <row r="63" spans="2:31" ht="72.75" customHeight="1" x14ac:dyDescent="0.25">
      <c r="B63" s="91">
        <f>+B62+1</f>
        <v>42</v>
      </c>
      <c r="C63" s="278"/>
      <c r="D63" s="59" t="s">
        <v>303</v>
      </c>
      <c r="E63" s="50">
        <v>115371</v>
      </c>
      <c r="F63" s="79" t="s">
        <v>304</v>
      </c>
      <c r="G63" s="273"/>
      <c r="H63" s="52" t="s">
        <v>64</v>
      </c>
      <c r="I63" s="53" t="s">
        <v>305</v>
      </c>
      <c r="J63" s="81" t="s">
        <v>306</v>
      </c>
      <c r="K63" s="52" t="s">
        <v>211</v>
      </c>
      <c r="L63" s="55">
        <v>0.75</v>
      </c>
      <c r="M63" s="56" t="s">
        <v>315</v>
      </c>
      <c r="N63" s="56" t="s">
        <v>825</v>
      </c>
      <c r="O63" s="52" t="s">
        <v>67</v>
      </c>
      <c r="P63" s="52" t="s">
        <v>203</v>
      </c>
      <c r="Q63" s="57">
        <f>+R63+S63+T63+U63</f>
        <v>44144287.240000002</v>
      </c>
      <c r="R63" s="60">
        <v>33108215.43</v>
      </c>
      <c r="S63" s="111"/>
      <c r="T63" s="60">
        <v>11036071.810000001</v>
      </c>
      <c r="U63" s="60"/>
      <c r="V63" s="60">
        <v>9496060.6099999994</v>
      </c>
      <c r="W63" s="86">
        <v>0</v>
      </c>
      <c r="X63" s="60">
        <f>R63+S63+T63+V63+W63</f>
        <v>53640347.850000001</v>
      </c>
      <c r="Y63" s="60" t="s">
        <v>69</v>
      </c>
      <c r="Z63" s="60"/>
      <c r="AA63" s="112">
        <v>23580.38</v>
      </c>
      <c r="AB63" s="108">
        <v>7860.12</v>
      </c>
      <c r="AC63" s="35"/>
      <c r="AD63" s="35"/>
      <c r="AE63" s="35"/>
    </row>
    <row r="64" spans="2:31" ht="72.75" customHeight="1" x14ac:dyDescent="0.25">
      <c r="B64" s="107">
        <f>+B63+1</f>
        <v>43</v>
      </c>
      <c r="C64" s="278"/>
      <c r="D64" s="59" t="s">
        <v>307</v>
      </c>
      <c r="E64" s="50">
        <v>111193</v>
      </c>
      <c r="F64" s="79" t="s">
        <v>308</v>
      </c>
      <c r="G64" s="273"/>
      <c r="H64" s="52" t="s">
        <v>241</v>
      </c>
      <c r="I64" s="53" t="s">
        <v>309</v>
      </c>
      <c r="J64" s="54">
        <v>41640</v>
      </c>
      <c r="K64" s="54">
        <v>43039</v>
      </c>
      <c r="L64" s="55">
        <v>0.75</v>
      </c>
      <c r="M64" s="56" t="s">
        <v>315</v>
      </c>
      <c r="N64" s="56" t="s">
        <v>289</v>
      </c>
      <c r="O64" s="52" t="s">
        <v>67</v>
      </c>
      <c r="P64" s="52" t="s">
        <v>203</v>
      </c>
      <c r="Q64" s="60">
        <f>+R64+S64+T64</f>
        <v>17586412.829999998</v>
      </c>
      <c r="R64" s="60">
        <v>13189809.619999999</v>
      </c>
      <c r="S64" s="60">
        <v>0</v>
      </c>
      <c r="T64" s="60">
        <v>4396603.21</v>
      </c>
      <c r="U64" s="60"/>
      <c r="V64" s="60">
        <v>3383632.54</v>
      </c>
      <c r="W64" s="86">
        <v>0</v>
      </c>
      <c r="X64" s="60">
        <f>R64+S64+T64+V64+W64</f>
        <v>20970045.369999997</v>
      </c>
      <c r="Y64" s="57" t="s">
        <v>69</v>
      </c>
      <c r="Z64" s="60" t="s">
        <v>310</v>
      </c>
      <c r="AA64" s="112">
        <v>14548.83</v>
      </c>
      <c r="AB64" s="108">
        <v>4849.6099999999997</v>
      </c>
      <c r="AC64" s="35"/>
      <c r="AD64" s="35"/>
      <c r="AE64" s="35"/>
    </row>
    <row r="65" spans="2:31" s="65" customFormat="1" ht="60" customHeight="1" x14ac:dyDescent="0.25">
      <c r="B65" s="107">
        <f>+B64+1</f>
        <v>44</v>
      </c>
      <c r="C65" s="279"/>
      <c r="D65" s="59" t="s">
        <v>311</v>
      </c>
      <c r="E65" s="59">
        <v>121316</v>
      </c>
      <c r="F65" s="51" t="s">
        <v>312</v>
      </c>
      <c r="G65" s="273"/>
      <c r="H65" s="56" t="s">
        <v>241</v>
      </c>
      <c r="I65" s="61" t="s">
        <v>313</v>
      </c>
      <c r="J65" s="62" t="s">
        <v>314</v>
      </c>
      <c r="K65" s="62" t="s">
        <v>104</v>
      </c>
      <c r="L65" s="63">
        <v>0.75</v>
      </c>
      <c r="M65" s="56" t="s">
        <v>315</v>
      </c>
      <c r="N65" s="56" t="s">
        <v>316</v>
      </c>
      <c r="O65" s="56" t="s">
        <v>67</v>
      </c>
      <c r="P65" s="56">
        <v>30</v>
      </c>
      <c r="Q65" s="60">
        <f>+R65+S65+T65</f>
        <v>1218358.5899999999</v>
      </c>
      <c r="R65" s="60">
        <v>913768.94</v>
      </c>
      <c r="S65" s="60">
        <v>0</v>
      </c>
      <c r="T65" s="60">
        <v>304589.65000000002</v>
      </c>
      <c r="U65" s="60"/>
      <c r="V65" s="60">
        <v>250231.12</v>
      </c>
      <c r="W65" s="86">
        <v>0</v>
      </c>
      <c r="X65" s="60">
        <v>1468589.71</v>
      </c>
      <c r="Y65" s="60" t="s">
        <v>69</v>
      </c>
      <c r="Z65" s="60" t="s">
        <v>70</v>
      </c>
      <c r="AA65" s="113">
        <v>320126.55</v>
      </c>
      <c r="AB65" s="114">
        <v>106708.84</v>
      </c>
      <c r="AC65" s="64"/>
      <c r="AD65" s="64"/>
      <c r="AE65" s="64"/>
    </row>
    <row r="66" spans="2:31" ht="20.25" customHeight="1" x14ac:dyDescent="0.25">
      <c r="B66" s="69"/>
      <c r="C66" s="70" t="s">
        <v>317</v>
      </c>
      <c r="D66" s="70"/>
      <c r="E66" s="70"/>
      <c r="F66" s="70"/>
      <c r="G66" s="70"/>
      <c r="H66" s="70"/>
      <c r="I66" s="71"/>
      <c r="J66" s="70"/>
      <c r="K66" s="70"/>
      <c r="L66" s="70"/>
      <c r="M66" s="70"/>
      <c r="N66" s="70"/>
      <c r="O66" s="70"/>
      <c r="P66" s="70"/>
      <c r="Q66" s="72">
        <f t="shared" si="0"/>
        <v>520260928.68000001</v>
      </c>
      <c r="R66" s="72">
        <f>SUM(R62:R65)</f>
        <v>390195696.505</v>
      </c>
      <c r="S66" s="72">
        <f>SUM(S62:S65)</f>
        <v>0</v>
      </c>
      <c r="T66" s="72">
        <f>SUM(T62:T65)</f>
        <v>130065232.175</v>
      </c>
      <c r="U66" s="72">
        <f>SUM(U62:U64)</f>
        <v>0</v>
      </c>
      <c r="V66" s="72">
        <f>SUM(V62:V65)</f>
        <v>146591936.56</v>
      </c>
      <c r="W66" s="72">
        <f>SUM(W62:W65)</f>
        <v>0</v>
      </c>
      <c r="X66" s="72">
        <f>SUM(X62:X64)</f>
        <v>665384275.52999997</v>
      </c>
      <c r="Y66" s="72"/>
      <c r="Z66" s="72"/>
      <c r="AA66" s="82">
        <f>SUM(AA62:AA65)</f>
        <v>114797476.94</v>
      </c>
      <c r="AB66" s="83">
        <f>SUM(AB62:AB65)</f>
        <v>38265825.630000003</v>
      </c>
      <c r="AC66" s="35"/>
      <c r="AD66" s="35"/>
      <c r="AE66" s="35"/>
    </row>
    <row r="67" spans="2:31" ht="93.75" customHeight="1" x14ac:dyDescent="0.25">
      <c r="B67" s="91">
        <f>+B65+1</f>
        <v>45</v>
      </c>
      <c r="C67" s="115" t="s">
        <v>318</v>
      </c>
      <c r="D67" s="59" t="s">
        <v>319</v>
      </c>
      <c r="E67" s="50">
        <v>103839</v>
      </c>
      <c r="F67" s="81" t="s">
        <v>320</v>
      </c>
      <c r="G67" s="50" t="s">
        <v>321</v>
      </c>
      <c r="H67" s="52" t="s">
        <v>322</v>
      </c>
      <c r="I67" s="53" t="s">
        <v>323</v>
      </c>
      <c r="J67" s="54">
        <v>42370</v>
      </c>
      <c r="K67" s="54">
        <v>43450</v>
      </c>
      <c r="L67" s="55">
        <v>0.75</v>
      </c>
      <c r="M67" s="56" t="s">
        <v>812</v>
      </c>
      <c r="N67" s="56" t="s">
        <v>818</v>
      </c>
      <c r="O67" s="52" t="s">
        <v>67</v>
      </c>
      <c r="P67" s="52" t="s">
        <v>203</v>
      </c>
      <c r="Q67" s="57">
        <f t="shared" si="0"/>
        <v>23047539</v>
      </c>
      <c r="R67" s="60">
        <v>17285654</v>
      </c>
      <c r="S67" s="60">
        <v>5300934</v>
      </c>
      <c r="T67" s="60">
        <v>460951</v>
      </c>
      <c r="U67" s="60"/>
      <c r="V67" s="60">
        <v>4990554</v>
      </c>
      <c r="W67" s="60">
        <v>2770249</v>
      </c>
      <c r="X67" s="60">
        <f>R67+S67+T67+V67+W67</f>
        <v>30808342</v>
      </c>
      <c r="Y67" s="57" t="s">
        <v>69</v>
      </c>
      <c r="Z67" s="60"/>
      <c r="AA67" s="3">
        <v>14973421.139999999</v>
      </c>
      <c r="AB67" s="4">
        <v>4591849.1500000004</v>
      </c>
      <c r="AC67" s="35"/>
      <c r="AD67" s="35"/>
      <c r="AE67" s="35"/>
    </row>
    <row r="68" spans="2:31" ht="93.75" customHeight="1" x14ac:dyDescent="0.25">
      <c r="B68" s="107">
        <f>+B67+1</f>
        <v>46</v>
      </c>
      <c r="C68" s="115" t="s">
        <v>318</v>
      </c>
      <c r="D68" s="59" t="s">
        <v>324</v>
      </c>
      <c r="E68" s="50">
        <v>125945</v>
      </c>
      <c r="F68" s="81" t="s">
        <v>325</v>
      </c>
      <c r="G68" s="50" t="s">
        <v>326</v>
      </c>
      <c r="H68" s="52" t="s">
        <v>327</v>
      </c>
      <c r="I68" s="61" t="s">
        <v>328</v>
      </c>
      <c r="J68" s="54" t="s">
        <v>329</v>
      </c>
      <c r="K68" s="54" t="s">
        <v>330</v>
      </c>
      <c r="L68" s="55">
        <v>0.75</v>
      </c>
      <c r="M68" s="56" t="s">
        <v>331</v>
      </c>
      <c r="N68" s="56" t="s">
        <v>332</v>
      </c>
      <c r="O68" s="52" t="s">
        <v>67</v>
      </c>
      <c r="P68" s="52" t="s">
        <v>247</v>
      </c>
      <c r="Q68" s="57">
        <f t="shared" si="0"/>
        <v>162177810.20000002</v>
      </c>
      <c r="R68" s="60">
        <v>121633357.67</v>
      </c>
      <c r="S68" s="60">
        <v>37300896.32</v>
      </c>
      <c r="T68" s="60">
        <v>3243556.21</v>
      </c>
      <c r="U68" s="60"/>
      <c r="V68" s="60">
        <v>31601104.359999999</v>
      </c>
      <c r="W68" s="60">
        <v>0</v>
      </c>
      <c r="X68" s="60">
        <f>R68+S68+T68+V68+W68</f>
        <v>193778914.56</v>
      </c>
      <c r="Y68" s="57" t="s">
        <v>69</v>
      </c>
      <c r="Z68" s="60"/>
      <c r="AA68" s="3">
        <v>1007422.44</v>
      </c>
      <c r="AB68" s="4">
        <v>308942.88</v>
      </c>
      <c r="AC68" s="35"/>
      <c r="AD68" s="35"/>
      <c r="AE68" s="35"/>
    </row>
    <row r="69" spans="2:31" ht="93.75" customHeight="1" x14ac:dyDescent="0.25">
      <c r="B69" s="107">
        <f t="shared" ref="B69:B70" si="11">+B68+1</f>
        <v>47</v>
      </c>
      <c r="C69" s="59" t="s">
        <v>318</v>
      </c>
      <c r="D69" s="59" t="s">
        <v>333</v>
      </c>
      <c r="E69" s="50">
        <v>123542</v>
      </c>
      <c r="F69" s="81" t="s">
        <v>334</v>
      </c>
      <c r="G69" s="50" t="s">
        <v>321</v>
      </c>
      <c r="H69" s="52" t="s">
        <v>335</v>
      </c>
      <c r="I69" s="61" t="s">
        <v>336</v>
      </c>
      <c r="J69" s="54">
        <v>43132</v>
      </c>
      <c r="K69" s="54">
        <v>45291</v>
      </c>
      <c r="L69" s="55">
        <v>0.75</v>
      </c>
      <c r="M69" s="56" t="s">
        <v>155</v>
      </c>
      <c r="N69" s="56" t="s">
        <v>337</v>
      </c>
      <c r="O69" s="52" t="s">
        <v>67</v>
      </c>
      <c r="P69" s="52">
        <v>37</v>
      </c>
      <c r="Q69" s="57">
        <v>59415601</v>
      </c>
      <c r="R69" s="60">
        <v>44561700.759999998</v>
      </c>
      <c r="S69" s="60">
        <v>13665588.199999999</v>
      </c>
      <c r="T69" s="60">
        <v>1188312.04</v>
      </c>
      <c r="U69" s="60"/>
      <c r="V69" s="60">
        <v>11042213.42</v>
      </c>
      <c r="W69" s="60">
        <v>0</v>
      </c>
      <c r="X69" s="60">
        <v>70457814.420000002</v>
      </c>
      <c r="Y69" s="57"/>
      <c r="Z69" s="60"/>
      <c r="AA69" s="3">
        <v>0</v>
      </c>
      <c r="AB69" s="4">
        <v>0</v>
      </c>
      <c r="AC69" s="35"/>
      <c r="AD69" s="35"/>
      <c r="AE69" s="35"/>
    </row>
    <row r="70" spans="2:31" ht="93.75" customHeight="1" x14ac:dyDescent="0.25">
      <c r="B70" s="107">
        <f t="shared" si="11"/>
        <v>48</v>
      </c>
      <c r="C70" s="59" t="s">
        <v>318</v>
      </c>
      <c r="D70" s="59" t="s">
        <v>338</v>
      </c>
      <c r="E70" s="50">
        <v>121102</v>
      </c>
      <c r="F70" s="81" t="s">
        <v>339</v>
      </c>
      <c r="G70" s="50" t="s">
        <v>321</v>
      </c>
      <c r="H70" s="52" t="s">
        <v>340</v>
      </c>
      <c r="I70" s="61" t="s">
        <v>341</v>
      </c>
      <c r="J70" s="54">
        <v>42675</v>
      </c>
      <c r="K70" s="54">
        <v>43830</v>
      </c>
      <c r="L70" s="55">
        <v>0.75</v>
      </c>
      <c r="M70" s="56" t="s">
        <v>342</v>
      </c>
      <c r="N70" s="56" t="s">
        <v>343</v>
      </c>
      <c r="O70" s="52" t="s">
        <v>67</v>
      </c>
      <c r="P70" s="52">
        <v>37</v>
      </c>
      <c r="Q70" s="57">
        <v>15434888.789999999</v>
      </c>
      <c r="R70" s="60">
        <v>11576166.66</v>
      </c>
      <c r="S70" s="60">
        <v>0</v>
      </c>
      <c r="T70" s="60">
        <v>3858722.13</v>
      </c>
      <c r="U70" s="60"/>
      <c r="V70" s="60">
        <v>14917832.869999999</v>
      </c>
      <c r="W70" s="60">
        <v>0</v>
      </c>
      <c r="X70" s="60">
        <v>30352721.659999996</v>
      </c>
      <c r="Y70" s="57"/>
      <c r="Z70" s="60"/>
      <c r="AA70" s="3">
        <v>0</v>
      </c>
      <c r="AB70" s="4">
        <v>0</v>
      </c>
      <c r="AC70" s="35"/>
      <c r="AD70" s="35"/>
      <c r="AE70" s="35"/>
    </row>
    <row r="71" spans="2:31" ht="18.75" customHeight="1" x14ac:dyDescent="0.25">
      <c r="B71" s="69"/>
      <c r="C71" s="70" t="s">
        <v>344</v>
      </c>
      <c r="D71" s="70"/>
      <c r="E71" s="70"/>
      <c r="F71" s="70"/>
      <c r="G71" s="70"/>
      <c r="H71" s="70"/>
      <c r="I71" s="71"/>
      <c r="J71" s="70"/>
      <c r="K71" s="70"/>
      <c r="L71" s="70"/>
      <c r="M71" s="70"/>
      <c r="N71" s="70"/>
      <c r="O71" s="70"/>
      <c r="P71" s="70"/>
      <c r="Q71" s="72">
        <f>+Q67+Q68+Q69+Q70</f>
        <v>260075838.99000001</v>
      </c>
      <c r="R71" s="72">
        <f t="shared" ref="R71:X71" si="12">+R67+R68+R69+R70</f>
        <v>195056879.09</v>
      </c>
      <c r="S71" s="72">
        <f t="shared" si="12"/>
        <v>56267418.519999996</v>
      </c>
      <c r="T71" s="72">
        <f t="shared" si="12"/>
        <v>8751541.379999999</v>
      </c>
      <c r="U71" s="72">
        <f t="shared" si="12"/>
        <v>0</v>
      </c>
      <c r="V71" s="72">
        <f t="shared" si="12"/>
        <v>62551704.649999999</v>
      </c>
      <c r="W71" s="72">
        <f t="shared" si="12"/>
        <v>2770249</v>
      </c>
      <c r="X71" s="72">
        <f t="shared" si="12"/>
        <v>325397792.63999999</v>
      </c>
      <c r="Y71" s="72"/>
      <c r="Z71" s="72"/>
      <c r="AA71" s="72">
        <f t="shared" ref="AA71:AB71" si="13">+AA67+AA68+AA69+AA70</f>
        <v>15980843.579999998</v>
      </c>
      <c r="AB71" s="73">
        <f t="shared" si="13"/>
        <v>4900792.03</v>
      </c>
      <c r="AC71" s="35"/>
      <c r="AD71" s="35"/>
      <c r="AE71" s="35"/>
    </row>
    <row r="72" spans="2:31" ht="102" customHeight="1" x14ac:dyDescent="0.25">
      <c r="B72" s="84">
        <f>+B70+1</f>
        <v>49</v>
      </c>
      <c r="C72" s="269" t="s">
        <v>345</v>
      </c>
      <c r="D72" s="59" t="s">
        <v>346</v>
      </c>
      <c r="E72" s="49">
        <v>115216</v>
      </c>
      <c r="F72" s="59" t="s">
        <v>347</v>
      </c>
      <c r="G72" s="272" t="s">
        <v>348</v>
      </c>
      <c r="H72" s="56" t="s">
        <v>131</v>
      </c>
      <c r="I72" s="53" t="s">
        <v>349</v>
      </c>
      <c r="J72" s="54">
        <v>41730</v>
      </c>
      <c r="K72" s="54">
        <v>43765</v>
      </c>
      <c r="L72" s="55">
        <v>0.75</v>
      </c>
      <c r="M72" s="56" t="s">
        <v>1392</v>
      </c>
      <c r="N72" s="56" t="s">
        <v>1393</v>
      </c>
      <c r="O72" s="52" t="s">
        <v>67</v>
      </c>
      <c r="P72" s="56" t="s">
        <v>203</v>
      </c>
      <c r="Q72" s="60">
        <f>+R72+S72+T72</f>
        <v>37305115.730000004</v>
      </c>
      <c r="R72" s="60">
        <v>27978836.800000001</v>
      </c>
      <c r="S72" s="60">
        <v>0</v>
      </c>
      <c r="T72" s="86">
        <v>9326278.9299999997</v>
      </c>
      <c r="U72" s="86"/>
      <c r="V72" s="86">
        <v>12160232.26</v>
      </c>
      <c r="W72" s="86">
        <v>0</v>
      </c>
      <c r="X72" s="60">
        <f>R72+S72+T72+V72+W72</f>
        <v>49465347.990000002</v>
      </c>
      <c r="Y72" s="57" t="s">
        <v>69</v>
      </c>
      <c r="Z72" s="60"/>
      <c r="AA72" s="105">
        <v>17527251.960000001</v>
      </c>
      <c r="AB72" s="106">
        <v>5842417.3099999996</v>
      </c>
      <c r="AC72" s="35"/>
      <c r="AD72" s="35"/>
      <c r="AE72" s="35"/>
    </row>
    <row r="73" spans="2:31" ht="96" customHeight="1" x14ac:dyDescent="0.25">
      <c r="B73" s="84">
        <f>+B72+1</f>
        <v>50</v>
      </c>
      <c r="C73" s="270"/>
      <c r="D73" s="59" t="s">
        <v>350</v>
      </c>
      <c r="E73" s="49">
        <v>114831</v>
      </c>
      <c r="F73" s="79" t="s">
        <v>351</v>
      </c>
      <c r="G73" s="272"/>
      <c r="H73" s="52" t="s">
        <v>352</v>
      </c>
      <c r="I73" s="61" t="s">
        <v>353</v>
      </c>
      <c r="J73" s="52" t="s">
        <v>354</v>
      </c>
      <c r="K73" s="54">
        <v>43641</v>
      </c>
      <c r="L73" s="55">
        <v>0.75</v>
      </c>
      <c r="M73" s="56" t="s">
        <v>806</v>
      </c>
      <c r="N73" s="56" t="s">
        <v>1373</v>
      </c>
      <c r="O73" s="52" t="s">
        <v>67</v>
      </c>
      <c r="P73" s="56" t="s">
        <v>203</v>
      </c>
      <c r="Q73" s="60">
        <v>27399913.550000001</v>
      </c>
      <c r="R73" s="60">
        <v>20549935.18</v>
      </c>
      <c r="S73" s="60">
        <v>0</v>
      </c>
      <c r="T73" s="60">
        <v>6849978.3700000001</v>
      </c>
      <c r="U73" s="60"/>
      <c r="V73" s="86">
        <v>6588373.0800000001</v>
      </c>
      <c r="W73" s="86">
        <v>9108787.4700000007</v>
      </c>
      <c r="X73" s="60">
        <v>43097074.100000001</v>
      </c>
      <c r="Y73" s="57" t="s">
        <v>69</v>
      </c>
      <c r="Z73" s="60" t="s">
        <v>74</v>
      </c>
      <c r="AA73" s="105">
        <v>17020303.449999999</v>
      </c>
      <c r="AB73" s="106">
        <v>5673434.4799999995</v>
      </c>
      <c r="AC73" s="35"/>
      <c r="AD73" s="35"/>
      <c r="AE73" s="35"/>
    </row>
    <row r="74" spans="2:31" ht="129.75" customHeight="1" x14ac:dyDescent="0.25">
      <c r="B74" s="84">
        <f>+B73+1</f>
        <v>51</v>
      </c>
      <c r="C74" s="270"/>
      <c r="D74" s="59" t="s">
        <v>355</v>
      </c>
      <c r="E74" s="50">
        <v>117138</v>
      </c>
      <c r="F74" s="51" t="s">
        <v>356</v>
      </c>
      <c r="G74" s="272"/>
      <c r="H74" s="52" t="s">
        <v>64</v>
      </c>
      <c r="I74" s="61"/>
      <c r="J74" s="52" t="s">
        <v>357</v>
      </c>
      <c r="K74" s="54">
        <v>43100</v>
      </c>
      <c r="L74" s="55">
        <v>0.75</v>
      </c>
      <c r="M74" s="56" t="s">
        <v>1394</v>
      </c>
      <c r="N74" s="56" t="s">
        <v>1395</v>
      </c>
      <c r="O74" s="52" t="s">
        <v>67</v>
      </c>
      <c r="P74" s="56" t="s">
        <v>247</v>
      </c>
      <c r="Q74" s="60">
        <f>+R74+S74+T74</f>
        <v>626270.69999999995</v>
      </c>
      <c r="R74" s="60">
        <v>469703.02</v>
      </c>
      <c r="S74" s="60">
        <v>0</v>
      </c>
      <c r="T74" s="60">
        <v>156567.67999999999</v>
      </c>
      <c r="U74" s="60"/>
      <c r="V74" s="86">
        <v>123450.3</v>
      </c>
      <c r="W74" s="86">
        <v>0</v>
      </c>
      <c r="X74" s="60">
        <f>R74+S74+T74+V74+W74</f>
        <v>749721</v>
      </c>
      <c r="Y74" s="57" t="s">
        <v>69</v>
      </c>
      <c r="Z74" s="60"/>
      <c r="AA74" s="105">
        <v>422665</v>
      </c>
      <c r="AB74" s="106">
        <v>140888.32999999999</v>
      </c>
      <c r="AC74" s="35"/>
      <c r="AD74" s="35"/>
      <c r="AE74" s="35"/>
    </row>
    <row r="75" spans="2:31" ht="129.75" customHeight="1" x14ac:dyDescent="0.25">
      <c r="B75" s="84">
        <f>+B74+1</f>
        <v>52</v>
      </c>
      <c r="C75" s="270"/>
      <c r="D75" s="59" t="s">
        <v>358</v>
      </c>
      <c r="E75" s="50">
        <v>117750</v>
      </c>
      <c r="F75" s="51" t="s">
        <v>359</v>
      </c>
      <c r="G75" s="59"/>
      <c r="H75" s="52" t="s">
        <v>131</v>
      </c>
      <c r="I75" s="61" t="s">
        <v>360</v>
      </c>
      <c r="J75" s="52" t="s">
        <v>361</v>
      </c>
      <c r="K75" s="54">
        <v>43834</v>
      </c>
      <c r="L75" s="55">
        <v>0.75</v>
      </c>
      <c r="M75" s="56" t="s">
        <v>362</v>
      </c>
      <c r="N75" s="56" t="s">
        <v>363</v>
      </c>
      <c r="O75" s="52" t="s">
        <v>67</v>
      </c>
      <c r="P75" s="56" t="s">
        <v>253</v>
      </c>
      <c r="Q75" s="60">
        <v>23722728.5</v>
      </c>
      <c r="R75" s="60">
        <v>17792046.379999999</v>
      </c>
      <c r="S75" s="60">
        <v>0</v>
      </c>
      <c r="T75" s="60">
        <v>5930682.1200000001</v>
      </c>
      <c r="U75" s="60"/>
      <c r="V75" s="86">
        <v>4633781.3899999997</v>
      </c>
      <c r="W75" s="86">
        <v>0</v>
      </c>
      <c r="X75" s="60">
        <v>28356509.890000001</v>
      </c>
      <c r="Y75" s="57" t="s">
        <v>364</v>
      </c>
      <c r="Z75" s="60"/>
      <c r="AA75" s="105">
        <v>14514771.130000001</v>
      </c>
      <c r="AB75" s="106">
        <v>4838257.04</v>
      </c>
      <c r="AC75" s="35"/>
      <c r="AD75" s="35"/>
      <c r="AE75" s="35"/>
    </row>
    <row r="76" spans="2:31" ht="129.75" customHeight="1" x14ac:dyDescent="0.25">
      <c r="B76" s="84">
        <f>+B75+1</f>
        <v>53</v>
      </c>
      <c r="C76" s="271"/>
      <c r="D76" s="59" t="s">
        <v>365</v>
      </c>
      <c r="E76" s="50">
        <v>118184</v>
      </c>
      <c r="F76" s="51" t="s">
        <v>366</v>
      </c>
      <c r="G76" s="59"/>
      <c r="H76" s="52" t="s">
        <v>131</v>
      </c>
      <c r="I76" s="61" t="s">
        <v>367</v>
      </c>
      <c r="J76" s="52" t="s">
        <v>111</v>
      </c>
      <c r="K76" s="54" t="s">
        <v>368</v>
      </c>
      <c r="L76" s="55">
        <v>0.75</v>
      </c>
      <c r="M76" s="56" t="s">
        <v>369</v>
      </c>
      <c r="N76" s="56" t="s">
        <v>370</v>
      </c>
      <c r="O76" s="52" t="s">
        <v>67</v>
      </c>
      <c r="P76" s="56" t="s">
        <v>253</v>
      </c>
      <c r="Q76" s="60">
        <v>79740600.920000002</v>
      </c>
      <c r="R76" s="60">
        <v>59805450.729999997</v>
      </c>
      <c r="S76" s="60">
        <v>0</v>
      </c>
      <c r="T76" s="60">
        <v>19935150.190000001</v>
      </c>
      <c r="U76" s="60"/>
      <c r="V76" s="86">
        <v>20654667.719999999</v>
      </c>
      <c r="W76" s="86">
        <v>27871546.07</v>
      </c>
      <c r="X76" s="60">
        <v>128266814.71000001</v>
      </c>
      <c r="Y76" s="57" t="s">
        <v>364</v>
      </c>
      <c r="Z76" s="60"/>
      <c r="AA76" s="105">
        <v>42681291.670000002</v>
      </c>
      <c r="AB76" s="106">
        <v>14227097.219999999</v>
      </c>
      <c r="AC76" s="35"/>
      <c r="AD76" s="35"/>
      <c r="AE76" s="35"/>
    </row>
    <row r="77" spans="2:31" ht="18.75" customHeight="1" x14ac:dyDescent="0.25">
      <c r="B77" s="69"/>
      <c r="C77" s="116" t="s">
        <v>371</v>
      </c>
      <c r="D77" s="70"/>
      <c r="E77" s="70"/>
      <c r="F77" s="70"/>
      <c r="G77" s="70"/>
      <c r="H77" s="70"/>
      <c r="I77" s="71"/>
      <c r="J77" s="70"/>
      <c r="K77" s="70"/>
      <c r="L77" s="70"/>
      <c r="M77" s="70"/>
      <c r="N77" s="70"/>
      <c r="O77" s="70"/>
      <c r="P77" s="70"/>
      <c r="Q77" s="72">
        <f t="shared" ref="Q77:AB77" si="14">SUM(Q72:Q76)</f>
        <v>168794629.40000001</v>
      </c>
      <c r="R77" s="72">
        <f t="shared" si="14"/>
        <v>126595972.11000001</v>
      </c>
      <c r="S77" s="72">
        <f t="shared" si="14"/>
        <v>0</v>
      </c>
      <c r="T77" s="72">
        <f t="shared" si="14"/>
        <v>42198657.290000007</v>
      </c>
      <c r="U77" s="72">
        <f t="shared" si="14"/>
        <v>0</v>
      </c>
      <c r="V77" s="72">
        <f t="shared" si="14"/>
        <v>44160504.75</v>
      </c>
      <c r="W77" s="72">
        <f t="shared" si="14"/>
        <v>36980333.539999999</v>
      </c>
      <c r="X77" s="72">
        <f t="shared" si="14"/>
        <v>249935467.69</v>
      </c>
      <c r="Y77" s="72"/>
      <c r="Z77" s="72"/>
      <c r="AA77" s="82">
        <f t="shared" si="14"/>
        <v>92166283.210000008</v>
      </c>
      <c r="AB77" s="83">
        <f t="shared" si="14"/>
        <v>30722094.379999999</v>
      </c>
      <c r="AC77" s="35"/>
      <c r="AD77" s="35"/>
      <c r="AE77" s="35"/>
    </row>
    <row r="78" spans="2:31" ht="75.75" customHeight="1" x14ac:dyDescent="0.25">
      <c r="B78" s="91">
        <f>+B76+1</f>
        <v>54</v>
      </c>
      <c r="C78" s="269" t="s">
        <v>372</v>
      </c>
      <c r="D78" s="59" t="s">
        <v>373</v>
      </c>
      <c r="E78" s="59">
        <v>114060</v>
      </c>
      <c r="F78" s="51" t="s">
        <v>374</v>
      </c>
      <c r="G78" s="272" t="s">
        <v>63</v>
      </c>
      <c r="H78" s="56" t="s">
        <v>131</v>
      </c>
      <c r="I78" s="53" t="s">
        <v>375</v>
      </c>
      <c r="J78" s="52" t="s">
        <v>376</v>
      </c>
      <c r="K78" s="117">
        <v>43755</v>
      </c>
      <c r="L78" s="55">
        <v>0.75</v>
      </c>
      <c r="M78" s="56" t="s">
        <v>331</v>
      </c>
      <c r="N78" s="56" t="s">
        <v>1396</v>
      </c>
      <c r="O78" s="52" t="s">
        <v>67</v>
      </c>
      <c r="P78" s="56" t="s">
        <v>203</v>
      </c>
      <c r="Q78" s="57">
        <f t="shared" si="0"/>
        <v>30680172.490000002</v>
      </c>
      <c r="R78" s="57">
        <v>23010129.370000001</v>
      </c>
      <c r="S78" s="86">
        <v>0</v>
      </c>
      <c r="T78" s="86">
        <v>7670043.1200000001</v>
      </c>
      <c r="U78" s="86"/>
      <c r="V78" s="86">
        <v>7081987.3700000001</v>
      </c>
      <c r="W78" s="86">
        <v>806047.22</v>
      </c>
      <c r="X78" s="60">
        <f>R78+S78+T78+V78+W78</f>
        <v>38568207.079999998</v>
      </c>
      <c r="Y78" s="60" t="s">
        <v>69</v>
      </c>
      <c r="Z78" s="60" t="s">
        <v>70</v>
      </c>
      <c r="AA78" s="118">
        <f>11525136.32+302452.22+628661.98</f>
        <v>12456250.520000001</v>
      </c>
      <c r="AB78" s="119">
        <f>3841712.1+100817.4+209553.99</f>
        <v>4152083.49</v>
      </c>
      <c r="AC78" s="35"/>
      <c r="AD78" s="35"/>
      <c r="AE78" s="35"/>
    </row>
    <row r="79" spans="2:31" ht="60" customHeight="1" x14ac:dyDescent="0.25">
      <c r="B79" s="91">
        <f>+B78+1</f>
        <v>55</v>
      </c>
      <c r="C79" s="270"/>
      <c r="D79" s="59" t="s">
        <v>377</v>
      </c>
      <c r="E79" s="59">
        <v>110707</v>
      </c>
      <c r="F79" s="51" t="s">
        <v>378</v>
      </c>
      <c r="G79" s="272"/>
      <c r="H79" s="56" t="s">
        <v>131</v>
      </c>
      <c r="I79" s="53" t="s">
        <v>379</v>
      </c>
      <c r="J79" s="81" t="s">
        <v>380</v>
      </c>
      <c r="K79" s="52" t="s">
        <v>381</v>
      </c>
      <c r="L79" s="55">
        <v>0.75</v>
      </c>
      <c r="M79" s="56" t="s">
        <v>1055</v>
      </c>
      <c r="N79" s="56" t="s">
        <v>1397</v>
      </c>
      <c r="O79" s="52" t="s">
        <v>67</v>
      </c>
      <c r="P79" s="56" t="s">
        <v>203</v>
      </c>
      <c r="Q79" s="57">
        <f t="shared" si="0"/>
        <v>9681480.5099999998</v>
      </c>
      <c r="R79" s="57">
        <v>7261110.3799999999</v>
      </c>
      <c r="S79" s="86">
        <v>0</v>
      </c>
      <c r="T79" s="86">
        <v>2420370.13</v>
      </c>
      <c r="U79" s="86"/>
      <c r="V79" s="86">
        <v>2295786.6300000004</v>
      </c>
      <c r="W79" s="86">
        <v>52563.839999999997</v>
      </c>
      <c r="X79" s="60">
        <f>R79+S79+T79+V79+W79</f>
        <v>12029830.98</v>
      </c>
      <c r="Y79" s="60" t="s">
        <v>69</v>
      </c>
      <c r="Z79" s="60"/>
      <c r="AA79" s="118">
        <f>6395263.82+48713.92</f>
        <v>6443977.7400000002</v>
      </c>
      <c r="AB79" s="119">
        <f>2131754.6+16237.97</f>
        <v>2147992.5700000003</v>
      </c>
      <c r="AC79" s="35"/>
      <c r="AD79" s="35"/>
      <c r="AE79" s="35"/>
    </row>
    <row r="80" spans="2:31" ht="75.75" customHeight="1" x14ac:dyDescent="0.25">
      <c r="B80" s="91">
        <f>+B79+1</f>
        <v>56</v>
      </c>
      <c r="C80" s="270"/>
      <c r="D80" s="59" t="s">
        <v>382</v>
      </c>
      <c r="E80" s="59">
        <v>111698</v>
      </c>
      <c r="F80" s="51" t="s">
        <v>383</v>
      </c>
      <c r="G80" s="272"/>
      <c r="H80" s="56" t="s">
        <v>131</v>
      </c>
      <c r="I80" s="53" t="s">
        <v>384</v>
      </c>
      <c r="J80" s="52"/>
      <c r="K80" s="52"/>
      <c r="L80" s="55">
        <v>0.75</v>
      </c>
      <c r="M80" s="56" t="s">
        <v>806</v>
      </c>
      <c r="N80" s="56" t="s">
        <v>1398</v>
      </c>
      <c r="O80" s="52" t="s">
        <v>67</v>
      </c>
      <c r="P80" s="56" t="s">
        <v>203</v>
      </c>
      <c r="Q80" s="60">
        <f t="shared" si="0"/>
        <v>11605009.76</v>
      </c>
      <c r="R80" s="60">
        <v>8703757.3320000004</v>
      </c>
      <c r="S80" s="86">
        <v>0</v>
      </c>
      <c r="T80" s="86">
        <v>2901252.4279999998</v>
      </c>
      <c r="U80" s="86"/>
      <c r="V80" s="86">
        <v>4021588.56</v>
      </c>
      <c r="W80" s="86">
        <v>688432.78</v>
      </c>
      <c r="X80" s="60">
        <f>R80+S80+T80+V80+W80</f>
        <v>16315031.1</v>
      </c>
      <c r="Y80" s="60" t="s">
        <v>69</v>
      </c>
      <c r="Z80" s="60"/>
      <c r="AA80" s="118">
        <f>6215485.4+500800.16</f>
        <v>6716285.5600000005</v>
      </c>
      <c r="AB80" s="119">
        <f>2071828.46+166933.39</f>
        <v>2238761.85</v>
      </c>
      <c r="AC80" s="35"/>
      <c r="AD80" s="35"/>
      <c r="AE80" s="35"/>
    </row>
    <row r="81" spans="2:32" ht="115.5" customHeight="1" x14ac:dyDescent="0.25">
      <c r="B81" s="91">
        <f>+B80+1</f>
        <v>57</v>
      </c>
      <c r="C81" s="270"/>
      <c r="D81" s="59" t="s">
        <v>385</v>
      </c>
      <c r="E81" s="59">
        <v>114059</v>
      </c>
      <c r="F81" s="51" t="s">
        <v>386</v>
      </c>
      <c r="G81" s="272"/>
      <c r="H81" s="56" t="s">
        <v>131</v>
      </c>
      <c r="I81" s="53" t="s">
        <v>387</v>
      </c>
      <c r="J81" s="54" t="s">
        <v>388</v>
      </c>
      <c r="K81" s="54">
        <v>43566</v>
      </c>
      <c r="L81" s="55">
        <v>0.75</v>
      </c>
      <c r="M81" s="56" t="s">
        <v>1055</v>
      </c>
      <c r="N81" s="56" t="s">
        <v>1399</v>
      </c>
      <c r="O81" s="52" t="s">
        <v>67</v>
      </c>
      <c r="P81" s="56" t="s">
        <v>203</v>
      </c>
      <c r="Q81" s="57">
        <f t="shared" si="0"/>
        <v>15726960.359999999</v>
      </c>
      <c r="R81" s="57">
        <v>11795220.27</v>
      </c>
      <c r="S81" s="86">
        <v>0</v>
      </c>
      <c r="T81" s="86">
        <v>3931740.09</v>
      </c>
      <c r="U81" s="86"/>
      <c r="V81" s="86">
        <v>5539858.2999999998</v>
      </c>
      <c r="W81" s="86">
        <v>2310613.17</v>
      </c>
      <c r="X81" s="60">
        <f>R81+S81+T81+V81+W81</f>
        <v>23577431.829999998</v>
      </c>
      <c r="Y81" s="60" t="s">
        <v>69</v>
      </c>
      <c r="Z81" s="60" t="s">
        <v>70</v>
      </c>
      <c r="AA81" s="118">
        <v>5379178.04</v>
      </c>
      <c r="AB81" s="119">
        <v>1793059.35</v>
      </c>
      <c r="AC81" s="35"/>
      <c r="AD81" s="35"/>
      <c r="AE81" s="35"/>
    </row>
    <row r="82" spans="2:32" ht="75.75" customHeight="1" x14ac:dyDescent="0.25">
      <c r="B82" s="91">
        <f>+B81+1</f>
        <v>58</v>
      </c>
      <c r="C82" s="271"/>
      <c r="D82" s="59" t="s">
        <v>389</v>
      </c>
      <c r="E82" s="59">
        <v>114234</v>
      </c>
      <c r="F82" s="51" t="s">
        <v>390</v>
      </c>
      <c r="G82" s="272"/>
      <c r="H82" s="56" t="s">
        <v>131</v>
      </c>
      <c r="I82" s="53" t="s">
        <v>391</v>
      </c>
      <c r="J82" s="52" t="s">
        <v>392</v>
      </c>
      <c r="K82" s="54">
        <v>43524</v>
      </c>
      <c r="L82" s="55">
        <v>0.75</v>
      </c>
      <c r="M82" s="56" t="s">
        <v>853</v>
      </c>
      <c r="N82" s="56" t="s">
        <v>1400</v>
      </c>
      <c r="O82" s="52" t="s">
        <v>67</v>
      </c>
      <c r="P82" s="56" t="s">
        <v>203</v>
      </c>
      <c r="Q82" s="57">
        <f t="shared" si="0"/>
        <v>31153623.049999997</v>
      </c>
      <c r="R82" s="60">
        <v>23365217.287999999</v>
      </c>
      <c r="S82" s="60">
        <v>0</v>
      </c>
      <c r="T82" s="60">
        <v>7788405.7620000001</v>
      </c>
      <c r="U82" s="60"/>
      <c r="V82" s="60">
        <v>10704801.33</v>
      </c>
      <c r="W82" s="60">
        <v>1237334.58</v>
      </c>
      <c r="X82" s="60">
        <f>R82+S82+T82+V82+W82</f>
        <v>43095758.959999993</v>
      </c>
      <c r="Y82" s="60" t="s">
        <v>69</v>
      </c>
      <c r="Z82" s="60" t="s">
        <v>74</v>
      </c>
      <c r="AA82" s="12">
        <f>7061702.36+403545.53</f>
        <v>7465247.8900000006</v>
      </c>
      <c r="AB82" s="119">
        <f>2504822.26+134515.17</f>
        <v>2639337.4299999997</v>
      </c>
      <c r="AC82" s="35"/>
      <c r="AD82" s="35"/>
      <c r="AE82" s="35"/>
    </row>
    <row r="83" spans="2:32" ht="24.75" customHeight="1" x14ac:dyDescent="0.25">
      <c r="B83" s="69"/>
      <c r="C83" s="70" t="s">
        <v>393</v>
      </c>
      <c r="D83" s="70"/>
      <c r="E83" s="70"/>
      <c r="F83" s="70"/>
      <c r="G83" s="70"/>
      <c r="H83" s="70"/>
      <c r="I83" s="71"/>
      <c r="J83" s="70"/>
      <c r="K83" s="70"/>
      <c r="L83" s="70"/>
      <c r="M83" s="70"/>
      <c r="N83" s="70"/>
      <c r="O83" s="70"/>
      <c r="P83" s="70"/>
      <c r="Q83" s="72">
        <f t="shared" si="0"/>
        <v>98847246.170000002</v>
      </c>
      <c r="R83" s="72">
        <f t="shared" ref="R83:X83" si="15">SUM(R78:R82)</f>
        <v>74135434.640000001</v>
      </c>
      <c r="S83" s="72">
        <f t="shared" si="15"/>
        <v>0</v>
      </c>
      <c r="T83" s="72">
        <f t="shared" si="15"/>
        <v>24711811.530000001</v>
      </c>
      <c r="U83" s="72"/>
      <c r="V83" s="72">
        <f t="shared" si="15"/>
        <v>29644022.189999998</v>
      </c>
      <c r="W83" s="72">
        <f t="shared" si="15"/>
        <v>5094991.59</v>
      </c>
      <c r="X83" s="72">
        <f t="shared" si="15"/>
        <v>133586259.95</v>
      </c>
      <c r="Y83" s="72"/>
      <c r="Z83" s="72"/>
      <c r="AA83" s="82">
        <f>SUM(AA78:AA82)</f>
        <v>38460939.75</v>
      </c>
      <c r="AB83" s="83">
        <f>SUM(AB78:AB82)</f>
        <v>12971234.689999999</v>
      </c>
      <c r="AC83" s="35"/>
      <c r="AD83" s="35"/>
      <c r="AE83" s="35"/>
    </row>
    <row r="84" spans="2:32" ht="18.75" customHeight="1" x14ac:dyDescent="0.25">
      <c r="B84" s="92"/>
      <c r="C84" s="93" t="s">
        <v>394</v>
      </c>
      <c r="D84" s="93"/>
      <c r="E84" s="93"/>
      <c r="F84" s="93"/>
      <c r="G84" s="93"/>
      <c r="H84" s="93"/>
      <c r="I84" s="94"/>
      <c r="J84" s="93"/>
      <c r="K84" s="93"/>
      <c r="L84" s="93"/>
      <c r="M84" s="93"/>
      <c r="N84" s="93"/>
      <c r="O84" s="93"/>
      <c r="P84" s="93"/>
      <c r="Q84" s="95">
        <f>+Q83+Q77+Q71+Q66+Q61</f>
        <v>4655743509.9200001</v>
      </c>
      <c r="R84" s="95">
        <f>+R83+R77+R71+R66+R61</f>
        <v>3491807632.401</v>
      </c>
      <c r="S84" s="95">
        <f t="shared" ref="S84:X84" si="16">+S61+S66+S71+S83+S77</f>
        <v>56267418.519999996</v>
      </c>
      <c r="T84" s="95">
        <f t="shared" si="16"/>
        <v>1107668459.0089998</v>
      </c>
      <c r="U84" s="95">
        <f t="shared" si="16"/>
        <v>0</v>
      </c>
      <c r="V84" s="95">
        <f t="shared" si="16"/>
        <v>1074581002.6099999</v>
      </c>
      <c r="W84" s="95">
        <f t="shared" si="16"/>
        <v>44845574.129999995</v>
      </c>
      <c r="X84" s="95">
        <f t="shared" si="16"/>
        <v>5773701496.96</v>
      </c>
      <c r="Y84" s="95"/>
      <c r="Z84" s="95"/>
      <c r="AA84" s="96">
        <f>+AA61+AA66+AA71+AA83+AA77</f>
        <v>1392918933.6800001</v>
      </c>
      <c r="AB84" s="97">
        <f>+AB61+AB66+AB71+AB83+AB77</f>
        <v>464031076.60000002</v>
      </c>
      <c r="AC84" s="74"/>
      <c r="AD84" s="35"/>
      <c r="AE84" s="35"/>
    </row>
    <row r="85" spans="2:32" ht="16.5" customHeight="1" x14ac:dyDescent="0.25">
      <c r="B85" s="98"/>
      <c r="C85" s="46" t="s">
        <v>395</v>
      </c>
      <c r="D85" s="46"/>
      <c r="E85" s="46"/>
      <c r="F85" s="99"/>
      <c r="G85" s="99"/>
      <c r="H85" s="99"/>
      <c r="I85" s="100"/>
      <c r="J85" s="99"/>
      <c r="K85" s="99"/>
      <c r="L85" s="99"/>
      <c r="M85" s="99"/>
      <c r="N85" s="99"/>
      <c r="O85" s="99"/>
      <c r="P85" s="99"/>
      <c r="Q85" s="101"/>
      <c r="R85" s="101"/>
      <c r="S85" s="101"/>
      <c r="T85" s="101"/>
      <c r="U85" s="101"/>
      <c r="V85" s="101"/>
      <c r="W85" s="101"/>
      <c r="X85" s="101"/>
      <c r="Y85" s="101"/>
      <c r="Z85" s="101"/>
      <c r="AA85" s="120"/>
      <c r="AB85" s="121"/>
      <c r="AC85" s="35"/>
      <c r="AD85" s="35"/>
      <c r="AE85" s="35"/>
    </row>
    <row r="86" spans="2:32" ht="107.25" customHeight="1" x14ac:dyDescent="0.25">
      <c r="B86" s="91">
        <f>+B82+1</f>
        <v>59</v>
      </c>
      <c r="C86" s="274" t="s">
        <v>396</v>
      </c>
      <c r="D86" s="50" t="s">
        <v>397</v>
      </c>
      <c r="E86" s="50">
        <v>101628</v>
      </c>
      <c r="F86" s="50" t="s">
        <v>398</v>
      </c>
      <c r="G86" s="272" t="s">
        <v>399</v>
      </c>
      <c r="H86" s="52" t="s">
        <v>400</v>
      </c>
      <c r="I86" s="53" t="s">
        <v>401</v>
      </c>
      <c r="J86" s="54">
        <v>41611</v>
      </c>
      <c r="K86" s="54">
        <v>43100</v>
      </c>
      <c r="L86" s="55">
        <v>0.85</v>
      </c>
      <c r="M86" s="56" t="s">
        <v>169</v>
      </c>
      <c r="N86" s="56" t="s">
        <v>337</v>
      </c>
      <c r="O86" s="52" t="s">
        <v>67</v>
      </c>
      <c r="P86" s="52" t="s">
        <v>402</v>
      </c>
      <c r="Q86" s="57">
        <f t="shared" si="0"/>
        <v>33539286</v>
      </c>
      <c r="R86" s="57">
        <v>28508393</v>
      </c>
      <c r="S86" s="57">
        <v>4360107</v>
      </c>
      <c r="T86" s="57">
        <v>670786</v>
      </c>
      <c r="U86" s="57"/>
      <c r="V86" s="57">
        <v>7200236</v>
      </c>
      <c r="W86" s="57">
        <v>2676334</v>
      </c>
      <c r="X86" s="57">
        <f t="shared" ref="X86:X155" si="17">+R86+S86+T86+V86+W86</f>
        <v>43415856</v>
      </c>
      <c r="Y86" s="57" t="s">
        <v>403</v>
      </c>
      <c r="Z86" s="57" t="s">
        <v>404</v>
      </c>
      <c r="AA86" s="112">
        <v>26525399.079999998</v>
      </c>
      <c r="AB86" s="108">
        <v>4056825.73</v>
      </c>
      <c r="AC86" s="35"/>
      <c r="AD86" s="35"/>
      <c r="AE86" s="122"/>
      <c r="AF86" s="26"/>
    </row>
    <row r="87" spans="2:32" ht="69" customHeight="1" x14ac:dyDescent="0.25">
      <c r="B87" s="91">
        <f>+B86+1</f>
        <v>60</v>
      </c>
      <c r="C87" s="275"/>
      <c r="D87" s="59" t="s">
        <v>405</v>
      </c>
      <c r="E87" s="59">
        <v>103605</v>
      </c>
      <c r="F87" s="51" t="s">
        <v>406</v>
      </c>
      <c r="G87" s="272"/>
      <c r="H87" s="52" t="s">
        <v>407</v>
      </c>
      <c r="I87" s="53" t="s">
        <v>408</v>
      </c>
      <c r="J87" s="54">
        <v>42699</v>
      </c>
      <c r="K87" s="54">
        <v>43159</v>
      </c>
      <c r="L87" s="55">
        <v>0.85</v>
      </c>
      <c r="M87" s="113">
        <f>+R84+R8</f>
        <v>3491807632.401</v>
      </c>
      <c r="N87" s="56" t="s">
        <v>1401</v>
      </c>
      <c r="O87" s="52" t="s">
        <v>67</v>
      </c>
      <c r="P87" s="52" t="s">
        <v>402</v>
      </c>
      <c r="Q87" s="57">
        <f t="shared" si="0"/>
        <v>45042327</v>
      </c>
      <c r="R87" s="60">
        <v>38285978</v>
      </c>
      <c r="S87" s="60">
        <v>5855502</v>
      </c>
      <c r="T87" s="60">
        <v>900847</v>
      </c>
      <c r="U87" s="60"/>
      <c r="V87" s="60">
        <v>9659516</v>
      </c>
      <c r="W87" s="60">
        <v>3255257</v>
      </c>
      <c r="X87" s="57">
        <f t="shared" si="17"/>
        <v>57957100</v>
      </c>
      <c r="Y87" s="57" t="s">
        <v>403</v>
      </c>
      <c r="Z87" s="57" t="s">
        <v>409</v>
      </c>
      <c r="AA87" s="112">
        <v>32231883.389999997</v>
      </c>
      <c r="AB87" s="108">
        <v>4929582.16</v>
      </c>
      <c r="AC87" s="35"/>
      <c r="AD87" s="35"/>
      <c r="AE87" s="35"/>
    </row>
    <row r="88" spans="2:32" ht="59.25" customHeight="1" x14ac:dyDescent="0.25">
      <c r="B88" s="91">
        <f t="shared" ref="B88:B103" si="18">+B87+1</f>
        <v>61</v>
      </c>
      <c r="C88" s="275"/>
      <c r="D88" s="59" t="s">
        <v>410</v>
      </c>
      <c r="E88" s="59">
        <v>106554</v>
      </c>
      <c r="F88" s="51" t="s">
        <v>411</v>
      </c>
      <c r="G88" s="272"/>
      <c r="H88" s="52" t="s">
        <v>412</v>
      </c>
      <c r="I88" s="53" t="s">
        <v>413</v>
      </c>
      <c r="J88" s="52" t="s">
        <v>414</v>
      </c>
      <c r="K88" s="52" t="s">
        <v>274</v>
      </c>
      <c r="L88" s="55">
        <v>0.85</v>
      </c>
      <c r="M88" s="56" t="s">
        <v>315</v>
      </c>
      <c r="N88" s="56" t="s">
        <v>825</v>
      </c>
      <c r="O88" s="52" t="s">
        <v>67</v>
      </c>
      <c r="P88" s="52" t="s">
        <v>402</v>
      </c>
      <c r="Q88" s="57">
        <f t="shared" si="0"/>
        <v>79407300</v>
      </c>
      <c r="R88" s="60">
        <v>67496205</v>
      </c>
      <c r="S88" s="60">
        <v>10322949</v>
      </c>
      <c r="T88" s="60">
        <v>1588146</v>
      </c>
      <c r="U88" s="60"/>
      <c r="V88" s="60">
        <v>19818591</v>
      </c>
      <c r="W88" s="60">
        <v>5357111</v>
      </c>
      <c r="X88" s="57">
        <f t="shared" si="17"/>
        <v>104583002</v>
      </c>
      <c r="Y88" s="57" t="s">
        <v>69</v>
      </c>
      <c r="Z88" s="57" t="s">
        <v>415</v>
      </c>
      <c r="AA88" s="112">
        <v>60171553.939999998</v>
      </c>
      <c r="AB88" s="108">
        <v>9202708.2599999998</v>
      </c>
      <c r="AC88" s="35"/>
      <c r="AD88" s="35"/>
      <c r="AE88" s="35"/>
    </row>
    <row r="89" spans="2:32" ht="63" customHeight="1" x14ac:dyDescent="0.25">
      <c r="B89" s="91">
        <f t="shared" si="18"/>
        <v>62</v>
      </c>
      <c r="C89" s="275"/>
      <c r="D89" s="59" t="s">
        <v>416</v>
      </c>
      <c r="E89" s="59">
        <v>103731</v>
      </c>
      <c r="F89" s="51" t="s">
        <v>417</v>
      </c>
      <c r="G89" s="272"/>
      <c r="H89" s="52" t="s">
        <v>418</v>
      </c>
      <c r="I89" s="123" t="s">
        <v>419</v>
      </c>
      <c r="J89" s="54">
        <v>42980</v>
      </c>
      <c r="K89" s="54">
        <v>43496</v>
      </c>
      <c r="L89" s="55">
        <v>0.85</v>
      </c>
      <c r="M89" s="56" t="s">
        <v>169</v>
      </c>
      <c r="N89" s="56" t="s">
        <v>1402</v>
      </c>
      <c r="O89" s="52" t="s">
        <v>67</v>
      </c>
      <c r="P89" s="52" t="s">
        <v>402</v>
      </c>
      <c r="Q89" s="60">
        <f t="shared" si="0"/>
        <v>30233615</v>
      </c>
      <c r="R89" s="60">
        <v>25698573</v>
      </c>
      <c r="S89" s="60">
        <v>3930370</v>
      </c>
      <c r="T89" s="60">
        <v>604672</v>
      </c>
      <c r="U89" s="60"/>
      <c r="V89" s="60">
        <v>489798</v>
      </c>
      <c r="W89" s="60">
        <v>3457632</v>
      </c>
      <c r="X89" s="57">
        <f t="shared" si="17"/>
        <v>34181045</v>
      </c>
      <c r="Y89" s="57" t="s">
        <v>69</v>
      </c>
      <c r="Z89" s="57"/>
      <c r="AA89" s="112">
        <v>9768888.7199999988</v>
      </c>
      <c r="AB89" s="108">
        <v>1494065.33</v>
      </c>
      <c r="AC89" s="35"/>
      <c r="AD89" s="35"/>
      <c r="AE89" s="35"/>
    </row>
    <row r="90" spans="2:32" ht="69.75" customHeight="1" x14ac:dyDescent="0.25">
      <c r="B90" s="91">
        <f t="shared" si="18"/>
        <v>63</v>
      </c>
      <c r="C90" s="275"/>
      <c r="D90" s="59" t="s">
        <v>420</v>
      </c>
      <c r="E90" s="59">
        <v>106374</v>
      </c>
      <c r="F90" s="51" t="s">
        <v>421</v>
      </c>
      <c r="G90" s="272"/>
      <c r="H90" s="52" t="s">
        <v>422</v>
      </c>
      <c r="I90" s="124" t="s">
        <v>423</v>
      </c>
      <c r="J90" s="54">
        <v>42780</v>
      </c>
      <c r="K90" s="54">
        <v>43465</v>
      </c>
      <c r="L90" s="55">
        <v>0.85</v>
      </c>
      <c r="M90" s="56" t="s">
        <v>1055</v>
      </c>
      <c r="N90" s="56" t="s">
        <v>1403</v>
      </c>
      <c r="O90" s="52" t="s">
        <v>67</v>
      </c>
      <c r="P90" s="52" t="s">
        <v>402</v>
      </c>
      <c r="Q90" s="60">
        <f t="shared" si="0"/>
        <v>68927126</v>
      </c>
      <c r="R90" s="60">
        <v>58588057</v>
      </c>
      <c r="S90" s="60">
        <v>8960526</v>
      </c>
      <c r="T90" s="60">
        <v>1378543</v>
      </c>
      <c r="U90" s="60"/>
      <c r="V90" s="60">
        <v>24564898</v>
      </c>
      <c r="W90" s="60">
        <v>6197807</v>
      </c>
      <c r="X90" s="57">
        <f t="shared" si="17"/>
        <v>99689831</v>
      </c>
      <c r="Y90" s="57" t="s">
        <v>69</v>
      </c>
      <c r="Z90" s="57"/>
      <c r="AA90" s="112">
        <v>50228556.379999995</v>
      </c>
      <c r="AB90" s="108">
        <v>7682014.5099999998</v>
      </c>
      <c r="AC90" s="35"/>
      <c r="AD90" s="35"/>
      <c r="AE90" s="35"/>
    </row>
    <row r="91" spans="2:32" ht="70.5" customHeight="1" x14ac:dyDescent="0.25">
      <c r="B91" s="91">
        <f t="shared" si="18"/>
        <v>64</v>
      </c>
      <c r="C91" s="275"/>
      <c r="D91" s="59" t="s">
        <v>424</v>
      </c>
      <c r="E91" s="59">
        <v>106394</v>
      </c>
      <c r="F91" s="51" t="s">
        <v>425</v>
      </c>
      <c r="G91" s="272"/>
      <c r="H91" s="52" t="s">
        <v>426</v>
      </c>
      <c r="I91" s="53" t="s">
        <v>427</v>
      </c>
      <c r="J91" s="54">
        <v>42186</v>
      </c>
      <c r="K91" s="54">
        <v>43434</v>
      </c>
      <c r="L91" s="55">
        <v>0.85</v>
      </c>
      <c r="M91" s="56" t="s">
        <v>315</v>
      </c>
      <c r="N91" s="56" t="s">
        <v>316</v>
      </c>
      <c r="O91" s="52" t="s">
        <v>67</v>
      </c>
      <c r="P91" s="52" t="s">
        <v>402</v>
      </c>
      <c r="Q91" s="57">
        <f t="shared" si="0"/>
        <v>114628039.42</v>
      </c>
      <c r="R91" s="57">
        <v>97433833.480000004</v>
      </c>
      <c r="S91" s="60">
        <v>14901645.119999999</v>
      </c>
      <c r="T91" s="60">
        <v>2292560.8199999998</v>
      </c>
      <c r="U91" s="60"/>
      <c r="V91" s="60">
        <v>35979014.759999998</v>
      </c>
      <c r="W91" s="60">
        <v>11461543.050000001</v>
      </c>
      <c r="X91" s="57">
        <f t="shared" si="17"/>
        <v>162068597.23000002</v>
      </c>
      <c r="Y91" s="57" t="s">
        <v>69</v>
      </c>
      <c r="Z91" s="57" t="s">
        <v>428</v>
      </c>
      <c r="AA91" s="112">
        <v>68491988.549999997</v>
      </c>
      <c r="AB91" s="108">
        <v>10475245.33</v>
      </c>
      <c r="AC91" s="35"/>
      <c r="AD91" s="35"/>
      <c r="AE91" s="35"/>
    </row>
    <row r="92" spans="2:32" ht="66" customHeight="1" x14ac:dyDescent="0.25">
      <c r="B92" s="91">
        <f t="shared" si="18"/>
        <v>65</v>
      </c>
      <c r="C92" s="275"/>
      <c r="D92" s="59" t="s">
        <v>429</v>
      </c>
      <c r="E92" s="59">
        <v>106647</v>
      </c>
      <c r="F92" s="51" t="s">
        <v>430</v>
      </c>
      <c r="G92" s="272"/>
      <c r="H92" s="52" t="s">
        <v>431</v>
      </c>
      <c r="I92" s="53" t="s">
        <v>432</v>
      </c>
      <c r="J92" s="54">
        <v>42858</v>
      </c>
      <c r="K92" s="54">
        <v>43434</v>
      </c>
      <c r="L92" s="55">
        <v>0.85</v>
      </c>
      <c r="M92" s="56" t="s">
        <v>806</v>
      </c>
      <c r="N92" s="56" t="s">
        <v>807</v>
      </c>
      <c r="O92" s="52" t="s">
        <v>67</v>
      </c>
      <c r="P92" s="52" t="s">
        <v>402</v>
      </c>
      <c r="Q92" s="57">
        <f t="shared" si="0"/>
        <v>23528609.129999999</v>
      </c>
      <c r="R92" s="60">
        <v>19999317.75</v>
      </c>
      <c r="S92" s="60">
        <v>3058719.18</v>
      </c>
      <c r="T92" s="60">
        <v>470572.2</v>
      </c>
      <c r="U92" s="60"/>
      <c r="V92" s="60">
        <v>15111406.07</v>
      </c>
      <c r="W92" s="60">
        <f>25969767.25-23528609.13</f>
        <v>2441158.120000001</v>
      </c>
      <c r="X92" s="57">
        <f t="shared" si="17"/>
        <v>41081173.320000008</v>
      </c>
      <c r="Y92" s="57" t="s">
        <v>69</v>
      </c>
      <c r="Z92" s="57" t="s">
        <v>433</v>
      </c>
      <c r="AA92" s="105">
        <v>9687236.9000000004</v>
      </c>
      <c r="AB92" s="106">
        <v>1481577.41</v>
      </c>
      <c r="AC92" s="35"/>
      <c r="AD92" s="35"/>
      <c r="AE92" s="35"/>
    </row>
    <row r="93" spans="2:32" ht="77.25" customHeight="1" x14ac:dyDescent="0.25">
      <c r="B93" s="91">
        <f t="shared" si="18"/>
        <v>66</v>
      </c>
      <c r="C93" s="275"/>
      <c r="D93" s="59" t="s">
        <v>434</v>
      </c>
      <c r="E93" s="59">
        <v>107857</v>
      </c>
      <c r="F93" s="51" t="s">
        <v>435</v>
      </c>
      <c r="G93" s="272"/>
      <c r="H93" s="52" t="s">
        <v>436</v>
      </c>
      <c r="I93" s="53" t="s">
        <v>437</v>
      </c>
      <c r="J93" s="54">
        <v>42885</v>
      </c>
      <c r="K93" s="54">
        <v>43404</v>
      </c>
      <c r="L93" s="55">
        <v>0.85</v>
      </c>
      <c r="M93" s="56" t="s">
        <v>331</v>
      </c>
      <c r="N93" s="56" t="s">
        <v>120</v>
      </c>
      <c r="O93" s="52" t="s">
        <v>67</v>
      </c>
      <c r="P93" s="52" t="s">
        <v>402</v>
      </c>
      <c r="Q93" s="57">
        <f t="shared" si="0"/>
        <v>28226213.120000001</v>
      </c>
      <c r="R93" s="60">
        <v>23992281.149999999</v>
      </c>
      <c r="S93" s="60">
        <v>3669407.71</v>
      </c>
      <c r="T93" s="60">
        <v>564524.26</v>
      </c>
      <c r="U93" s="60"/>
      <c r="V93" s="60">
        <v>5999747.6399999997</v>
      </c>
      <c r="W93" s="60">
        <v>2521295.73</v>
      </c>
      <c r="X93" s="57">
        <f t="shared" si="17"/>
        <v>36747256.489999995</v>
      </c>
      <c r="Y93" s="57" t="s">
        <v>69</v>
      </c>
      <c r="Z93" s="57" t="s">
        <v>415</v>
      </c>
      <c r="AA93" s="105">
        <v>20602606.120000001</v>
      </c>
      <c r="AB93" s="106">
        <v>3150986.8200000003</v>
      </c>
      <c r="AC93" s="35"/>
      <c r="AD93" s="35"/>
      <c r="AE93" s="35"/>
    </row>
    <row r="94" spans="2:32" ht="83.25" customHeight="1" x14ac:dyDescent="0.25">
      <c r="B94" s="91">
        <f t="shared" si="18"/>
        <v>67</v>
      </c>
      <c r="C94" s="275"/>
      <c r="D94" s="59" t="s">
        <v>438</v>
      </c>
      <c r="E94" s="59">
        <v>106365</v>
      </c>
      <c r="F94" s="51" t="s">
        <v>439</v>
      </c>
      <c r="G94" s="272"/>
      <c r="H94" s="52" t="s">
        <v>440</v>
      </c>
      <c r="I94" s="53" t="s">
        <v>441</v>
      </c>
      <c r="J94" s="54">
        <v>42922</v>
      </c>
      <c r="K94" s="54">
        <v>43109</v>
      </c>
      <c r="L94" s="55">
        <v>0.85</v>
      </c>
      <c r="M94" s="56" t="s">
        <v>812</v>
      </c>
      <c r="N94" s="56" t="s">
        <v>1404</v>
      </c>
      <c r="O94" s="52" t="s">
        <v>67</v>
      </c>
      <c r="P94" s="52" t="s">
        <v>402</v>
      </c>
      <c r="Q94" s="57">
        <f t="shared" si="0"/>
        <v>8621659.5099999998</v>
      </c>
      <c r="R94" s="60">
        <v>7328409.7800000003</v>
      </c>
      <c r="S94" s="60">
        <v>1120815.6200000001</v>
      </c>
      <c r="T94" s="60">
        <v>172434.11</v>
      </c>
      <c r="U94" s="60"/>
      <c r="V94" s="60">
        <v>1649701.33</v>
      </c>
      <c r="W94" s="60">
        <v>568895.35</v>
      </c>
      <c r="X94" s="57">
        <f t="shared" si="17"/>
        <v>10840256.189999999</v>
      </c>
      <c r="Y94" s="57" t="s">
        <v>69</v>
      </c>
      <c r="Z94" s="57" t="s">
        <v>442</v>
      </c>
      <c r="AA94" s="105">
        <v>6575620.1200000001</v>
      </c>
      <c r="AB94" s="106">
        <v>1005683.0800000001</v>
      </c>
      <c r="AC94" s="35"/>
      <c r="AD94" s="35"/>
      <c r="AE94" s="35"/>
    </row>
    <row r="95" spans="2:32" ht="49.5" customHeight="1" x14ac:dyDescent="0.25">
      <c r="B95" s="91">
        <f t="shared" si="18"/>
        <v>68</v>
      </c>
      <c r="C95" s="275"/>
      <c r="D95" s="59" t="s">
        <v>443</v>
      </c>
      <c r="E95" s="59">
        <v>110880</v>
      </c>
      <c r="F95" s="51" t="s">
        <v>444</v>
      </c>
      <c r="G95" s="272"/>
      <c r="H95" s="52" t="s">
        <v>445</v>
      </c>
      <c r="I95" s="53" t="s">
        <v>446</v>
      </c>
      <c r="J95" s="52" t="s">
        <v>447</v>
      </c>
      <c r="K95" s="52" t="s">
        <v>448</v>
      </c>
      <c r="L95" s="55">
        <v>0.85</v>
      </c>
      <c r="M95" s="56" t="s">
        <v>169</v>
      </c>
      <c r="N95" s="56" t="s">
        <v>156</v>
      </c>
      <c r="O95" s="52" t="s">
        <v>67</v>
      </c>
      <c r="P95" s="52" t="s">
        <v>402</v>
      </c>
      <c r="Q95" s="57">
        <f t="shared" si="0"/>
        <v>58165520.990000002</v>
      </c>
      <c r="R95" s="60">
        <v>49440692.840000004</v>
      </c>
      <c r="S95" s="60">
        <v>7561517.7400000002</v>
      </c>
      <c r="T95" s="60">
        <v>1163310.4099999999</v>
      </c>
      <c r="U95" s="60"/>
      <c r="V95" s="60">
        <v>19378818.469999999</v>
      </c>
      <c r="W95" s="60">
        <v>6405439.2599999998</v>
      </c>
      <c r="X95" s="57">
        <f t="shared" si="17"/>
        <v>83949778.720000014</v>
      </c>
      <c r="Y95" s="57" t="s">
        <v>69</v>
      </c>
      <c r="Z95" s="57"/>
      <c r="AA95" s="105">
        <v>34850462.009999998</v>
      </c>
      <c r="AB95" s="106">
        <v>5330070.6499999994</v>
      </c>
      <c r="AC95" s="35"/>
      <c r="AD95" s="35"/>
      <c r="AE95" s="35"/>
    </row>
    <row r="96" spans="2:32" ht="65.25" customHeight="1" x14ac:dyDescent="0.25">
      <c r="B96" s="91">
        <f t="shared" si="18"/>
        <v>69</v>
      </c>
      <c r="C96" s="275"/>
      <c r="D96" s="59" t="s">
        <v>449</v>
      </c>
      <c r="E96" s="59">
        <v>101692</v>
      </c>
      <c r="F96" s="51" t="s">
        <v>450</v>
      </c>
      <c r="G96" s="272"/>
      <c r="H96" s="52" t="s">
        <v>451</v>
      </c>
      <c r="I96" s="53" t="s">
        <v>452</v>
      </c>
      <c r="J96" s="54">
        <v>42940</v>
      </c>
      <c r="K96" s="54">
        <v>43281</v>
      </c>
      <c r="L96" s="55">
        <v>0.85</v>
      </c>
      <c r="M96" s="56" t="s">
        <v>315</v>
      </c>
      <c r="N96" s="56" t="s">
        <v>1079</v>
      </c>
      <c r="O96" s="52" t="s">
        <v>67</v>
      </c>
      <c r="P96" s="52" t="s">
        <v>402</v>
      </c>
      <c r="Q96" s="57">
        <f t="shared" si="0"/>
        <v>118805678.92</v>
      </c>
      <c r="R96" s="60">
        <v>100984827.08</v>
      </c>
      <c r="S96" s="60">
        <v>15444738.26</v>
      </c>
      <c r="T96" s="60">
        <v>2376113.58</v>
      </c>
      <c r="U96" s="60"/>
      <c r="V96" s="60">
        <v>69989658.439999998</v>
      </c>
      <c r="W96" s="60">
        <v>10866531.210000001</v>
      </c>
      <c r="X96" s="57">
        <f t="shared" si="17"/>
        <v>199661868.57000002</v>
      </c>
      <c r="Y96" s="57" t="s">
        <v>69</v>
      </c>
      <c r="Z96" s="57"/>
      <c r="AA96" s="105">
        <v>16336778.039999999</v>
      </c>
      <c r="AB96" s="106">
        <v>2498566.04</v>
      </c>
      <c r="AC96" s="35"/>
      <c r="AD96" s="35"/>
      <c r="AE96" s="35"/>
    </row>
    <row r="97" spans="2:31" ht="94.5" customHeight="1" x14ac:dyDescent="0.25">
      <c r="B97" s="91">
        <f t="shared" si="18"/>
        <v>70</v>
      </c>
      <c r="C97" s="275"/>
      <c r="D97" s="59" t="s">
        <v>453</v>
      </c>
      <c r="E97" s="59">
        <v>106400</v>
      </c>
      <c r="F97" s="51" t="s">
        <v>454</v>
      </c>
      <c r="G97" s="272"/>
      <c r="H97" s="52" t="s">
        <v>455</v>
      </c>
      <c r="I97" s="53" t="s">
        <v>456</v>
      </c>
      <c r="J97" s="54">
        <v>42944</v>
      </c>
      <c r="K97" s="54">
        <v>43190</v>
      </c>
      <c r="L97" s="55">
        <v>0.85</v>
      </c>
      <c r="M97" s="56" t="s">
        <v>331</v>
      </c>
      <c r="N97" s="56" t="s">
        <v>1405</v>
      </c>
      <c r="O97" s="52" t="s">
        <v>67</v>
      </c>
      <c r="P97" s="52" t="s">
        <v>402</v>
      </c>
      <c r="Q97" s="57">
        <f t="shared" si="0"/>
        <v>17903633.919999998</v>
      </c>
      <c r="R97" s="60">
        <v>15218088.82</v>
      </c>
      <c r="S97" s="60">
        <v>2327472.4</v>
      </c>
      <c r="T97" s="60">
        <v>358072.7</v>
      </c>
      <c r="U97" s="60"/>
      <c r="V97" s="60">
        <v>4682742.99</v>
      </c>
      <c r="W97" s="60">
        <v>1232357.8700000001</v>
      </c>
      <c r="X97" s="57">
        <f t="shared" si="17"/>
        <v>23818734.779999997</v>
      </c>
      <c r="Y97" s="57" t="s">
        <v>69</v>
      </c>
      <c r="Z97" s="57"/>
      <c r="AA97" s="105">
        <v>5102330.16</v>
      </c>
      <c r="AB97" s="106">
        <v>780356.38</v>
      </c>
      <c r="AC97" s="35"/>
      <c r="AD97" s="35"/>
      <c r="AE97" s="35"/>
    </row>
    <row r="98" spans="2:31" ht="128.25" customHeight="1" x14ac:dyDescent="0.25">
      <c r="B98" s="91">
        <f t="shared" si="18"/>
        <v>71</v>
      </c>
      <c r="C98" s="275"/>
      <c r="D98" s="59" t="s">
        <v>457</v>
      </c>
      <c r="E98" s="59">
        <v>109845</v>
      </c>
      <c r="F98" s="51" t="s">
        <v>458</v>
      </c>
      <c r="G98" s="272"/>
      <c r="H98" s="52" t="s">
        <v>459</v>
      </c>
      <c r="I98" s="53" t="s">
        <v>460</v>
      </c>
      <c r="J98" s="54">
        <v>42998</v>
      </c>
      <c r="K98" s="54">
        <v>43465</v>
      </c>
      <c r="L98" s="55">
        <v>0.85</v>
      </c>
      <c r="M98" s="56" t="s">
        <v>169</v>
      </c>
      <c r="N98" s="56" t="s">
        <v>1357</v>
      </c>
      <c r="O98" s="52" t="s">
        <v>67</v>
      </c>
      <c r="P98" s="52" t="s">
        <v>402</v>
      </c>
      <c r="Q98" s="57">
        <f t="shared" si="0"/>
        <v>36950312.189999998</v>
      </c>
      <c r="R98" s="60">
        <v>31407765.359999999</v>
      </c>
      <c r="S98" s="60">
        <f>4803540.58+739006.25</f>
        <v>5542546.8300000001</v>
      </c>
      <c r="T98" s="60">
        <v>0</v>
      </c>
      <c r="U98" s="60"/>
      <c r="V98" s="60">
        <v>7771128.04</v>
      </c>
      <c r="W98" s="60">
        <v>2764124.83</v>
      </c>
      <c r="X98" s="57">
        <f t="shared" si="17"/>
        <v>47485565.059999995</v>
      </c>
      <c r="Y98" s="57" t="s">
        <v>69</v>
      </c>
      <c r="Z98" s="57" t="s">
        <v>70</v>
      </c>
      <c r="AA98" s="5">
        <v>24335486.800000001</v>
      </c>
      <c r="AB98" s="6">
        <v>3721897.9800000004</v>
      </c>
      <c r="AC98" s="35"/>
      <c r="AD98" s="35"/>
      <c r="AE98" s="35"/>
    </row>
    <row r="99" spans="2:31" ht="148.5" customHeight="1" x14ac:dyDescent="0.25">
      <c r="B99" s="91">
        <f t="shared" si="18"/>
        <v>72</v>
      </c>
      <c r="C99" s="275"/>
      <c r="D99" s="59" t="s">
        <v>461</v>
      </c>
      <c r="E99" s="59">
        <v>112630</v>
      </c>
      <c r="F99" s="51" t="s">
        <v>462</v>
      </c>
      <c r="G99" s="272"/>
      <c r="H99" s="52" t="s">
        <v>463</v>
      </c>
      <c r="I99" s="53" t="s">
        <v>464</v>
      </c>
      <c r="J99" s="54">
        <v>43034</v>
      </c>
      <c r="K99" s="54">
        <v>43465</v>
      </c>
      <c r="L99" s="55">
        <v>0.85</v>
      </c>
      <c r="M99" s="56" t="s">
        <v>1301</v>
      </c>
      <c r="N99" s="56" t="s">
        <v>1406</v>
      </c>
      <c r="O99" s="52" t="s">
        <v>67</v>
      </c>
      <c r="P99" s="52" t="s">
        <v>402</v>
      </c>
      <c r="Q99" s="57">
        <f t="shared" si="0"/>
        <v>47639697.460000001</v>
      </c>
      <c r="R99" s="60">
        <v>40493742.859999999</v>
      </c>
      <c r="S99" s="60">
        <v>6193160.6699999999</v>
      </c>
      <c r="T99" s="60">
        <v>952793.93</v>
      </c>
      <c r="U99" s="60"/>
      <c r="V99" s="60">
        <v>11521503.85</v>
      </c>
      <c r="W99" s="60">
        <v>5281539.4400000004</v>
      </c>
      <c r="X99" s="57">
        <f t="shared" si="17"/>
        <v>64442740.75</v>
      </c>
      <c r="Y99" s="57" t="s">
        <v>69</v>
      </c>
      <c r="Z99" s="57" t="s">
        <v>70</v>
      </c>
      <c r="AA99" s="5">
        <v>39661807.629999995</v>
      </c>
      <c r="AB99" s="6">
        <v>6065923.5099999998</v>
      </c>
      <c r="AC99" s="35"/>
      <c r="AD99" s="35"/>
      <c r="AE99" s="35"/>
    </row>
    <row r="100" spans="2:31" ht="90" customHeight="1" x14ac:dyDescent="0.25">
      <c r="B100" s="91">
        <f t="shared" si="18"/>
        <v>73</v>
      </c>
      <c r="C100" s="275"/>
      <c r="D100" s="59" t="s">
        <v>465</v>
      </c>
      <c r="E100" s="59">
        <v>108911</v>
      </c>
      <c r="F100" s="51" t="s">
        <v>466</v>
      </c>
      <c r="G100" s="272"/>
      <c r="H100" s="56" t="s">
        <v>467</v>
      </c>
      <c r="I100" s="61" t="s">
        <v>468</v>
      </c>
      <c r="J100" s="54" t="s">
        <v>469</v>
      </c>
      <c r="K100" s="54">
        <v>43677</v>
      </c>
      <c r="L100" s="55">
        <v>0.85</v>
      </c>
      <c r="M100" s="56" t="s">
        <v>331</v>
      </c>
      <c r="N100" s="56" t="s">
        <v>1332</v>
      </c>
      <c r="O100" s="52" t="s">
        <v>67</v>
      </c>
      <c r="P100" s="52" t="s">
        <v>402</v>
      </c>
      <c r="Q100" s="57">
        <f>+R100+S100+T100</f>
        <v>15800976.83</v>
      </c>
      <c r="R100" s="60">
        <v>13430830.300000001</v>
      </c>
      <c r="S100" s="60">
        <v>2054126.99</v>
      </c>
      <c r="T100" s="60">
        <v>316019.53999999998</v>
      </c>
      <c r="U100" s="60"/>
      <c r="V100" s="60">
        <v>3276719.29</v>
      </c>
      <c r="W100" s="60">
        <v>1056994.82</v>
      </c>
      <c r="X100" s="57">
        <f t="shared" si="17"/>
        <v>20134690.940000001</v>
      </c>
      <c r="Y100" s="57" t="s">
        <v>69</v>
      </c>
      <c r="Z100" s="57"/>
      <c r="AA100" s="3">
        <v>0</v>
      </c>
      <c r="AB100" s="4">
        <v>0</v>
      </c>
      <c r="AC100" s="35"/>
      <c r="AD100" s="35"/>
      <c r="AE100" s="35"/>
    </row>
    <row r="101" spans="2:31" ht="77.25" customHeight="1" x14ac:dyDescent="0.25">
      <c r="B101" s="91">
        <f t="shared" si="18"/>
        <v>74</v>
      </c>
      <c r="C101" s="275"/>
      <c r="D101" s="59" t="s">
        <v>470</v>
      </c>
      <c r="E101" s="59">
        <v>106359</v>
      </c>
      <c r="F101" s="51" t="s">
        <v>471</v>
      </c>
      <c r="G101" s="272"/>
      <c r="H101" s="56" t="s">
        <v>472</v>
      </c>
      <c r="I101" s="61" t="s">
        <v>473</v>
      </c>
      <c r="J101" s="54" t="s">
        <v>474</v>
      </c>
      <c r="K101" s="54">
        <v>43646</v>
      </c>
      <c r="L101" s="55">
        <v>0.85</v>
      </c>
      <c r="M101" s="56" t="s">
        <v>812</v>
      </c>
      <c r="N101" s="56" t="s">
        <v>1302</v>
      </c>
      <c r="O101" s="52" t="s">
        <v>67</v>
      </c>
      <c r="P101" s="52" t="s">
        <v>402</v>
      </c>
      <c r="Q101" s="57">
        <f>+R101+S101+T101</f>
        <v>105875030.31</v>
      </c>
      <c r="R101" s="60">
        <v>89993775.799999997</v>
      </c>
      <c r="S101" s="60">
        <v>13763753.9</v>
      </c>
      <c r="T101" s="60">
        <v>2117500.61</v>
      </c>
      <c r="U101" s="60">
        <v>0</v>
      </c>
      <c r="V101" s="60">
        <v>25387345.879999999</v>
      </c>
      <c r="W101" s="60">
        <v>7323975.6900000004</v>
      </c>
      <c r="X101" s="57">
        <f t="shared" si="17"/>
        <v>138586351.88</v>
      </c>
      <c r="Y101" s="57" t="s">
        <v>69</v>
      </c>
      <c r="Z101" s="57"/>
      <c r="AA101" s="5">
        <v>13221753.85</v>
      </c>
      <c r="AB101" s="6">
        <v>2022150.5899999999</v>
      </c>
      <c r="AC101" s="122"/>
      <c r="AD101" s="35"/>
      <c r="AE101" s="35"/>
    </row>
    <row r="102" spans="2:31" ht="118.5" customHeight="1" x14ac:dyDescent="0.25">
      <c r="B102" s="91">
        <f t="shared" si="18"/>
        <v>75</v>
      </c>
      <c r="C102" s="275"/>
      <c r="D102" s="59" t="s">
        <v>475</v>
      </c>
      <c r="E102" s="59">
        <v>102122</v>
      </c>
      <c r="F102" s="51" t="s">
        <v>476</v>
      </c>
      <c r="G102" s="272"/>
      <c r="H102" s="56" t="s">
        <v>477</v>
      </c>
      <c r="I102" s="61" t="s">
        <v>478</v>
      </c>
      <c r="J102" s="54" t="s">
        <v>479</v>
      </c>
      <c r="K102" s="54">
        <v>43465</v>
      </c>
      <c r="L102" s="55">
        <v>0.85</v>
      </c>
      <c r="M102" s="56" t="s">
        <v>812</v>
      </c>
      <c r="N102" s="56" t="s">
        <v>818</v>
      </c>
      <c r="O102" s="52" t="s">
        <v>67</v>
      </c>
      <c r="P102" s="52" t="s">
        <v>402</v>
      </c>
      <c r="Q102" s="57">
        <f>+R102+S102+T102</f>
        <v>121005084.17000002</v>
      </c>
      <c r="R102" s="60">
        <v>102854321.54000001</v>
      </c>
      <c r="S102" s="60">
        <v>15730660.57</v>
      </c>
      <c r="T102" s="60">
        <v>2420102.06</v>
      </c>
      <c r="U102" s="60">
        <v>0</v>
      </c>
      <c r="V102" s="60">
        <v>2962414.28</v>
      </c>
      <c r="W102" s="60">
        <v>8926285.0700000003</v>
      </c>
      <c r="X102" s="57">
        <f t="shared" si="17"/>
        <v>132893783.52000001</v>
      </c>
      <c r="Y102" s="57" t="s">
        <v>69</v>
      </c>
      <c r="Z102" s="57"/>
      <c r="AA102" s="5">
        <v>57400977.590000004</v>
      </c>
      <c r="AB102" s="6">
        <v>8778973.0500000007</v>
      </c>
      <c r="AC102" s="35"/>
      <c r="AD102" s="35"/>
      <c r="AE102" s="35"/>
    </row>
    <row r="103" spans="2:31" ht="181.5" customHeight="1" x14ac:dyDescent="0.25">
      <c r="B103" s="91">
        <f t="shared" si="18"/>
        <v>76</v>
      </c>
      <c r="C103" s="280"/>
      <c r="D103" s="59" t="s">
        <v>480</v>
      </c>
      <c r="E103" s="59">
        <v>106311</v>
      </c>
      <c r="F103" s="51" t="s">
        <v>481</v>
      </c>
      <c r="G103" s="272"/>
      <c r="H103" s="56" t="s">
        <v>482</v>
      </c>
      <c r="I103" s="61" t="s">
        <v>483</v>
      </c>
      <c r="J103" s="54" t="s">
        <v>484</v>
      </c>
      <c r="K103" s="54">
        <v>43281</v>
      </c>
      <c r="L103" s="55">
        <v>0.85</v>
      </c>
      <c r="M103" s="56" t="s">
        <v>1055</v>
      </c>
      <c r="N103" s="56" t="s">
        <v>1056</v>
      </c>
      <c r="O103" s="52" t="s">
        <v>67</v>
      </c>
      <c r="P103" s="52" t="s">
        <v>485</v>
      </c>
      <c r="Q103" s="57">
        <f>+R103+S103+T103</f>
        <v>14175020.920000002</v>
      </c>
      <c r="R103" s="60">
        <v>12048767.800000001</v>
      </c>
      <c r="S103" s="60">
        <v>1842752.73</v>
      </c>
      <c r="T103" s="60">
        <v>283500.39</v>
      </c>
      <c r="U103" s="60">
        <v>0</v>
      </c>
      <c r="V103" s="60">
        <v>25542115.809999999</v>
      </c>
      <c r="W103" s="60">
        <v>945001.39</v>
      </c>
      <c r="X103" s="57">
        <f t="shared" si="17"/>
        <v>40662138.120000005</v>
      </c>
      <c r="Y103" s="57" t="s">
        <v>69</v>
      </c>
      <c r="Z103" s="57"/>
      <c r="AA103" s="5">
        <v>0</v>
      </c>
      <c r="AB103" s="6">
        <v>0</v>
      </c>
      <c r="AC103" s="35"/>
      <c r="AD103" s="35"/>
      <c r="AE103" s="35"/>
    </row>
    <row r="104" spans="2:31" ht="23.25" customHeight="1" x14ac:dyDescent="0.25">
      <c r="B104" s="125"/>
      <c r="C104" s="126" t="s">
        <v>486</v>
      </c>
      <c r="D104" s="126"/>
      <c r="E104" s="126"/>
      <c r="F104" s="126"/>
      <c r="G104" s="126"/>
      <c r="H104" s="126"/>
      <c r="I104" s="127"/>
      <c r="J104" s="126"/>
      <c r="K104" s="126"/>
      <c r="L104" s="126"/>
      <c r="M104" s="126"/>
      <c r="N104" s="126"/>
      <c r="O104" s="126"/>
      <c r="P104" s="126"/>
      <c r="Q104" s="72">
        <f t="shared" si="0"/>
        <v>968475130.88999987</v>
      </c>
      <c r="R104" s="72">
        <f t="shared" ref="R104:X104" si="19">SUM(R86:R103)</f>
        <v>823203860.55999982</v>
      </c>
      <c r="S104" s="72">
        <f t="shared" si="19"/>
        <v>126640771.72000001</v>
      </c>
      <c r="T104" s="72">
        <f t="shared" si="19"/>
        <v>18630498.609999999</v>
      </c>
      <c r="U104" s="72">
        <f t="shared" si="19"/>
        <v>0</v>
      </c>
      <c r="V104" s="72">
        <f t="shared" si="19"/>
        <v>290985355.84999996</v>
      </c>
      <c r="W104" s="72">
        <f t="shared" si="19"/>
        <v>82739282.829999998</v>
      </c>
      <c r="X104" s="72">
        <f t="shared" si="19"/>
        <v>1342199769.5700002</v>
      </c>
      <c r="Y104" s="72"/>
      <c r="Z104" s="72"/>
      <c r="AA104" s="126">
        <f>SUM(AA86:AA103)</f>
        <v>475193329.28000009</v>
      </c>
      <c r="AB104" s="128">
        <f>SUM(AB86:AB103)</f>
        <v>72676626.829999983</v>
      </c>
      <c r="AC104" s="122"/>
      <c r="AD104" s="35"/>
      <c r="AE104" s="35"/>
    </row>
    <row r="105" spans="2:31" ht="82.5" customHeight="1" x14ac:dyDescent="0.25">
      <c r="B105" s="91">
        <f>+B103+1</f>
        <v>77</v>
      </c>
      <c r="C105" s="274" t="s">
        <v>487</v>
      </c>
      <c r="D105" s="59" t="s">
        <v>488</v>
      </c>
      <c r="E105" s="59">
        <v>101054</v>
      </c>
      <c r="F105" s="51" t="s">
        <v>489</v>
      </c>
      <c r="G105" s="129" t="s">
        <v>490</v>
      </c>
      <c r="H105" s="52" t="s">
        <v>491</v>
      </c>
      <c r="I105" s="53" t="s">
        <v>492</v>
      </c>
      <c r="J105" s="54">
        <v>42654</v>
      </c>
      <c r="K105" s="54">
        <v>43131</v>
      </c>
      <c r="L105" s="55">
        <v>0.85</v>
      </c>
      <c r="M105" s="56" t="s">
        <v>169</v>
      </c>
      <c r="N105" s="56" t="s">
        <v>269</v>
      </c>
      <c r="O105" s="52" t="s">
        <v>493</v>
      </c>
      <c r="P105" s="52" t="s">
        <v>402</v>
      </c>
      <c r="Q105" s="60">
        <f t="shared" si="0"/>
        <v>4431510</v>
      </c>
      <c r="R105" s="60">
        <v>3766784</v>
      </c>
      <c r="S105" s="60">
        <v>620411</v>
      </c>
      <c r="T105" s="60">
        <v>44315</v>
      </c>
      <c r="U105" s="60"/>
      <c r="V105" s="60">
        <v>886302</v>
      </c>
      <c r="W105" s="60">
        <v>0</v>
      </c>
      <c r="X105" s="60">
        <f t="shared" si="17"/>
        <v>5317812</v>
      </c>
      <c r="Y105" s="60" t="s">
        <v>69</v>
      </c>
      <c r="Z105" s="60"/>
      <c r="AA105" s="7">
        <v>3758957.5599999996</v>
      </c>
      <c r="AB105" s="8">
        <v>619122.41999999993</v>
      </c>
      <c r="AC105" s="35"/>
      <c r="AD105" s="35"/>
      <c r="AE105" s="35"/>
    </row>
    <row r="106" spans="2:31" ht="75" customHeight="1" x14ac:dyDescent="0.25">
      <c r="B106" s="91">
        <f>+B105+1</f>
        <v>78</v>
      </c>
      <c r="C106" s="275"/>
      <c r="D106" s="59" t="s">
        <v>494</v>
      </c>
      <c r="E106" s="59">
        <v>103033</v>
      </c>
      <c r="F106" s="51" t="s">
        <v>495</v>
      </c>
      <c r="G106" s="129"/>
      <c r="H106" s="52" t="s">
        <v>496</v>
      </c>
      <c r="I106" s="53" t="s">
        <v>497</v>
      </c>
      <c r="J106" s="54">
        <v>42662</v>
      </c>
      <c r="K106" s="54">
        <v>43830</v>
      </c>
      <c r="L106" s="55">
        <v>0.85</v>
      </c>
      <c r="M106" s="56" t="s">
        <v>812</v>
      </c>
      <c r="N106" s="56" t="s">
        <v>1404</v>
      </c>
      <c r="O106" s="52" t="s">
        <v>493</v>
      </c>
      <c r="P106" s="52" t="s">
        <v>402</v>
      </c>
      <c r="Q106" s="60">
        <f t="shared" si="0"/>
        <v>199361184</v>
      </c>
      <c r="R106" s="60">
        <v>169457006</v>
      </c>
      <c r="S106" s="60">
        <v>25916954</v>
      </c>
      <c r="T106" s="60">
        <v>3987224</v>
      </c>
      <c r="U106" s="60"/>
      <c r="V106" s="60">
        <v>42660365</v>
      </c>
      <c r="W106" s="60">
        <v>16842247</v>
      </c>
      <c r="X106" s="60">
        <f t="shared" si="17"/>
        <v>258863796</v>
      </c>
      <c r="Y106" s="60" t="s">
        <v>403</v>
      </c>
      <c r="Z106" s="60"/>
      <c r="AA106" s="7">
        <v>48701805.350000001</v>
      </c>
      <c r="AB106" s="8">
        <v>7448511.4000000013</v>
      </c>
      <c r="AC106" s="35"/>
      <c r="AD106" s="35"/>
      <c r="AE106" s="35"/>
    </row>
    <row r="107" spans="2:31" ht="135" customHeight="1" x14ac:dyDescent="0.25">
      <c r="B107" s="107">
        <f>+B106+1</f>
        <v>79</v>
      </c>
      <c r="C107" s="275"/>
      <c r="D107" s="59" t="s">
        <v>498</v>
      </c>
      <c r="E107" s="59">
        <v>102021</v>
      </c>
      <c r="F107" s="51" t="s">
        <v>499</v>
      </c>
      <c r="G107" s="129"/>
      <c r="H107" s="52" t="s">
        <v>500</v>
      </c>
      <c r="I107" s="53" t="s">
        <v>501</v>
      </c>
      <c r="J107" s="54">
        <v>42682</v>
      </c>
      <c r="K107" s="54">
        <v>43159</v>
      </c>
      <c r="L107" s="55">
        <v>0.85</v>
      </c>
      <c r="M107" s="56" t="s">
        <v>806</v>
      </c>
      <c r="N107" s="56" t="s">
        <v>1160</v>
      </c>
      <c r="O107" s="52" t="s">
        <v>493</v>
      </c>
      <c r="P107" s="52" t="s">
        <v>402</v>
      </c>
      <c r="Q107" s="60">
        <f t="shared" si="0"/>
        <v>61914772</v>
      </c>
      <c r="R107" s="60">
        <v>52627556</v>
      </c>
      <c r="S107" s="60">
        <v>8048920</v>
      </c>
      <c r="T107" s="60">
        <v>1238296</v>
      </c>
      <c r="U107" s="60"/>
      <c r="V107" s="60">
        <v>9257130</v>
      </c>
      <c r="W107" s="60">
        <v>4085411</v>
      </c>
      <c r="X107" s="60">
        <f t="shared" si="17"/>
        <v>75257313</v>
      </c>
      <c r="Y107" s="60" t="s">
        <v>69</v>
      </c>
      <c r="Z107" s="60" t="s">
        <v>502</v>
      </c>
      <c r="AA107" s="7">
        <v>41879029.100000001</v>
      </c>
      <c r="AB107" s="8">
        <v>6405027.9900000002</v>
      </c>
      <c r="AC107" s="35"/>
      <c r="AD107" s="35"/>
      <c r="AE107" s="35"/>
    </row>
    <row r="108" spans="2:31" ht="91.5" customHeight="1" x14ac:dyDescent="0.25">
      <c r="B108" s="91">
        <f t="shared" ref="B108:B166" si="20">+B107+1</f>
        <v>80</v>
      </c>
      <c r="C108" s="275"/>
      <c r="D108" s="59" t="s">
        <v>503</v>
      </c>
      <c r="E108" s="59">
        <v>103967</v>
      </c>
      <c r="F108" s="51" t="s">
        <v>504</v>
      </c>
      <c r="G108" s="129"/>
      <c r="H108" s="52" t="s">
        <v>505</v>
      </c>
      <c r="I108" s="53" t="s">
        <v>506</v>
      </c>
      <c r="J108" s="54">
        <v>42502</v>
      </c>
      <c r="K108" s="54" t="s">
        <v>507</v>
      </c>
      <c r="L108" s="55">
        <v>0.85</v>
      </c>
      <c r="M108" s="56" t="s">
        <v>331</v>
      </c>
      <c r="N108" s="56" t="s">
        <v>1405</v>
      </c>
      <c r="O108" s="52" t="s">
        <v>493</v>
      </c>
      <c r="P108" s="52" t="s">
        <v>402</v>
      </c>
      <c r="Q108" s="60">
        <f t="shared" si="0"/>
        <v>271602960</v>
      </c>
      <c r="R108" s="60">
        <v>230862516</v>
      </c>
      <c r="S108" s="60">
        <v>35308385</v>
      </c>
      <c r="T108" s="60">
        <v>5432059</v>
      </c>
      <c r="U108" s="60"/>
      <c r="V108" s="60">
        <v>62303111</v>
      </c>
      <c r="W108" s="60">
        <v>22021862</v>
      </c>
      <c r="X108" s="60">
        <f t="shared" si="17"/>
        <v>355927933</v>
      </c>
      <c r="Y108" s="60" t="s">
        <v>69</v>
      </c>
      <c r="Z108" s="60"/>
      <c r="AA108" s="105">
        <v>9423510.9399999995</v>
      </c>
      <c r="AB108" s="106">
        <v>1441242.84</v>
      </c>
      <c r="AC108" s="35"/>
      <c r="AD108" s="35"/>
      <c r="AE108" s="35"/>
    </row>
    <row r="109" spans="2:31" ht="81.75" customHeight="1" x14ac:dyDescent="0.25">
      <c r="B109" s="91">
        <f t="shared" si="20"/>
        <v>81</v>
      </c>
      <c r="C109" s="275"/>
      <c r="D109" s="59" t="s">
        <v>508</v>
      </c>
      <c r="E109" s="59">
        <v>104337</v>
      </c>
      <c r="F109" s="59" t="s">
        <v>509</v>
      </c>
      <c r="G109" s="129"/>
      <c r="H109" s="52" t="s">
        <v>510</v>
      </c>
      <c r="I109" s="130" t="s">
        <v>511</v>
      </c>
      <c r="J109" s="52" t="s">
        <v>512</v>
      </c>
      <c r="K109" s="52" t="s">
        <v>513</v>
      </c>
      <c r="L109" s="55">
        <v>0.85</v>
      </c>
      <c r="M109" s="56" t="s">
        <v>1301</v>
      </c>
      <c r="N109" s="56" t="s">
        <v>1406</v>
      </c>
      <c r="O109" s="52" t="s">
        <v>493</v>
      </c>
      <c r="P109" s="52" t="s">
        <v>402</v>
      </c>
      <c r="Q109" s="60">
        <f t="shared" si="0"/>
        <v>221477882</v>
      </c>
      <c r="R109" s="60">
        <v>188256200</v>
      </c>
      <c r="S109" s="60">
        <v>28792124</v>
      </c>
      <c r="T109" s="60">
        <v>4429558</v>
      </c>
      <c r="U109" s="60"/>
      <c r="V109" s="60">
        <v>96509544</v>
      </c>
      <c r="W109" s="60">
        <v>14757129</v>
      </c>
      <c r="X109" s="60">
        <f t="shared" si="17"/>
        <v>332744555</v>
      </c>
      <c r="Y109" s="60" t="s">
        <v>69</v>
      </c>
      <c r="Z109" s="60"/>
      <c r="AA109" s="112">
        <v>66042503.75</v>
      </c>
      <c r="AB109" s="108">
        <v>10100618.23</v>
      </c>
      <c r="AC109" s="35"/>
      <c r="AD109" s="35"/>
      <c r="AE109" s="35"/>
    </row>
    <row r="110" spans="2:31" ht="120" customHeight="1" x14ac:dyDescent="0.25">
      <c r="B110" s="91">
        <f t="shared" si="20"/>
        <v>82</v>
      </c>
      <c r="C110" s="275"/>
      <c r="D110" s="59" t="s">
        <v>514</v>
      </c>
      <c r="E110" s="59">
        <v>105146</v>
      </c>
      <c r="F110" s="51" t="s">
        <v>515</v>
      </c>
      <c r="G110" s="129"/>
      <c r="H110" s="52" t="s">
        <v>516</v>
      </c>
      <c r="I110" s="53" t="s">
        <v>517</v>
      </c>
      <c r="J110" s="54">
        <v>42719</v>
      </c>
      <c r="K110" s="54">
        <v>43861</v>
      </c>
      <c r="L110" s="55">
        <v>0.85</v>
      </c>
      <c r="M110" s="56" t="s">
        <v>331</v>
      </c>
      <c r="N110" s="56" t="s">
        <v>1407</v>
      </c>
      <c r="O110" s="52" t="s">
        <v>493</v>
      </c>
      <c r="P110" s="52" t="s">
        <v>402</v>
      </c>
      <c r="Q110" s="60">
        <f t="shared" si="0"/>
        <v>235224439</v>
      </c>
      <c r="R110" s="60">
        <v>199940773</v>
      </c>
      <c r="S110" s="60">
        <v>30579177</v>
      </c>
      <c r="T110" s="60">
        <v>4704489</v>
      </c>
      <c r="U110" s="60"/>
      <c r="V110" s="60">
        <v>50027615</v>
      </c>
      <c r="W110" s="60">
        <v>18250172</v>
      </c>
      <c r="X110" s="60">
        <f t="shared" si="17"/>
        <v>303502226</v>
      </c>
      <c r="Y110" s="60" t="s">
        <v>69</v>
      </c>
      <c r="Z110" s="60"/>
      <c r="AA110" s="7">
        <v>65684182.68</v>
      </c>
      <c r="AB110" s="8">
        <v>10045816.15</v>
      </c>
      <c r="AC110" s="35"/>
      <c r="AD110" s="35"/>
      <c r="AE110" s="35"/>
    </row>
    <row r="111" spans="2:31" ht="110.25" customHeight="1" x14ac:dyDescent="0.25">
      <c r="B111" s="91">
        <f t="shared" si="20"/>
        <v>83</v>
      </c>
      <c r="C111" s="275"/>
      <c r="D111" s="59" t="s">
        <v>518</v>
      </c>
      <c r="E111" s="59">
        <v>104101</v>
      </c>
      <c r="F111" s="51" t="s">
        <v>519</v>
      </c>
      <c r="G111" s="129"/>
      <c r="H111" s="52" t="s">
        <v>520</v>
      </c>
      <c r="I111" s="53" t="s">
        <v>521</v>
      </c>
      <c r="J111" s="54">
        <v>42724</v>
      </c>
      <c r="K111" s="54">
        <v>43524</v>
      </c>
      <c r="L111" s="55">
        <v>0.85</v>
      </c>
      <c r="M111" s="56" t="s">
        <v>1301</v>
      </c>
      <c r="N111" s="56" t="s">
        <v>1408</v>
      </c>
      <c r="O111" s="52" t="s">
        <v>493</v>
      </c>
      <c r="P111" s="52" t="s">
        <v>402</v>
      </c>
      <c r="Q111" s="60">
        <f t="shared" si="0"/>
        <v>92979526</v>
      </c>
      <c r="R111" s="60">
        <v>79032597</v>
      </c>
      <c r="S111" s="60">
        <v>12087338</v>
      </c>
      <c r="T111" s="60">
        <v>1859591</v>
      </c>
      <c r="U111" s="60"/>
      <c r="V111" s="60">
        <v>21134929</v>
      </c>
      <c r="W111" s="60">
        <v>12695118</v>
      </c>
      <c r="X111" s="60">
        <f t="shared" si="17"/>
        <v>126809573</v>
      </c>
      <c r="Y111" s="60" t="s">
        <v>69</v>
      </c>
      <c r="Z111" s="60" t="s">
        <v>442</v>
      </c>
      <c r="AA111" s="7">
        <v>62981717.280000001</v>
      </c>
      <c r="AB111" s="8">
        <v>9632497.9100000001</v>
      </c>
      <c r="AC111" s="35"/>
      <c r="AD111" s="35"/>
      <c r="AE111" s="35"/>
    </row>
    <row r="112" spans="2:31" ht="54" customHeight="1" x14ac:dyDescent="0.25">
      <c r="B112" s="91">
        <f t="shared" si="20"/>
        <v>84</v>
      </c>
      <c r="C112" s="275"/>
      <c r="D112" s="59" t="s">
        <v>522</v>
      </c>
      <c r="E112" s="59">
        <v>102050</v>
      </c>
      <c r="F112" s="51" t="s">
        <v>523</v>
      </c>
      <c r="G112" s="129"/>
      <c r="H112" s="56" t="s">
        <v>524</v>
      </c>
      <c r="I112" s="53" t="s">
        <v>525</v>
      </c>
      <c r="J112" s="52" t="s">
        <v>526</v>
      </c>
      <c r="K112" s="52" t="s">
        <v>527</v>
      </c>
      <c r="L112" s="55">
        <v>0.85</v>
      </c>
      <c r="M112" s="56" t="s">
        <v>853</v>
      </c>
      <c r="N112" s="56" t="s">
        <v>1380</v>
      </c>
      <c r="O112" s="52" t="s">
        <v>493</v>
      </c>
      <c r="P112" s="52" t="s">
        <v>402</v>
      </c>
      <c r="Q112" s="60">
        <f t="shared" si="0"/>
        <v>1029054034</v>
      </c>
      <c r="R112" s="60">
        <v>874695929</v>
      </c>
      <c r="S112" s="60">
        <v>133777024</v>
      </c>
      <c r="T112" s="60">
        <v>20581081</v>
      </c>
      <c r="U112" s="60"/>
      <c r="V112" s="60">
        <v>289699740</v>
      </c>
      <c r="W112" s="60">
        <v>419444666</v>
      </c>
      <c r="X112" s="60">
        <f t="shared" si="17"/>
        <v>1738198440</v>
      </c>
      <c r="Y112" s="60" t="s">
        <v>69</v>
      </c>
      <c r="Z112" s="60"/>
      <c r="AA112" s="105">
        <v>57055929.189999998</v>
      </c>
      <c r="AB112" s="106">
        <v>8726200.9299999997</v>
      </c>
      <c r="AC112" s="35"/>
      <c r="AD112" s="35"/>
      <c r="AE112" s="35"/>
    </row>
    <row r="113" spans="2:31" ht="39.75" customHeight="1" x14ac:dyDescent="0.25">
      <c r="B113" s="91">
        <f t="shared" si="20"/>
        <v>85</v>
      </c>
      <c r="C113" s="275"/>
      <c r="D113" s="59" t="s">
        <v>528</v>
      </c>
      <c r="E113" s="59">
        <v>105422</v>
      </c>
      <c r="F113" s="51" t="s">
        <v>529</v>
      </c>
      <c r="G113" s="129"/>
      <c r="H113" s="52" t="s">
        <v>530</v>
      </c>
      <c r="I113" s="124" t="s">
        <v>531</v>
      </c>
      <c r="J113" s="54">
        <v>42726</v>
      </c>
      <c r="K113" s="54">
        <v>43220</v>
      </c>
      <c r="L113" s="55">
        <v>0.85</v>
      </c>
      <c r="M113" s="56" t="s">
        <v>315</v>
      </c>
      <c r="N113" s="56" t="s">
        <v>289</v>
      </c>
      <c r="O113" s="52" t="s">
        <v>493</v>
      </c>
      <c r="P113" s="52" t="s">
        <v>402</v>
      </c>
      <c r="Q113" s="60">
        <f t="shared" si="0"/>
        <v>62918272</v>
      </c>
      <c r="R113" s="60">
        <v>53480531</v>
      </c>
      <c r="S113" s="60">
        <v>8179375</v>
      </c>
      <c r="T113" s="60">
        <v>1258366</v>
      </c>
      <c r="U113" s="60"/>
      <c r="V113" s="60">
        <v>13427524</v>
      </c>
      <c r="W113" s="60">
        <v>5219341</v>
      </c>
      <c r="X113" s="60">
        <f t="shared" si="17"/>
        <v>81565137</v>
      </c>
      <c r="Y113" s="60" t="s">
        <v>69</v>
      </c>
      <c r="Z113" s="60" t="s">
        <v>532</v>
      </c>
      <c r="AA113" s="105">
        <v>37440908.82</v>
      </c>
      <c r="AB113" s="106">
        <v>5726256.6499999994</v>
      </c>
      <c r="AC113" s="35"/>
      <c r="AD113" s="35"/>
      <c r="AE113" s="35"/>
    </row>
    <row r="114" spans="2:31" ht="56.25" customHeight="1" x14ac:dyDescent="0.25">
      <c r="B114" s="91">
        <f t="shared" si="20"/>
        <v>86</v>
      </c>
      <c r="C114" s="275"/>
      <c r="D114" s="59" t="s">
        <v>533</v>
      </c>
      <c r="E114" s="59">
        <v>106130</v>
      </c>
      <c r="F114" s="51" t="s">
        <v>534</v>
      </c>
      <c r="G114" s="129"/>
      <c r="H114" s="52" t="s">
        <v>535</v>
      </c>
      <c r="I114" s="53" t="s">
        <v>536</v>
      </c>
      <c r="J114" s="54">
        <v>42731</v>
      </c>
      <c r="K114" s="54">
        <v>43524</v>
      </c>
      <c r="L114" s="55">
        <v>0.85</v>
      </c>
      <c r="M114" s="56" t="s">
        <v>331</v>
      </c>
      <c r="N114" s="56" t="s">
        <v>1409</v>
      </c>
      <c r="O114" s="52" t="s">
        <v>493</v>
      </c>
      <c r="P114" s="52" t="s">
        <v>402</v>
      </c>
      <c r="Q114" s="60">
        <f t="shared" si="0"/>
        <v>78829046</v>
      </c>
      <c r="R114" s="60">
        <v>67004689</v>
      </c>
      <c r="S114" s="60">
        <v>10247776</v>
      </c>
      <c r="T114" s="60">
        <v>1576581</v>
      </c>
      <c r="U114" s="60"/>
      <c r="V114" s="60">
        <v>17295731</v>
      </c>
      <c r="W114" s="60">
        <v>7649611</v>
      </c>
      <c r="X114" s="60">
        <f t="shared" si="17"/>
        <v>103774388</v>
      </c>
      <c r="Y114" s="60" t="s">
        <v>69</v>
      </c>
      <c r="Z114" s="60" t="s">
        <v>537</v>
      </c>
      <c r="AA114" s="7">
        <v>53106592.979999997</v>
      </c>
      <c r="AB114" s="8">
        <v>8122184.8100000005</v>
      </c>
      <c r="AC114" s="35"/>
      <c r="AD114" s="35"/>
      <c r="AE114" s="35"/>
    </row>
    <row r="115" spans="2:31" ht="65.25" customHeight="1" x14ac:dyDescent="0.25">
      <c r="B115" s="91">
        <f t="shared" si="20"/>
        <v>87</v>
      </c>
      <c r="C115" s="275"/>
      <c r="D115" s="59" t="s">
        <v>538</v>
      </c>
      <c r="E115" s="59">
        <v>104740</v>
      </c>
      <c r="F115" s="51" t="s">
        <v>539</v>
      </c>
      <c r="G115" s="129"/>
      <c r="H115" s="52" t="s">
        <v>540</v>
      </c>
      <c r="I115" s="53" t="s">
        <v>541</v>
      </c>
      <c r="J115" s="54">
        <v>42734</v>
      </c>
      <c r="K115" s="54">
        <v>43524</v>
      </c>
      <c r="L115" s="55">
        <v>0.85</v>
      </c>
      <c r="M115" s="56" t="s">
        <v>806</v>
      </c>
      <c r="N115" s="56" t="s">
        <v>343</v>
      </c>
      <c r="O115" s="52" t="s">
        <v>493</v>
      </c>
      <c r="P115" s="52" t="s">
        <v>402</v>
      </c>
      <c r="Q115" s="60">
        <f t="shared" si="0"/>
        <v>54826027</v>
      </c>
      <c r="R115" s="60">
        <v>46602123</v>
      </c>
      <c r="S115" s="60">
        <v>7127383</v>
      </c>
      <c r="T115" s="60">
        <v>1096521</v>
      </c>
      <c r="U115" s="60"/>
      <c r="V115" s="60">
        <v>12467164</v>
      </c>
      <c r="W115" s="60">
        <v>8221382</v>
      </c>
      <c r="X115" s="60">
        <f t="shared" si="17"/>
        <v>75514573</v>
      </c>
      <c r="Y115" s="60" t="s">
        <v>69</v>
      </c>
      <c r="Z115" s="60"/>
      <c r="AA115" s="112">
        <v>14070200.569999998</v>
      </c>
      <c r="AB115" s="108">
        <v>2151913.0299999998</v>
      </c>
      <c r="AC115" s="35"/>
      <c r="AD115" s="35"/>
      <c r="AE115" s="35"/>
    </row>
    <row r="116" spans="2:31" ht="41.25" customHeight="1" x14ac:dyDescent="0.25">
      <c r="B116" s="91">
        <f t="shared" si="20"/>
        <v>88</v>
      </c>
      <c r="C116" s="275"/>
      <c r="D116" s="59" t="s">
        <v>542</v>
      </c>
      <c r="E116" s="59">
        <v>105327</v>
      </c>
      <c r="F116" s="51" t="s">
        <v>543</v>
      </c>
      <c r="G116" s="129"/>
      <c r="H116" s="56" t="s">
        <v>544</v>
      </c>
      <c r="I116" s="61" t="s">
        <v>545</v>
      </c>
      <c r="J116" s="56" t="s">
        <v>546</v>
      </c>
      <c r="K116" s="56" t="s">
        <v>547</v>
      </c>
      <c r="L116" s="63">
        <v>0.85</v>
      </c>
      <c r="M116" s="56" t="s">
        <v>315</v>
      </c>
      <c r="N116" s="56" t="s">
        <v>316</v>
      </c>
      <c r="O116" s="56" t="s">
        <v>493</v>
      </c>
      <c r="P116" s="56" t="s">
        <v>402</v>
      </c>
      <c r="Q116" s="60">
        <f t="shared" si="0"/>
        <v>107863562</v>
      </c>
      <c r="R116" s="60">
        <v>91684028</v>
      </c>
      <c r="S116" s="60">
        <v>14022263</v>
      </c>
      <c r="T116" s="60">
        <v>2157271</v>
      </c>
      <c r="U116" s="60"/>
      <c r="V116" s="60">
        <v>23427815</v>
      </c>
      <c r="W116" s="60">
        <v>10732988</v>
      </c>
      <c r="X116" s="60">
        <f t="shared" si="17"/>
        <v>142024365</v>
      </c>
      <c r="Y116" s="60" t="s">
        <v>69</v>
      </c>
      <c r="Z116" s="60"/>
      <c r="AA116" s="131">
        <v>54988358.829999998</v>
      </c>
      <c r="AB116" s="109">
        <v>8409984.2899999991</v>
      </c>
      <c r="AC116" s="35"/>
      <c r="AD116" s="35"/>
      <c r="AE116" s="35"/>
    </row>
    <row r="117" spans="2:31" ht="40.5" customHeight="1" x14ac:dyDescent="0.25">
      <c r="B117" s="91">
        <f t="shared" si="20"/>
        <v>89</v>
      </c>
      <c r="C117" s="275"/>
      <c r="D117" s="59" t="s">
        <v>548</v>
      </c>
      <c r="E117" s="59">
        <v>106208</v>
      </c>
      <c r="F117" s="51" t="s">
        <v>549</v>
      </c>
      <c r="G117" s="129"/>
      <c r="H117" s="52" t="s">
        <v>550</v>
      </c>
      <c r="I117" s="53" t="s">
        <v>551</v>
      </c>
      <c r="J117" s="54">
        <v>42738</v>
      </c>
      <c r="K117" s="54">
        <v>43131</v>
      </c>
      <c r="L117" s="55">
        <v>0.85</v>
      </c>
      <c r="M117" s="56" t="s">
        <v>853</v>
      </c>
      <c r="N117" s="56" t="s">
        <v>126</v>
      </c>
      <c r="O117" s="52" t="s">
        <v>493</v>
      </c>
      <c r="P117" s="52" t="s">
        <v>402</v>
      </c>
      <c r="Q117" s="60">
        <f t="shared" si="0"/>
        <v>26915160.099999998</v>
      </c>
      <c r="R117" s="60">
        <v>22877886.09</v>
      </c>
      <c r="S117" s="60">
        <v>3498970.81</v>
      </c>
      <c r="T117" s="60">
        <v>538303.19999999995</v>
      </c>
      <c r="U117" s="60"/>
      <c r="V117" s="60">
        <v>5888889.1699999999</v>
      </c>
      <c r="W117" s="60">
        <v>3067195</v>
      </c>
      <c r="X117" s="60">
        <f t="shared" si="17"/>
        <v>35871244.269999996</v>
      </c>
      <c r="Y117" s="60" t="s">
        <v>69</v>
      </c>
      <c r="Z117" s="60"/>
      <c r="AA117" s="7">
        <v>15985597.049999999</v>
      </c>
      <c r="AB117" s="8">
        <v>2444856.0299999998</v>
      </c>
      <c r="AC117" s="35"/>
      <c r="AD117" s="35"/>
      <c r="AE117" s="35"/>
    </row>
    <row r="118" spans="2:31" ht="80.25" customHeight="1" x14ac:dyDescent="0.25">
      <c r="B118" s="91">
        <f t="shared" si="20"/>
        <v>90</v>
      </c>
      <c r="C118" s="275"/>
      <c r="D118" s="59" t="s">
        <v>552</v>
      </c>
      <c r="E118" s="59">
        <v>102541</v>
      </c>
      <c r="F118" s="51" t="s">
        <v>553</v>
      </c>
      <c r="G118" s="129"/>
      <c r="H118" s="52" t="s">
        <v>554</v>
      </c>
      <c r="I118" s="53" t="s">
        <v>555</v>
      </c>
      <c r="J118" s="52" t="s">
        <v>556</v>
      </c>
      <c r="K118" s="52" t="s">
        <v>557</v>
      </c>
      <c r="L118" s="55">
        <v>0.85</v>
      </c>
      <c r="M118" s="56" t="s">
        <v>1301</v>
      </c>
      <c r="N118" s="56" t="s">
        <v>1087</v>
      </c>
      <c r="O118" s="52" t="s">
        <v>493</v>
      </c>
      <c r="P118" s="52" t="s">
        <v>402</v>
      </c>
      <c r="Q118" s="86">
        <f t="shared" si="0"/>
        <v>9909808</v>
      </c>
      <c r="R118" s="86">
        <v>8423337</v>
      </c>
      <c r="S118" s="86">
        <v>1387373</v>
      </c>
      <c r="T118" s="86">
        <v>99098</v>
      </c>
      <c r="U118" s="86"/>
      <c r="V118" s="86">
        <v>1981962</v>
      </c>
      <c r="W118" s="60">
        <v>0</v>
      </c>
      <c r="X118" s="60">
        <f t="shared" si="17"/>
        <v>11891770</v>
      </c>
      <c r="Y118" s="60" t="s">
        <v>69</v>
      </c>
      <c r="Z118" s="60"/>
      <c r="AA118" s="7">
        <v>5064929.91</v>
      </c>
      <c r="AB118" s="8">
        <v>834223.75</v>
      </c>
      <c r="AC118" s="35"/>
      <c r="AD118" s="35"/>
      <c r="AE118" s="35"/>
    </row>
    <row r="119" spans="2:31" ht="40.5" customHeight="1" x14ac:dyDescent="0.25">
      <c r="B119" s="91">
        <f t="shared" si="20"/>
        <v>91</v>
      </c>
      <c r="C119" s="275"/>
      <c r="D119" s="59" t="s">
        <v>558</v>
      </c>
      <c r="E119" s="59">
        <v>105336</v>
      </c>
      <c r="F119" s="51" t="s">
        <v>559</v>
      </c>
      <c r="G119" s="129"/>
      <c r="H119" s="52" t="s">
        <v>560</v>
      </c>
      <c r="I119" s="53" t="s">
        <v>561</v>
      </c>
      <c r="J119" s="54">
        <v>42772</v>
      </c>
      <c r="K119" s="52" t="s">
        <v>562</v>
      </c>
      <c r="L119" s="55">
        <v>0.85</v>
      </c>
      <c r="M119" s="56" t="s">
        <v>812</v>
      </c>
      <c r="N119" s="56" t="s">
        <v>1387</v>
      </c>
      <c r="O119" s="52" t="s">
        <v>493</v>
      </c>
      <c r="P119" s="52" t="s">
        <v>402</v>
      </c>
      <c r="Q119" s="60">
        <f t="shared" si="0"/>
        <v>29660616</v>
      </c>
      <c r="R119" s="60">
        <v>25211524</v>
      </c>
      <c r="S119" s="86">
        <v>3855880</v>
      </c>
      <c r="T119" s="86">
        <v>593212</v>
      </c>
      <c r="U119" s="86"/>
      <c r="V119" s="86">
        <v>12649738</v>
      </c>
      <c r="W119" s="60">
        <v>0</v>
      </c>
      <c r="X119" s="60">
        <f t="shared" si="17"/>
        <v>42310354</v>
      </c>
      <c r="Y119" s="60" t="s">
        <v>69</v>
      </c>
      <c r="Z119" s="60"/>
      <c r="AA119" s="7">
        <v>4804894.12</v>
      </c>
      <c r="AB119" s="8">
        <v>734866.16</v>
      </c>
      <c r="AC119" s="35"/>
      <c r="AD119" s="35"/>
      <c r="AE119" s="35"/>
    </row>
    <row r="120" spans="2:31" ht="51.75" customHeight="1" x14ac:dyDescent="0.25">
      <c r="B120" s="91">
        <f t="shared" si="20"/>
        <v>92</v>
      </c>
      <c r="C120" s="275"/>
      <c r="D120" s="59" t="s">
        <v>563</v>
      </c>
      <c r="E120" s="59">
        <v>106221</v>
      </c>
      <c r="F120" s="51" t="s">
        <v>564</v>
      </c>
      <c r="G120" s="129"/>
      <c r="H120" s="52" t="s">
        <v>565</v>
      </c>
      <c r="I120" s="53" t="s">
        <v>566</v>
      </c>
      <c r="J120" s="54">
        <v>42772</v>
      </c>
      <c r="K120" s="52" t="s">
        <v>567</v>
      </c>
      <c r="L120" s="55">
        <v>0.85</v>
      </c>
      <c r="M120" s="56" t="s">
        <v>1301</v>
      </c>
      <c r="N120" s="56" t="s">
        <v>1410</v>
      </c>
      <c r="O120" s="52" t="s">
        <v>493</v>
      </c>
      <c r="P120" s="52" t="s">
        <v>402</v>
      </c>
      <c r="Q120" s="60">
        <f t="shared" si="0"/>
        <v>30879822</v>
      </c>
      <c r="R120" s="60">
        <v>26247849</v>
      </c>
      <c r="S120" s="86">
        <v>4014377</v>
      </c>
      <c r="T120" s="86">
        <v>617596</v>
      </c>
      <c r="U120" s="86"/>
      <c r="V120" s="86">
        <v>6721744</v>
      </c>
      <c r="W120" s="60">
        <v>2978892</v>
      </c>
      <c r="X120" s="60">
        <f t="shared" si="17"/>
        <v>40580458</v>
      </c>
      <c r="Y120" s="60" t="s">
        <v>69</v>
      </c>
      <c r="Z120" s="60"/>
      <c r="AA120" s="7">
        <v>8804503.3900000006</v>
      </c>
      <c r="AB120" s="8">
        <v>1346571.12</v>
      </c>
      <c r="AC120" s="35"/>
      <c r="AD120" s="35"/>
      <c r="AE120" s="35"/>
    </row>
    <row r="121" spans="2:31" ht="66" customHeight="1" x14ac:dyDescent="0.25">
      <c r="B121" s="91">
        <f t="shared" si="20"/>
        <v>93</v>
      </c>
      <c r="C121" s="275"/>
      <c r="D121" s="59" t="s">
        <v>568</v>
      </c>
      <c r="E121" s="59">
        <v>101066</v>
      </c>
      <c r="F121" s="51" t="s">
        <v>569</v>
      </c>
      <c r="G121" s="129"/>
      <c r="H121" s="52" t="s">
        <v>570</v>
      </c>
      <c r="I121" s="53" t="s">
        <v>571</v>
      </c>
      <c r="J121" s="54">
        <v>42774</v>
      </c>
      <c r="K121" s="54">
        <v>43404</v>
      </c>
      <c r="L121" s="55">
        <v>0.85</v>
      </c>
      <c r="M121" s="56" t="s">
        <v>1055</v>
      </c>
      <c r="N121" s="56" t="s">
        <v>1056</v>
      </c>
      <c r="O121" s="52" t="s">
        <v>493</v>
      </c>
      <c r="P121" s="52" t="s">
        <v>402</v>
      </c>
      <c r="Q121" s="86">
        <f t="shared" si="0"/>
        <v>10503439.000000002</v>
      </c>
      <c r="R121" s="86">
        <v>8927923.1500000004</v>
      </c>
      <c r="S121" s="86">
        <v>1470481.4600000002</v>
      </c>
      <c r="T121" s="86">
        <v>105034.39</v>
      </c>
      <c r="U121" s="86"/>
      <c r="V121" s="86">
        <v>2100688</v>
      </c>
      <c r="W121" s="86">
        <v>0</v>
      </c>
      <c r="X121" s="60">
        <f t="shared" si="17"/>
        <v>12604127.000000002</v>
      </c>
      <c r="Y121" s="60" t="s">
        <v>69</v>
      </c>
      <c r="Z121" s="60"/>
      <c r="AA121" s="7">
        <v>506515</v>
      </c>
      <c r="AB121" s="8">
        <v>83426</v>
      </c>
      <c r="AC121" s="35"/>
      <c r="AD121" s="35"/>
      <c r="AE121" s="35"/>
    </row>
    <row r="122" spans="2:31" ht="48.75" customHeight="1" x14ac:dyDescent="0.25">
      <c r="B122" s="91">
        <f t="shared" si="20"/>
        <v>94</v>
      </c>
      <c r="C122" s="275"/>
      <c r="D122" s="59" t="s">
        <v>572</v>
      </c>
      <c r="E122" s="59">
        <v>106974</v>
      </c>
      <c r="F122" s="51" t="s">
        <v>573</v>
      </c>
      <c r="G122" s="129"/>
      <c r="H122" s="52" t="s">
        <v>574</v>
      </c>
      <c r="I122" s="53" t="s">
        <v>575</v>
      </c>
      <c r="J122" s="54">
        <v>42949</v>
      </c>
      <c r="K122" s="54" t="s">
        <v>576</v>
      </c>
      <c r="L122" s="55">
        <v>0.85</v>
      </c>
      <c r="M122" s="56" t="s">
        <v>806</v>
      </c>
      <c r="N122" s="56" t="s">
        <v>1282</v>
      </c>
      <c r="O122" s="52" t="s">
        <v>493</v>
      </c>
      <c r="P122" s="52" t="s">
        <v>402</v>
      </c>
      <c r="Q122" s="60">
        <f t="shared" si="0"/>
        <v>133567269</v>
      </c>
      <c r="R122" s="60">
        <v>113532179</v>
      </c>
      <c r="S122" s="86">
        <v>17363745</v>
      </c>
      <c r="T122" s="86">
        <v>2671345</v>
      </c>
      <c r="U122" s="86"/>
      <c r="V122" s="86">
        <v>29197472</v>
      </c>
      <c r="W122" s="60">
        <v>14873797</v>
      </c>
      <c r="X122" s="60">
        <f t="shared" si="17"/>
        <v>177638538</v>
      </c>
      <c r="Y122" s="60" t="s">
        <v>69</v>
      </c>
      <c r="Z122" s="60"/>
      <c r="AA122" s="7">
        <v>0</v>
      </c>
      <c r="AB122" s="8">
        <v>0</v>
      </c>
      <c r="AC122" s="35"/>
      <c r="AD122" s="35"/>
      <c r="AE122" s="35"/>
    </row>
    <row r="123" spans="2:31" ht="54" customHeight="1" x14ac:dyDescent="0.25">
      <c r="B123" s="91">
        <f t="shared" si="20"/>
        <v>95</v>
      </c>
      <c r="C123" s="275"/>
      <c r="D123" s="59" t="s">
        <v>577</v>
      </c>
      <c r="E123" s="59">
        <v>108040</v>
      </c>
      <c r="F123" s="51" t="s">
        <v>578</v>
      </c>
      <c r="G123" s="129"/>
      <c r="H123" s="52" t="s">
        <v>579</v>
      </c>
      <c r="I123" s="53" t="s">
        <v>580</v>
      </c>
      <c r="J123" s="54">
        <v>42795</v>
      </c>
      <c r="K123" s="54">
        <v>43190</v>
      </c>
      <c r="L123" s="55">
        <v>0.85</v>
      </c>
      <c r="M123" s="56" t="s">
        <v>1301</v>
      </c>
      <c r="N123" s="56" t="s">
        <v>1401</v>
      </c>
      <c r="O123" s="52" t="s">
        <v>493</v>
      </c>
      <c r="P123" s="52" t="s">
        <v>402</v>
      </c>
      <c r="Q123" s="86">
        <f t="shared" si="0"/>
        <v>11926122</v>
      </c>
      <c r="R123" s="86">
        <v>10137204</v>
      </c>
      <c r="S123" s="86">
        <v>1669657</v>
      </c>
      <c r="T123" s="86">
        <v>119261</v>
      </c>
      <c r="U123" s="86"/>
      <c r="V123" s="86">
        <v>2385224</v>
      </c>
      <c r="W123" s="86">
        <v>0</v>
      </c>
      <c r="X123" s="60">
        <f t="shared" si="17"/>
        <v>14311346</v>
      </c>
      <c r="Y123" s="60" t="s">
        <v>403</v>
      </c>
      <c r="Z123" s="60" t="s">
        <v>581</v>
      </c>
      <c r="AA123" s="7">
        <v>3538210.2</v>
      </c>
      <c r="AB123" s="8">
        <v>582764.04</v>
      </c>
      <c r="AC123" s="35"/>
      <c r="AD123" s="35"/>
      <c r="AE123" s="35"/>
    </row>
    <row r="124" spans="2:31" ht="45.75" customHeight="1" x14ac:dyDescent="0.25">
      <c r="B124" s="91">
        <f t="shared" si="20"/>
        <v>96</v>
      </c>
      <c r="C124" s="275"/>
      <c r="D124" s="59" t="s">
        <v>582</v>
      </c>
      <c r="E124" s="59">
        <v>106204</v>
      </c>
      <c r="F124" s="51" t="s">
        <v>583</v>
      </c>
      <c r="G124" s="129"/>
      <c r="H124" s="52" t="s">
        <v>584</v>
      </c>
      <c r="I124" s="53" t="s">
        <v>585</v>
      </c>
      <c r="J124" s="54">
        <v>42775</v>
      </c>
      <c r="K124" s="54">
        <v>43524</v>
      </c>
      <c r="L124" s="55">
        <v>0.85</v>
      </c>
      <c r="M124" s="56" t="s">
        <v>1301</v>
      </c>
      <c r="N124" s="56" t="s">
        <v>1302</v>
      </c>
      <c r="O124" s="52" t="s">
        <v>493</v>
      </c>
      <c r="P124" s="52" t="s">
        <v>402</v>
      </c>
      <c r="Q124" s="60">
        <f t="shared" ref="Q124:Q242" si="21">+R124+S124+T124</f>
        <v>92126031</v>
      </c>
      <c r="R124" s="60">
        <v>78307126</v>
      </c>
      <c r="S124" s="86">
        <v>11976384</v>
      </c>
      <c r="T124" s="86">
        <v>1842521</v>
      </c>
      <c r="U124" s="86"/>
      <c r="V124" s="86">
        <v>19984242</v>
      </c>
      <c r="W124" s="60">
        <v>8514160</v>
      </c>
      <c r="X124" s="60">
        <f t="shared" si="17"/>
        <v>120624433</v>
      </c>
      <c r="Y124" s="60" t="s">
        <v>69</v>
      </c>
      <c r="Z124" s="60" t="s">
        <v>586</v>
      </c>
      <c r="AA124" s="7">
        <v>40916178.910000004</v>
      </c>
      <c r="AB124" s="8">
        <v>4978958.0999999996</v>
      </c>
      <c r="AC124" s="64"/>
      <c r="AD124" s="35"/>
      <c r="AE124" s="35"/>
    </row>
    <row r="125" spans="2:31" ht="71.25" customHeight="1" x14ac:dyDescent="0.25">
      <c r="B125" s="91">
        <f t="shared" si="20"/>
        <v>97</v>
      </c>
      <c r="C125" s="275"/>
      <c r="D125" s="59" t="s">
        <v>587</v>
      </c>
      <c r="E125" s="59">
        <v>102415</v>
      </c>
      <c r="F125" s="51" t="s">
        <v>588</v>
      </c>
      <c r="G125" s="129"/>
      <c r="H125" s="56" t="s">
        <v>589</v>
      </c>
      <c r="I125" s="53" t="s">
        <v>590</v>
      </c>
      <c r="J125" s="52" t="s">
        <v>591</v>
      </c>
      <c r="K125" s="52" t="s">
        <v>235</v>
      </c>
      <c r="L125" s="55">
        <v>0.85</v>
      </c>
      <c r="M125" s="56" t="s">
        <v>169</v>
      </c>
      <c r="N125" s="56" t="s">
        <v>1402</v>
      </c>
      <c r="O125" s="52" t="s">
        <v>493</v>
      </c>
      <c r="P125" s="52" t="s">
        <v>402</v>
      </c>
      <c r="Q125" s="86">
        <f t="shared" si="21"/>
        <v>8028912</v>
      </c>
      <c r="R125" s="86">
        <v>6824575</v>
      </c>
      <c r="S125" s="86">
        <v>1124048</v>
      </c>
      <c r="T125" s="86">
        <v>80289</v>
      </c>
      <c r="U125" s="86"/>
      <c r="V125" s="86">
        <v>1605782</v>
      </c>
      <c r="W125" s="86">
        <v>0</v>
      </c>
      <c r="X125" s="60">
        <f t="shared" si="17"/>
        <v>9634694</v>
      </c>
      <c r="Y125" s="60" t="s">
        <v>69</v>
      </c>
      <c r="Z125" s="60" t="s">
        <v>433</v>
      </c>
      <c r="AA125" s="7">
        <v>3753516.2600000002</v>
      </c>
      <c r="AB125" s="8">
        <v>618226.22</v>
      </c>
      <c r="AC125" s="35"/>
      <c r="AD125" s="35"/>
      <c r="AE125" s="35"/>
    </row>
    <row r="126" spans="2:31" ht="43.5" customHeight="1" x14ac:dyDescent="0.25">
      <c r="B126" s="91">
        <f t="shared" si="20"/>
        <v>98</v>
      </c>
      <c r="C126" s="275"/>
      <c r="D126" s="59" t="s">
        <v>592</v>
      </c>
      <c r="E126" s="59">
        <v>107453</v>
      </c>
      <c r="F126" s="51" t="s">
        <v>593</v>
      </c>
      <c r="G126" s="129"/>
      <c r="H126" s="52" t="s">
        <v>594</v>
      </c>
      <c r="I126" s="124" t="s">
        <v>595</v>
      </c>
      <c r="J126" s="52" t="s">
        <v>596</v>
      </c>
      <c r="K126" s="52" t="s">
        <v>597</v>
      </c>
      <c r="L126" s="55">
        <v>0.85</v>
      </c>
      <c r="M126" s="56" t="s">
        <v>1301</v>
      </c>
      <c r="N126" s="56" t="s">
        <v>363</v>
      </c>
      <c r="O126" s="52" t="s">
        <v>493</v>
      </c>
      <c r="P126" s="52" t="s">
        <v>402</v>
      </c>
      <c r="Q126" s="60">
        <f t="shared" si="21"/>
        <v>45452806</v>
      </c>
      <c r="R126" s="60">
        <v>38634885</v>
      </c>
      <c r="S126" s="86">
        <v>5908865</v>
      </c>
      <c r="T126" s="86">
        <v>909056</v>
      </c>
      <c r="U126" s="86"/>
      <c r="V126" s="86">
        <v>9090561</v>
      </c>
      <c r="W126" s="60">
        <v>0</v>
      </c>
      <c r="X126" s="60">
        <f t="shared" si="17"/>
        <v>54543367</v>
      </c>
      <c r="Y126" s="60" t="s">
        <v>69</v>
      </c>
      <c r="Z126" s="60"/>
      <c r="AA126" s="7">
        <v>3934680.0400000005</v>
      </c>
      <c r="AB126" s="8">
        <v>601774.60000000009</v>
      </c>
      <c r="AC126" s="35"/>
      <c r="AD126" s="35"/>
      <c r="AE126" s="35"/>
    </row>
    <row r="127" spans="2:31" ht="59.25" customHeight="1" x14ac:dyDescent="0.25">
      <c r="B127" s="91">
        <f t="shared" si="20"/>
        <v>99</v>
      </c>
      <c r="C127" s="275"/>
      <c r="D127" s="59" t="s">
        <v>598</v>
      </c>
      <c r="E127" s="59">
        <v>105621</v>
      </c>
      <c r="F127" s="51" t="s">
        <v>599</v>
      </c>
      <c r="G127" s="129"/>
      <c r="H127" s="52" t="s">
        <v>600</v>
      </c>
      <c r="I127" s="53" t="s">
        <v>601</v>
      </c>
      <c r="J127" s="54">
        <v>42705</v>
      </c>
      <c r="K127" s="54">
        <v>43190</v>
      </c>
      <c r="L127" s="55">
        <v>0.85</v>
      </c>
      <c r="M127" s="56" t="s">
        <v>1301</v>
      </c>
      <c r="N127" s="56" t="s">
        <v>1408</v>
      </c>
      <c r="O127" s="52" t="s">
        <v>493</v>
      </c>
      <c r="P127" s="52" t="s">
        <v>402</v>
      </c>
      <c r="Q127" s="86">
        <f>+R127+S127+T127</f>
        <v>11406183.6315</v>
      </c>
      <c r="R127" s="86">
        <v>9695256</v>
      </c>
      <c r="S127" s="86">
        <v>1596865.7894000004</v>
      </c>
      <c r="T127" s="86">
        <v>114061.84210000001</v>
      </c>
      <c r="U127" s="86"/>
      <c r="V127" s="86">
        <v>2281237</v>
      </c>
      <c r="W127" s="86">
        <v>0</v>
      </c>
      <c r="X127" s="60">
        <f t="shared" si="17"/>
        <v>13687420.6315</v>
      </c>
      <c r="Y127" s="60" t="s">
        <v>403</v>
      </c>
      <c r="Z127" s="60"/>
      <c r="AA127" s="7">
        <v>9471666.2400000002</v>
      </c>
      <c r="AB127" s="8">
        <v>1560039.14</v>
      </c>
      <c r="AC127" s="35"/>
      <c r="AD127" s="35"/>
      <c r="AE127" s="35"/>
    </row>
    <row r="128" spans="2:31" ht="41.25" customHeight="1" x14ac:dyDescent="0.25">
      <c r="B128" s="91">
        <f t="shared" si="20"/>
        <v>100</v>
      </c>
      <c r="C128" s="275"/>
      <c r="D128" s="59" t="s">
        <v>602</v>
      </c>
      <c r="E128" s="59">
        <v>106373</v>
      </c>
      <c r="F128" s="51" t="s">
        <v>603</v>
      </c>
      <c r="G128" s="129"/>
      <c r="H128" s="52" t="s">
        <v>604</v>
      </c>
      <c r="I128" s="53" t="s">
        <v>605</v>
      </c>
      <c r="J128" s="52" t="s">
        <v>606</v>
      </c>
      <c r="K128" s="52" t="s">
        <v>607</v>
      </c>
      <c r="L128" s="55">
        <v>0.85</v>
      </c>
      <c r="M128" s="56" t="s">
        <v>1055</v>
      </c>
      <c r="N128" s="56" t="s">
        <v>1111</v>
      </c>
      <c r="O128" s="52" t="s">
        <v>493</v>
      </c>
      <c r="P128" s="52" t="s">
        <v>402</v>
      </c>
      <c r="Q128" s="60">
        <f t="shared" si="21"/>
        <v>81435890</v>
      </c>
      <c r="R128" s="60">
        <v>69220506</v>
      </c>
      <c r="S128" s="60">
        <v>10586666</v>
      </c>
      <c r="T128" s="60">
        <v>1628718</v>
      </c>
      <c r="U128" s="60"/>
      <c r="V128" s="60">
        <v>17531811</v>
      </c>
      <c r="W128" s="60">
        <v>9371300</v>
      </c>
      <c r="X128" s="60">
        <f t="shared" si="17"/>
        <v>108339001</v>
      </c>
      <c r="Y128" s="60" t="s">
        <v>69</v>
      </c>
      <c r="Z128" s="60"/>
      <c r="AA128" s="7">
        <v>23867845.73</v>
      </c>
      <c r="AB128" s="8">
        <v>3650376.4</v>
      </c>
      <c r="AC128" s="35"/>
      <c r="AD128" s="35"/>
      <c r="AE128" s="35"/>
    </row>
    <row r="129" spans="2:31" ht="84" customHeight="1" x14ac:dyDescent="0.25">
      <c r="B129" s="91">
        <f t="shared" si="20"/>
        <v>101</v>
      </c>
      <c r="C129" s="275"/>
      <c r="D129" s="59" t="s">
        <v>608</v>
      </c>
      <c r="E129" s="59">
        <v>105593</v>
      </c>
      <c r="F129" s="51" t="s">
        <v>609</v>
      </c>
      <c r="G129" s="129"/>
      <c r="H129" s="52" t="s">
        <v>610</v>
      </c>
      <c r="I129" s="53" t="s">
        <v>611</v>
      </c>
      <c r="J129" s="54">
        <v>42824</v>
      </c>
      <c r="K129" s="54">
        <v>43100</v>
      </c>
      <c r="L129" s="55">
        <v>0.85</v>
      </c>
      <c r="M129" s="56" t="s">
        <v>853</v>
      </c>
      <c r="N129" s="56" t="s">
        <v>126</v>
      </c>
      <c r="O129" s="52" t="s">
        <v>493</v>
      </c>
      <c r="P129" s="52" t="s">
        <v>402</v>
      </c>
      <c r="Q129" s="86">
        <f t="shared" si="21"/>
        <v>9927570</v>
      </c>
      <c r="R129" s="86">
        <v>8438434.5</v>
      </c>
      <c r="S129" s="86">
        <v>1389859.8</v>
      </c>
      <c r="T129" s="86">
        <v>99275.7</v>
      </c>
      <c r="U129" s="86"/>
      <c r="V129" s="86">
        <v>1985514</v>
      </c>
      <c r="W129" s="86">
        <v>0</v>
      </c>
      <c r="X129" s="60">
        <f t="shared" si="17"/>
        <v>11913084</v>
      </c>
      <c r="Y129" s="60" t="s">
        <v>69</v>
      </c>
      <c r="Z129" s="60"/>
      <c r="AA129" s="7">
        <v>1916009.81</v>
      </c>
      <c r="AB129" s="8">
        <v>315578.09000000003</v>
      </c>
      <c r="AC129" s="35"/>
      <c r="AD129" s="35"/>
      <c r="AE129" s="35"/>
    </row>
    <row r="130" spans="2:31" ht="57" customHeight="1" x14ac:dyDescent="0.25">
      <c r="B130" s="91">
        <f t="shared" si="20"/>
        <v>102</v>
      </c>
      <c r="C130" s="275"/>
      <c r="D130" s="59" t="s">
        <v>612</v>
      </c>
      <c r="E130" s="59">
        <v>104855</v>
      </c>
      <c r="F130" s="51" t="s">
        <v>613</v>
      </c>
      <c r="G130" s="129"/>
      <c r="H130" s="52" t="s">
        <v>614</v>
      </c>
      <c r="I130" s="53" t="s">
        <v>615</v>
      </c>
      <c r="J130" s="52" t="s">
        <v>616</v>
      </c>
      <c r="K130" s="52" t="s">
        <v>513</v>
      </c>
      <c r="L130" s="55">
        <v>0.85</v>
      </c>
      <c r="M130" s="56" t="s">
        <v>315</v>
      </c>
      <c r="N130" s="56" t="s">
        <v>1274</v>
      </c>
      <c r="O130" s="52" t="s">
        <v>493</v>
      </c>
      <c r="P130" s="52" t="s">
        <v>402</v>
      </c>
      <c r="Q130" s="60">
        <f t="shared" si="21"/>
        <v>41951514.170000002</v>
      </c>
      <c r="R130" s="60">
        <v>35658787.049999997</v>
      </c>
      <c r="S130" s="60">
        <v>5453696.8399999999</v>
      </c>
      <c r="T130" s="60">
        <v>839030.28</v>
      </c>
      <c r="U130" s="60"/>
      <c r="V130" s="60">
        <v>8690881.6699999999</v>
      </c>
      <c r="W130" s="60">
        <v>4378154.53</v>
      </c>
      <c r="X130" s="60">
        <f t="shared" si="17"/>
        <v>55020550.370000005</v>
      </c>
      <c r="Y130" s="60" t="s">
        <v>69</v>
      </c>
      <c r="Z130" s="60"/>
      <c r="AA130" s="7">
        <v>3049720.4</v>
      </c>
      <c r="AB130" s="8">
        <v>466427.82</v>
      </c>
      <c r="AC130" s="35"/>
      <c r="AD130" s="35"/>
      <c r="AE130" s="35"/>
    </row>
    <row r="131" spans="2:31" ht="85.5" customHeight="1" x14ac:dyDescent="0.25">
      <c r="B131" s="107">
        <f t="shared" si="20"/>
        <v>103</v>
      </c>
      <c r="C131" s="275"/>
      <c r="D131" s="59" t="s">
        <v>617</v>
      </c>
      <c r="E131" s="59">
        <v>102578</v>
      </c>
      <c r="F131" s="51" t="s">
        <v>618</v>
      </c>
      <c r="G131" s="129"/>
      <c r="H131" s="52" t="s">
        <v>619</v>
      </c>
      <c r="I131" s="53" t="s">
        <v>620</v>
      </c>
      <c r="J131" s="52" t="s">
        <v>621</v>
      </c>
      <c r="K131" s="52" t="s">
        <v>622</v>
      </c>
      <c r="L131" s="55">
        <v>0.85</v>
      </c>
      <c r="M131" s="56" t="s">
        <v>806</v>
      </c>
      <c r="N131" s="56" t="s">
        <v>1160</v>
      </c>
      <c r="O131" s="52" t="s">
        <v>493</v>
      </c>
      <c r="P131" s="52" t="s">
        <v>402</v>
      </c>
      <c r="Q131" s="86">
        <f t="shared" si="21"/>
        <v>5114757.8909</v>
      </c>
      <c r="R131" s="86">
        <v>4347544.2235000003</v>
      </c>
      <c r="S131" s="86">
        <v>716066.10739999998</v>
      </c>
      <c r="T131" s="86">
        <v>51147.56</v>
      </c>
      <c r="U131" s="86"/>
      <c r="V131" s="86">
        <v>1022951.58</v>
      </c>
      <c r="W131" s="86">
        <v>0</v>
      </c>
      <c r="X131" s="60">
        <f t="shared" si="17"/>
        <v>6137709.4709000001</v>
      </c>
      <c r="Y131" s="60" t="s">
        <v>69</v>
      </c>
      <c r="Z131" s="60"/>
      <c r="AA131" s="7">
        <v>0</v>
      </c>
      <c r="AB131" s="8">
        <v>0</v>
      </c>
      <c r="AC131" s="35"/>
      <c r="AD131" s="35"/>
      <c r="AE131" s="35"/>
    </row>
    <row r="132" spans="2:31" ht="71.25" customHeight="1" x14ac:dyDescent="0.25">
      <c r="B132" s="91">
        <f t="shared" si="20"/>
        <v>104</v>
      </c>
      <c r="C132" s="275"/>
      <c r="D132" s="59" t="s">
        <v>623</v>
      </c>
      <c r="E132" s="59">
        <v>106678</v>
      </c>
      <c r="F132" s="51" t="s">
        <v>624</v>
      </c>
      <c r="G132" s="129"/>
      <c r="H132" s="52" t="s">
        <v>625</v>
      </c>
      <c r="I132" s="53" t="s">
        <v>626</v>
      </c>
      <c r="J132" s="52" t="s">
        <v>627</v>
      </c>
      <c r="K132" s="52" t="s">
        <v>597</v>
      </c>
      <c r="L132" s="55">
        <v>0.85</v>
      </c>
      <c r="M132" s="56" t="s">
        <v>1055</v>
      </c>
      <c r="N132" s="56" t="s">
        <v>1403</v>
      </c>
      <c r="O132" s="52" t="s">
        <v>493</v>
      </c>
      <c r="P132" s="52" t="s">
        <v>402</v>
      </c>
      <c r="Q132" s="86">
        <f t="shared" si="21"/>
        <v>6109300</v>
      </c>
      <c r="R132" s="86">
        <v>5192905</v>
      </c>
      <c r="S132" s="86">
        <v>855302.00000000012</v>
      </c>
      <c r="T132" s="86">
        <v>61093</v>
      </c>
      <c r="U132" s="86"/>
      <c r="V132" s="86">
        <v>1221859.99</v>
      </c>
      <c r="W132" s="86">
        <v>0</v>
      </c>
      <c r="X132" s="60">
        <f t="shared" si="17"/>
        <v>7331159.9900000002</v>
      </c>
      <c r="Y132" s="60" t="s">
        <v>69</v>
      </c>
      <c r="Z132" s="60"/>
      <c r="AA132" s="7">
        <v>4153100</v>
      </c>
      <c r="AB132" s="8">
        <v>684040</v>
      </c>
      <c r="AC132" s="35"/>
      <c r="AD132" s="35"/>
      <c r="AE132" s="35"/>
    </row>
    <row r="133" spans="2:31" ht="48" customHeight="1" x14ac:dyDescent="0.25">
      <c r="B133" s="91">
        <f t="shared" si="20"/>
        <v>105</v>
      </c>
      <c r="C133" s="275"/>
      <c r="D133" s="59" t="s">
        <v>628</v>
      </c>
      <c r="E133" s="59">
        <v>105537</v>
      </c>
      <c r="F133" s="51" t="s">
        <v>629</v>
      </c>
      <c r="G133" s="129"/>
      <c r="H133" s="52" t="s">
        <v>630</v>
      </c>
      <c r="I133" s="53" t="s">
        <v>631</v>
      </c>
      <c r="J133" s="54">
        <v>42829</v>
      </c>
      <c r="K133" s="54">
        <v>43465</v>
      </c>
      <c r="L133" s="55">
        <v>0.85</v>
      </c>
      <c r="M133" s="56" t="s">
        <v>169</v>
      </c>
      <c r="N133" s="56" t="s">
        <v>337</v>
      </c>
      <c r="O133" s="52" t="s">
        <v>493</v>
      </c>
      <c r="P133" s="52" t="s">
        <v>402</v>
      </c>
      <c r="Q133" s="60">
        <f t="shared" si="21"/>
        <v>35786046.479999997</v>
      </c>
      <c r="R133" s="60">
        <v>30418139.5</v>
      </c>
      <c r="S133" s="60">
        <v>4652186.05</v>
      </c>
      <c r="T133" s="60">
        <v>715720.93</v>
      </c>
      <c r="U133" s="60"/>
      <c r="V133" s="60">
        <v>7157209.29</v>
      </c>
      <c r="W133" s="60">
        <v>0</v>
      </c>
      <c r="X133" s="60">
        <f t="shared" si="17"/>
        <v>42943255.769999996</v>
      </c>
      <c r="Y133" s="60" t="s">
        <v>69</v>
      </c>
      <c r="Z133" s="60" t="s">
        <v>442</v>
      </c>
      <c r="AA133" s="7">
        <v>5403557.7199999997</v>
      </c>
      <c r="AB133" s="8">
        <v>826426.4800000001</v>
      </c>
      <c r="AC133" s="35"/>
      <c r="AD133" s="35"/>
      <c r="AE133" s="35"/>
    </row>
    <row r="134" spans="2:31" ht="42.75" customHeight="1" x14ac:dyDescent="0.25">
      <c r="B134" s="91">
        <f t="shared" si="20"/>
        <v>106</v>
      </c>
      <c r="C134" s="275"/>
      <c r="D134" s="59" t="s">
        <v>632</v>
      </c>
      <c r="E134" s="59">
        <v>107617</v>
      </c>
      <c r="F134" s="51" t="s">
        <v>633</v>
      </c>
      <c r="G134" s="129"/>
      <c r="H134" s="52" t="s">
        <v>634</v>
      </c>
      <c r="I134" s="132" t="s">
        <v>635</v>
      </c>
      <c r="J134" s="54">
        <v>42836</v>
      </c>
      <c r="K134" s="54">
        <v>44196</v>
      </c>
      <c r="L134" s="55">
        <v>0.85</v>
      </c>
      <c r="M134" s="56" t="s">
        <v>1055</v>
      </c>
      <c r="N134" s="56" t="s">
        <v>1383</v>
      </c>
      <c r="O134" s="52" t="s">
        <v>493</v>
      </c>
      <c r="P134" s="52" t="s">
        <v>402</v>
      </c>
      <c r="Q134" s="60">
        <f t="shared" si="21"/>
        <v>86247043</v>
      </c>
      <c r="R134" s="60">
        <v>73309986.430000007</v>
      </c>
      <c r="S134" s="60">
        <v>11212115.57</v>
      </c>
      <c r="T134" s="60">
        <v>1724941</v>
      </c>
      <c r="U134" s="60"/>
      <c r="V134" s="60">
        <v>19096406.969999999</v>
      </c>
      <c r="W134" s="60">
        <v>9668262.8300000001</v>
      </c>
      <c r="X134" s="60">
        <f t="shared" si="17"/>
        <v>115011712.8</v>
      </c>
      <c r="Y134" s="60" t="s">
        <v>69</v>
      </c>
      <c r="Z134" s="60"/>
      <c r="AA134" s="7">
        <v>0</v>
      </c>
      <c r="AB134" s="8">
        <v>0</v>
      </c>
      <c r="AC134" s="35"/>
      <c r="AD134" s="35"/>
      <c r="AE134" s="35"/>
    </row>
    <row r="135" spans="2:31" ht="87" customHeight="1" x14ac:dyDescent="0.25">
      <c r="B135" s="91">
        <f t="shared" si="20"/>
        <v>107</v>
      </c>
      <c r="C135" s="275"/>
      <c r="D135" s="59" t="s">
        <v>636</v>
      </c>
      <c r="E135" s="59">
        <v>106556</v>
      </c>
      <c r="F135" s="51" t="s">
        <v>637</v>
      </c>
      <c r="G135" s="129"/>
      <c r="H135" s="52" t="s">
        <v>638</v>
      </c>
      <c r="I135" s="132" t="s">
        <v>639</v>
      </c>
      <c r="J135" s="52" t="s">
        <v>640</v>
      </c>
      <c r="K135" s="52" t="s">
        <v>211</v>
      </c>
      <c r="L135" s="55">
        <v>0.85</v>
      </c>
      <c r="M135" s="56" t="s">
        <v>169</v>
      </c>
      <c r="N135" s="56" t="s">
        <v>156</v>
      </c>
      <c r="O135" s="52" t="s">
        <v>493</v>
      </c>
      <c r="P135" s="52" t="s">
        <v>402</v>
      </c>
      <c r="Q135" s="86">
        <f t="shared" si="21"/>
        <v>11034044.449999999</v>
      </c>
      <c r="R135" s="86">
        <v>9378937.7799999993</v>
      </c>
      <c r="S135" s="86">
        <v>1544766.22</v>
      </c>
      <c r="T135" s="86">
        <v>110340.45</v>
      </c>
      <c r="U135" s="86"/>
      <c r="V135" s="86">
        <v>2206808.89</v>
      </c>
      <c r="W135" s="86">
        <v>0</v>
      </c>
      <c r="X135" s="60">
        <f t="shared" si="17"/>
        <v>13240853.34</v>
      </c>
      <c r="Y135" s="60" t="s">
        <v>69</v>
      </c>
      <c r="Z135" s="60"/>
      <c r="AA135" s="7">
        <v>4259890.5199999996</v>
      </c>
      <c r="AB135" s="8">
        <v>701629.02</v>
      </c>
      <c r="AC135" s="35"/>
      <c r="AD135" s="35"/>
      <c r="AE135" s="35"/>
    </row>
    <row r="136" spans="2:31" ht="57" customHeight="1" x14ac:dyDescent="0.25">
      <c r="B136" s="91">
        <f t="shared" si="20"/>
        <v>108</v>
      </c>
      <c r="C136" s="275"/>
      <c r="D136" s="59" t="s">
        <v>641</v>
      </c>
      <c r="E136" s="59">
        <v>108771</v>
      </c>
      <c r="F136" s="51" t="s">
        <v>642</v>
      </c>
      <c r="G136" s="129"/>
      <c r="H136" s="52" t="s">
        <v>643</v>
      </c>
      <c r="I136" s="132" t="s">
        <v>644</v>
      </c>
      <c r="J136" s="54">
        <v>42838</v>
      </c>
      <c r="K136" s="54">
        <v>43113</v>
      </c>
      <c r="L136" s="55">
        <v>0.85</v>
      </c>
      <c r="M136" s="56" t="s">
        <v>331</v>
      </c>
      <c r="N136" s="56" t="s">
        <v>126</v>
      </c>
      <c r="O136" s="52" t="s">
        <v>493</v>
      </c>
      <c r="P136" s="52" t="s">
        <v>402</v>
      </c>
      <c r="Q136" s="60">
        <f t="shared" si="21"/>
        <v>14458977.65</v>
      </c>
      <c r="R136" s="60">
        <v>12290131.01</v>
      </c>
      <c r="S136" s="60">
        <v>1879667.09</v>
      </c>
      <c r="T136" s="60">
        <v>289179.55</v>
      </c>
      <c r="U136" s="60"/>
      <c r="V136" s="60">
        <v>3000077.22</v>
      </c>
      <c r="W136" s="60">
        <v>1477292.22</v>
      </c>
      <c r="X136" s="60">
        <f t="shared" si="17"/>
        <v>18936347.09</v>
      </c>
      <c r="Y136" s="60" t="s">
        <v>69</v>
      </c>
      <c r="Z136" s="60"/>
      <c r="AA136" s="7">
        <v>1805202.05</v>
      </c>
      <c r="AB136" s="8">
        <v>276089.73</v>
      </c>
      <c r="AC136" s="35"/>
      <c r="AD136" s="35"/>
      <c r="AE136" s="35"/>
    </row>
    <row r="137" spans="2:31" ht="114" customHeight="1" x14ac:dyDescent="0.25">
      <c r="B137" s="91">
        <f t="shared" si="20"/>
        <v>109</v>
      </c>
      <c r="C137" s="275"/>
      <c r="D137" s="59" t="s">
        <v>645</v>
      </c>
      <c r="E137" s="59">
        <v>107170</v>
      </c>
      <c r="F137" s="51" t="s">
        <v>646</v>
      </c>
      <c r="G137" s="129"/>
      <c r="H137" s="52" t="s">
        <v>647</v>
      </c>
      <c r="I137" s="133" t="s">
        <v>648</v>
      </c>
      <c r="J137" s="54">
        <v>42838</v>
      </c>
      <c r="K137" s="54">
        <v>43435</v>
      </c>
      <c r="L137" s="55">
        <v>0.85</v>
      </c>
      <c r="M137" s="56" t="s">
        <v>169</v>
      </c>
      <c r="N137" s="56" t="s">
        <v>337</v>
      </c>
      <c r="O137" s="52" t="s">
        <v>493</v>
      </c>
      <c r="P137" s="52" t="s">
        <v>402</v>
      </c>
      <c r="Q137" s="86">
        <f t="shared" si="21"/>
        <v>7516368.080000001</v>
      </c>
      <c r="R137" s="86">
        <v>6388912.8600000003</v>
      </c>
      <c r="S137" s="86">
        <v>1052291.53</v>
      </c>
      <c r="T137" s="86">
        <v>75163.69</v>
      </c>
      <c r="U137" s="86"/>
      <c r="V137" s="60">
        <v>1503273.61</v>
      </c>
      <c r="W137" s="86">
        <v>0</v>
      </c>
      <c r="X137" s="60">
        <f t="shared" si="17"/>
        <v>9019641.6900000013</v>
      </c>
      <c r="Y137" s="60" t="s">
        <v>69</v>
      </c>
      <c r="Z137" s="60" t="s">
        <v>70</v>
      </c>
      <c r="AA137" s="7">
        <v>2561771.02</v>
      </c>
      <c r="AB137" s="8">
        <v>421938.75</v>
      </c>
      <c r="AC137" s="35"/>
      <c r="AD137" s="35"/>
      <c r="AE137" s="35"/>
    </row>
    <row r="138" spans="2:31" ht="144" customHeight="1" x14ac:dyDescent="0.25">
      <c r="B138" s="91">
        <f t="shared" si="20"/>
        <v>110</v>
      </c>
      <c r="C138" s="275"/>
      <c r="D138" s="59" t="s">
        <v>649</v>
      </c>
      <c r="E138" s="59">
        <v>106355</v>
      </c>
      <c r="F138" s="51" t="s">
        <v>650</v>
      </c>
      <c r="G138" s="129"/>
      <c r="H138" s="52" t="s">
        <v>651</v>
      </c>
      <c r="I138" s="133" t="s">
        <v>652</v>
      </c>
      <c r="J138" s="54">
        <v>42850</v>
      </c>
      <c r="K138" s="54">
        <v>44196</v>
      </c>
      <c r="L138" s="55">
        <v>0.85</v>
      </c>
      <c r="M138" s="56" t="s">
        <v>331</v>
      </c>
      <c r="N138" s="56" t="s">
        <v>1332</v>
      </c>
      <c r="O138" s="52" t="s">
        <v>493</v>
      </c>
      <c r="P138" s="52" t="s">
        <v>402</v>
      </c>
      <c r="Q138" s="60">
        <f>+R138+S138+T138</f>
        <v>24374688.030000001</v>
      </c>
      <c r="R138" s="60">
        <v>20718484.829999998</v>
      </c>
      <c r="S138" s="60">
        <v>3168709.44</v>
      </c>
      <c r="T138" s="60">
        <v>487493.76</v>
      </c>
      <c r="U138" s="60"/>
      <c r="V138" s="60">
        <v>5106784.0999999996</v>
      </c>
      <c r="W138" s="60">
        <v>2711308.23</v>
      </c>
      <c r="X138" s="60">
        <f t="shared" si="17"/>
        <v>32192780.360000003</v>
      </c>
      <c r="Y138" s="60" t="s">
        <v>69</v>
      </c>
      <c r="Z138" s="60"/>
      <c r="AA138" s="7">
        <v>1380992.51</v>
      </c>
      <c r="AB138" s="8">
        <v>211210.62</v>
      </c>
      <c r="AC138" s="35"/>
      <c r="AD138" s="35"/>
      <c r="AE138" s="35"/>
    </row>
    <row r="139" spans="2:31" ht="107.25" customHeight="1" x14ac:dyDescent="0.25">
      <c r="B139" s="91">
        <f t="shared" si="20"/>
        <v>111</v>
      </c>
      <c r="C139" s="275"/>
      <c r="D139" s="59" t="s">
        <v>653</v>
      </c>
      <c r="E139" s="59">
        <v>106283</v>
      </c>
      <c r="F139" s="51" t="s">
        <v>654</v>
      </c>
      <c r="G139" s="129"/>
      <c r="H139" s="52" t="s">
        <v>655</v>
      </c>
      <c r="I139" s="133" t="s">
        <v>656</v>
      </c>
      <c r="J139" s="54">
        <v>42851</v>
      </c>
      <c r="K139" s="54">
        <v>43251</v>
      </c>
      <c r="L139" s="55">
        <v>0.85</v>
      </c>
      <c r="M139" s="56" t="s">
        <v>812</v>
      </c>
      <c r="N139" s="56" t="s">
        <v>1386</v>
      </c>
      <c r="O139" s="52" t="s">
        <v>493</v>
      </c>
      <c r="P139" s="52" t="s">
        <v>402</v>
      </c>
      <c r="Q139" s="60">
        <f t="shared" si="21"/>
        <v>7372001</v>
      </c>
      <c r="R139" s="60">
        <v>6266201</v>
      </c>
      <c r="S139" s="60">
        <v>958360</v>
      </c>
      <c r="T139" s="60">
        <v>147440</v>
      </c>
      <c r="U139" s="60"/>
      <c r="V139" s="60">
        <v>1400682</v>
      </c>
      <c r="W139" s="60">
        <v>0</v>
      </c>
      <c r="X139" s="60">
        <f t="shared" si="17"/>
        <v>8772683</v>
      </c>
      <c r="Y139" s="60" t="s">
        <v>69</v>
      </c>
      <c r="Z139" s="60" t="s">
        <v>657</v>
      </c>
      <c r="AA139" s="7">
        <v>1143558.3600000001</v>
      </c>
      <c r="AB139" s="8">
        <v>174897.16</v>
      </c>
      <c r="AC139" s="35"/>
      <c r="AD139" s="35"/>
      <c r="AE139" s="35"/>
    </row>
    <row r="140" spans="2:31" ht="98.25" customHeight="1" x14ac:dyDescent="0.25">
      <c r="B140" s="91">
        <f t="shared" si="20"/>
        <v>112</v>
      </c>
      <c r="C140" s="275"/>
      <c r="D140" s="59" t="s">
        <v>658</v>
      </c>
      <c r="E140" s="59">
        <v>106573</v>
      </c>
      <c r="F140" s="51" t="s">
        <v>659</v>
      </c>
      <c r="G140" s="129"/>
      <c r="H140" s="52" t="s">
        <v>660</v>
      </c>
      <c r="I140" s="53" t="s">
        <v>661</v>
      </c>
      <c r="J140" s="54">
        <v>42860</v>
      </c>
      <c r="K140" s="54">
        <v>43191</v>
      </c>
      <c r="L140" s="55">
        <v>0.85</v>
      </c>
      <c r="M140" s="56" t="s">
        <v>169</v>
      </c>
      <c r="N140" s="56" t="s">
        <v>156</v>
      </c>
      <c r="O140" s="52" t="s">
        <v>493</v>
      </c>
      <c r="P140" s="52" t="s">
        <v>402</v>
      </c>
      <c r="Q140" s="60">
        <f t="shared" si="21"/>
        <v>12900771.5</v>
      </c>
      <c r="R140" s="60">
        <v>10965655.789999999</v>
      </c>
      <c r="S140" s="60">
        <v>1677100.33</v>
      </c>
      <c r="T140" s="60">
        <v>258015.38</v>
      </c>
      <c r="U140" s="60"/>
      <c r="V140" s="60">
        <v>2739044.2</v>
      </c>
      <c r="W140" s="60">
        <v>1681314.5</v>
      </c>
      <c r="X140" s="60">
        <f t="shared" si="17"/>
        <v>17321130.199999999</v>
      </c>
      <c r="Y140" s="60" t="s">
        <v>69</v>
      </c>
      <c r="Z140" s="60" t="s">
        <v>662</v>
      </c>
      <c r="AA140" s="7">
        <v>8633500.459999999</v>
      </c>
      <c r="AB140" s="8">
        <v>1320417.73</v>
      </c>
      <c r="AC140" s="35"/>
      <c r="AD140" s="35"/>
      <c r="AE140" s="35"/>
    </row>
    <row r="141" spans="2:31" ht="110.25" customHeight="1" x14ac:dyDescent="0.25">
      <c r="B141" s="91">
        <f t="shared" si="20"/>
        <v>113</v>
      </c>
      <c r="C141" s="275"/>
      <c r="D141" s="59" t="s">
        <v>663</v>
      </c>
      <c r="E141" s="59">
        <v>101584</v>
      </c>
      <c r="F141" s="51" t="s">
        <v>664</v>
      </c>
      <c r="G141" s="129"/>
      <c r="H141" s="52" t="s">
        <v>665</v>
      </c>
      <c r="I141" s="53" t="s">
        <v>666</v>
      </c>
      <c r="J141" s="54">
        <v>42864</v>
      </c>
      <c r="K141" s="54">
        <v>43304</v>
      </c>
      <c r="L141" s="55">
        <v>0.85</v>
      </c>
      <c r="M141" s="56" t="s">
        <v>812</v>
      </c>
      <c r="N141" s="56" t="s">
        <v>343</v>
      </c>
      <c r="O141" s="52" t="s">
        <v>493</v>
      </c>
      <c r="P141" s="52" t="s">
        <v>402</v>
      </c>
      <c r="Q141" s="86">
        <f t="shared" si="21"/>
        <v>9498615.6699999999</v>
      </c>
      <c r="R141" s="86">
        <v>8073823.3200000003</v>
      </c>
      <c r="S141" s="86">
        <v>1329806.2</v>
      </c>
      <c r="T141" s="86">
        <v>94986.15</v>
      </c>
      <c r="U141" s="86"/>
      <c r="V141" s="86">
        <v>1899723.13</v>
      </c>
      <c r="W141" s="86">
        <v>0</v>
      </c>
      <c r="X141" s="60">
        <f t="shared" si="17"/>
        <v>11398338.800000001</v>
      </c>
      <c r="Y141" s="60" t="s">
        <v>69</v>
      </c>
      <c r="Z141" s="60"/>
      <c r="AA141" s="7">
        <v>3689839.3099999996</v>
      </c>
      <c r="AB141" s="8">
        <v>607738.23</v>
      </c>
      <c r="AC141" s="35"/>
      <c r="AD141" s="35"/>
      <c r="AE141" s="35"/>
    </row>
    <row r="142" spans="2:31" ht="66" customHeight="1" x14ac:dyDescent="0.25">
      <c r="B142" s="91">
        <f t="shared" si="20"/>
        <v>114</v>
      </c>
      <c r="C142" s="275"/>
      <c r="D142" s="59" t="s">
        <v>667</v>
      </c>
      <c r="E142" s="59">
        <v>103186</v>
      </c>
      <c r="F142" s="51" t="s">
        <v>668</v>
      </c>
      <c r="G142" s="129"/>
      <c r="H142" s="52" t="s">
        <v>669</v>
      </c>
      <c r="I142" s="53" t="s">
        <v>670</v>
      </c>
      <c r="J142" s="52" t="s">
        <v>671</v>
      </c>
      <c r="K142" s="52" t="s">
        <v>672</v>
      </c>
      <c r="L142" s="55">
        <v>0.85</v>
      </c>
      <c r="M142" s="56" t="s">
        <v>1055</v>
      </c>
      <c r="N142" s="56" t="s">
        <v>283</v>
      </c>
      <c r="O142" s="52" t="s">
        <v>493</v>
      </c>
      <c r="P142" s="52" t="s">
        <v>402</v>
      </c>
      <c r="Q142" s="60">
        <f t="shared" si="21"/>
        <v>17242439.870000001</v>
      </c>
      <c r="R142" s="60">
        <v>14656073.890000001</v>
      </c>
      <c r="S142" s="60">
        <v>2241517.1800000002</v>
      </c>
      <c r="T142" s="60">
        <v>344848.8</v>
      </c>
      <c r="U142" s="60"/>
      <c r="V142" s="60">
        <v>3593357</v>
      </c>
      <c r="W142" s="60">
        <v>1669965</v>
      </c>
      <c r="X142" s="60">
        <f t="shared" si="17"/>
        <v>22505761.870000001</v>
      </c>
      <c r="Y142" s="60" t="s">
        <v>69</v>
      </c>
      <c r="Z142" s="60"/>
      <c r="AA142" s="7">
        <v>8471376.5099999998</v>
      </c>
      <c r="AB142" s="8">
        <v>1295622.29</v>
      </c>
      <c r="AC142" s="35"/>
      <c r="AD142" s="35"/>
      <c r="AE142" s="35"/>
    </row>
    <row r="143" spans="2:31" ht="99" customHeight="1" x14ac:dyDescent="0.25">
      <c r="B143" s="107">
        <f t="shared" si="20"/>
        <v>115</v>
      </c>
      <c r="C143" s="275"/>
      <c r="D143" s="59" t="s">
        <v>673</v>
      </c>
      <c r="E143" s="59">
        <v>108100</v>
      </c>
      <c r="F143" s="51" t="s">
        <v>674</v>
      </c>
      <c r="G143" s="129"/>
      <c r="H143" s="52" t="s">
        <v>675</v>
      </c>
      <c r="I143" s="53" t="s">
        <v>676</v>
      </c>
      <c r="J143" s="54">
        <v>42874</v>
      </c>
      <c r="K143" s="54">
        <v>45291</v>
      </c>
      <c r="L143" s="55">
        <v>0.85</v>
      </c>
      <c r="M143" s="56" t="s">
        <v>1055</v>
      </c>
      <c r="N143" s="56" t="s">
        <v>1160</v>
      </c>
      <c r="O143" s="52" t="s">
        <v>493</v>
      </c>
      <c r="P143" s="52" t="s">
        <v>402</v>
      </c>
      <c r="Q143" s="60">
        <f t="shared" si="21"/>
        <v>323748755.74000001</v>
      </c>
      <c r="R143" s="60">
        <v>275186442.38</v>
      </c>
      <c r="S143" s="60">
        <v>42087338.240000002</v>
      </c>
      <c r="T143" s="60">
        <v>6474975.1200000001</v>
      </c>
      <c r="U143" s="60"/>
      <c r="V143" s="60">
        <v>60580894</v>
      </c>
      <c r="W143" s="60">
        <v>0</v>
      </c>
      <c r="X143" s="60">
        <f t="shared" si="17"/>
        <v>384329649.74000001</v>
      </c>
      <c r="Y143" s="60" t="s">
        <v>69</v>
      </c>
      <c r="Z143" s="60"/>
      <c r="AA143" s="7">
        <v>21579246.460000001</v>
      </c>
      <c r="AB143" s="8">
        <v>266036.15000000002</v>
      </c>
      <c r="AC143" s="35"/>
      <c r="AD143" s="35"/>
      <c r="AE143" s="35"/>
    </row>
    <row r="144" spans="2:31" ht="64.5" customHeight="1" x14ac:dyDescent="0.25">
      <c r="B144" s="91">
        <f t="shared" si="20"/>
        <v>116</v>
      </c>
      <c r="C144" s="275"/>
      <c r="D144" s="59" t="s">
        <v>677</v>
      </c>
      <c r="E144" s="59">
        <v>107537</v>
      </c>
      <c r="F144" s="51" t="s">
        <v>678</v>
      </c>
      <c r="G144" s="129"/>
      <c r="H144" s="52" t="s">
        <v>679</v>
      </c>
      <c r="I144" s="53" t="s">
        <v>680</v>
      </c>
      <c r="J144" s="54">
        <v>42878</v>
      </c>
      <c r="K144" s="54">
        <v>43493</v>
      </c>
      <c r="L144" s="55">
        <v>0.85</v>
      </c>
      <c r="M144" s="56" t="s">
        <v>812</v>
      </c>
      <c r="N144" s="56" t="s">
        <v>1302</v>
      </c>
      <c r="O144" s="52" t="s">
        <v>493</v>
      </c>
      <c r="P144" s="52" t="s">
        <v>402</v>
      </c>
      <c r="Q144" s="86">
        <f t="shared" si="21"/>
        <v>8444509</v>
      </c>
      <c r="R144" s="86">
        <v>7177832.6500000004</v>
      </c>
      <c r="S144" s="86">
        <v>1182231.26</v>
      </c>
      <c r="T144" s="86">
        <v>84445.09</v>
      </c>
      <c r="U144" s="86"/>
      <c r="V144" s="86">
        <v>1604456.71</v>
      </c>
      <c r="W144" s="86">
        <v>0</v>
      </c>
      <c r="X144" s="60">
        <f t="shared" si="17"/>
        <v>10048965.710000001</v>
      </c>
      <c r="Y144" s="60" t="s">
        <v>69</v>
      </c>
      <c r="Z144" s="60"/>
      <c r="AA144" s="7">
        <v>2169038.16</v>
      </c>
      <c r="AB144" s="8">
        <v>357253.33999999997</v>
      </c>
      <c r="AC144" s="35"/>
      <c r="AD144" s="35"/>
      <c r="AE144" s="35"/>
    </row>
    <row r="145" spans="2:31" ht="100.5" customHeight="1" x14ac:dyDescent="0.25">
      <c r="B145" s="91">
        <f t="shared" si="20"/>
        <v>117</v>
      </c>
      <c r="C145" s="275"/>
      <c r="D145" s="59" t="s">
        <v>681</v>
      </c>
      <c r="E145" s="59">
        <v>109456</v>
      </c>
      <c r="F145" s="51" t="s">
        <v>682</v>
      </c>
      <c r="G145" s="129"/>
      <c r="H145" s="52" t="s">
        <v>683</v>
      </c>
      <c r="I145" s="53" t="s">
        <v>684</v>
      </c>
      <c r="J145" s="52" t="s">
        <v>685</v>
      </c>
      <c r="K145" s="52" t="s">
        <v>235</v>
      </c>
      <c r="L145" s="55">
        <v>0.85</v>
      </c>
      <c r="M145" s="56" t="s">
        <v>315</v>
      </c>
      <c r="N145" s="56" t="s">
        <v>1274</v>
      </c>
      <c r="O145" s="52" t="s">
        <v>493</v>
      </c>
      <c r="P145" s="52" t="s">
        <v>402</v>
      </c>
      <c r="Q145" s="86">
        <f t="shared" si="21"/>
        <v>5964164.5999999996</v>
      </c>
      <c r="R145" s="86">
        <v>5069540</v>
      </c>
      <c r="S145" s="86">
        <v>834982.96</v>
      </c>
      <c r="T145" s="86">
        <v>59641.64</v>
      </c>
      <c r="U145" s="86"/>
      <c r="V145" s="86">
        <v>1133191.28</v>
      </c>
      <c r="W145" s="86">
        <v>0</v>
      </c>
      <c r="X145" s="60">
        <f t="shared" si="17"/>
        <v>7097355.8799999999</v>
      </c>
      <c r="Y145" s="60" t="s">
        <v>69</v>
      </c>
      <c r="Z145" s="60"/>
      <c r="AA145" s="7">
        <v>1914384.99</v>
      </c>
      <c r="AB145" s="8">
        <v>315310.47000000003</v>
      </c>
      <c r="AC145" s="35"/>
      <c r="AD145" s="35"/>
      <c r="AE145" s="35"/>
    </row>
    <row r="146" spans="2:31" ht="89.25" customHeight="1" x14ac:dyDescent="0.25">
      <c r="B146" s="91">
        <f t="shared" si="20"/>
        <v>118</v>
      </c>
      <c r="C146" s="275"/>
      <c r="D146" s="59" t="s">
        <v>686</v>
      </c>
      <c r="E146" s="134">
        <v>108339</v>
      </c>
      <c r="F146" s="51" t="s">
        <v>687</v>
      </c>
      <c r="G146" s="129"/>
      <c r="H146" s="52" t="s">
        <v>688</v>
      </c>
      <c r="I146" s="53" t="s">
        <v>689</v>
      </c>
      <c r="J146" s="54">
        <v>42881</v>
      </c>
      <c r="K146" s="52" t="s">
        <v>235</v>
      </c>
      <c r="L146" s="55">
        <v>0.85</v>
      </c>
      <c r="M146" s="56" t="s">
        <v>331</v>
      </c>
      <c r="N146" s="56" t="s">
        <v>120</v>
      </c>
      <c r="O146" s="52" t="s">
        <v>493</v>
      </c>
      <c r="P146" s="52" t="s">
        <v>402</v>
      </c>
      <c r="Q146" s="86">
        <f t="shared" si="21"/>
        <v>9254170</v>
      </c>
      <c r="R146" s="86">
        <v>7866044.5</v>
      </c>
      <c r="S146" s="86">
        <v>1295583.78</v>
      </c>
      <c r="T146" s="86">
        <v>92541.72</v>
      </c>
      <c r="U146" s="86"/>
      <c r="V146" s="86">
        <v>0</v>
      </c>
      <c r="W146" s="86">
        <v>0</v>
      </c>
      <c r="X146" s="60">
        <f t="shared" si="17"/>
        <v>9254170</v>
      </c>
      <c r="Y146" s="60" t="s">
        <v>69</v>
      </c>
      <c r="Z146" s="60" t="s">
        <v>70</v>
      </c>
      <c r="AA146" s="7">
        <v>3933022.25</v>
      </c>
      <c r="AB146" s="8">
        <v>647791.9</v>
      </c>
      <c r="AC146" s="35"/>
      <c r="AD146" s="35"/>
      <c r="AE146" s="35"/>
    </row>
    <row r="147" spans="2:31" ht="68.25" customHeight="1" x14ac:dyDescent="0.25">
      <c r="B147" s="91">
        <f t="shared" si="20"/>
        <v>119</v>
      </c>
      <c r="C147" s="275"/>
      <c r="D147" s="59" t="s">
        <v>690</v>
      </c>
      <c r="E147" s="59">
        <v>107600</v>
      </c>
      <c r="F147" s="51" t="s">
        <v>691</v>
      </c>
      <c r="G147" s="129"/>
      <c r="H147" s="52" t="s">
        <v>692</v>
      </c>
      <c r="I147" s="53" t="s">
        <v>693</v>
      </c>
      <c r="J147" s="54">
        <v>42881</v>
      </c>
      <c r="K147" s="54">
        <v>43465</v>
      </c>
      <c r="L147" s="55">
        <v>0.85</v>
      </c>
      <c r="M147" s="56" t="s">
        <v>812</v>
      </c>
      <c r="N147" s="56" t="s">
        <v>1387</v>
      </c>
      <c r="O147" s="52" t="s">
        <v>493</v>
      </c>
      <c r="P147" s="52" t="s">
        <v>402</v>
      </c>
      <c r="Q147" s="86">
        <f t="shared" si="21"/>
        <v>10403603.360000001</v>
      </c>
      <c r="R147" s="86">
        <v>8843062.8800000008</v>
      </c>
      <c r="S147" s="86">
        <v>1456504.48</v>
      </c>
      <c r="T147" s="86">
        <v>104036</v>
      </c>
      <c r="U147" s="86"/>
      <c r="V147" s="86">
        <v>0</v>
      </c>
      <c r="W147" s="86">
        <v>0</v>
      </c>
      <c r="X147" s="60">
        <f t="shared" si="17"/>
        <v>10403603.360000001</v>
      </c>
      <c r="Y147" s="60" t="s">
        <v>69</v>
      </c>
      <c r="Z147" s="60"/>
      <c r="AA147" s="7">
        <v>3630309.38</v>
      </c>
      <c r="AB147" s="8">
        <v>597933.31000000006</v>
      </c>
      <c r="AC147" s="35"/>
      <c r="AD147" s="35"/>
      <c r="AE147" s="35"/>
    </row>
    <row r="148" spans="2:31" ht="88.5" customHeight="1" x14ac:dyDescent="0.25">
      <c r="B148" s="91">
        <f t="shared" si="20"/>
        <v>120</v>
      </c>
      <c r="C148" s="275"/>
      <c r="D148" s="59" t="s">
        <v>694</v>
      </c>
      <c r="E148" s="59">
        <v>106938</v>
      </c>
      <c r="F148" s="51" t="s">
        <v>695</v>
      </c>
      <c r="G148" s="129"/>
      <c r="H148" s="52" t="s">
        <v>696</v>
      </c>
      <c r="I148" s="53" t="s">
        <v>697</v>
      </c>
      <c r="J148" s="52" t="s">
        <v>698</v>
      </c>
      <c r="K148" s="52" t="s">
        <v>699</v>
      </c>
      <c r="L148" s="55">
        <v>0.85</v>
      </c>
      <c r="M148" s="56" t="s">
        <v>1055</v>
      </c>
      <c r="N148" s="56" t="s">
        <v>1383</v>
      </c>
      <c r="O148" s="52" t="s">
        <v>493</v>
      </c>
      <c r="P148" s="52" t="s">
        <v>402</v>
      </c>
      <c r="Q148" s="86">
        <f t="shared" si="21"/>
        <v>20305083.999999996</v>
      </c>
      <c r="R148" s="86">
        <v>17259321.399999999</v>
      </c>
      <c r="S148" s="86">
        <v>2842711.76</v>
      </c>
      <c r="T148" s="86">
        <v>203050.84</v>
      </c>
      <c r="U148" s="86"/>
      <c r="V148" s="86">
        <v>4061016.8</v>
      </c>
      <c r="W148" s="86">
        <v>0</v>
      </c>
      <c r="X148" s="60">
        <f t="shared" si="17"/>
        <v>24366100.799999997</v>
      </c>
      <c r="Y148" s="60" t="s">
        <v>69</v>
      </c>
      <c r="Z148" s="60"/>
      <c r="AA148" s="7">
        <v>0</v>
      </c>
      <c r="AB148" s="8">
        <v>0</v>
      </c>
      <c r="AC148" s="35"/>
      <c r="AD148" s="35"/>
      <c r="AE148" s="35"/>
    </row>
    <row r="149" spans="2:31" ht="58.5" customHeight="1" x14ac:dyDescent="0.25">
      <c r="B149" s="91">
        <f t="shared" si="20"/>
        <v>121</v>
      </c>
      <c r="C149" s="275"/>
      <c r="D149" s="59" t="s">
        <v>700</v>
      </c>
      <c r="E149" s="59">
        <v>106454</v>
      </c>
      <c r="F149" s="51" t="s">
        <v>701</v>
      </c>
      <c r="G149" s="129"/>
      <c r="H149" s="52" t="s">
        <v>702</v>
      </c>
      <c r="I149" s="132" t="s">
        <v>703</v>
      </c>
      <c r="J149" s="54">
        <v>42884</v>
      </c>
      <c r="K149" s="54">
        <v>43190</v>
      </c>
      <c r="L149" s="55">
        <v>0.85</v>
      </c>
      <c r="M149" s="56" t="s">
        <v>1055</v>
      </c>
      <c r="N149" s="56" t="s">
        <v>1411</v>
      </c>
      <c r="O149" s="52" t="s">
        <v>493</v>
      </c>
      <c r="P149" s="52" t="s">
        <v>402</v>
      </c>
      <c r="Q149" s="60">
        <f t="shared" si="21"/>
        <v>13855565.970000001</v>
      </c>
      <c r="R149" s="60">
        <v>11777231.07</v>
      </c>
      <c r="S149" s="60">
        <v>1801223.58</v>
      </c>
      <c r="T149" s="60">
        <v>277111.32</v>
      </c>
      <c r="U149" s="60"/>
      <c r="V149" s="60">
        <v>4387422.2699999996</v>
      </c>
      <c r="W149" s="60">
        <v>1536086.96</v>
      </c>
      <c r="X149" s="60">
        <f t="shared" si="17"/>
        <v>19779075.200000003</v>
      </c>
      <c r="Y149" s="60" t="s">
        <v>69</v>
      </c>
      <c r="Z149" s="60"/>
      <c r="AA149" s="7">
        <v>6251010.5700000012</v>
      </c>
      <c r="AB149" s="8">
        <v>956036.90000000014</v>
      </c>
      <c r="AC149" s="35"/>
      <c r="AD149" s="35"/>
      <c r="AE149" s="35"/>
    </row>
    <row r="150" spans="2:31" ht="113.25" customHeight="1" x14ac:dyDescent="0.25">
      <c r="B150" s="91">
        <f t="shared" si="20"/>
        <v>122</v>
      </c>
      <c r="C150" s="275"/>
      <c r="D150" s="59" t="s">
        <v>704</v>
      </c>
      <c r="E150" s="59">
        <v>114394</v>
      </c>
      <c r="F150" s="51" t="s">
        <v>705</v>
      </c>
      <c r="G150" s="129"/>
      <c r="H150" s="52" t="s">
        <v>706</v>
      </c>
      <c r="I150" s="133" t="s">
        <v>707</v>
      </c>
      <c r="J150" s="54">
        <v>42886</v>
      </c>
      <c r="K150" s="54">
        <v>43708</v>
      </c>
      <c r="L150" s="55">
        <v>0.85</v>
      </c>
      <c r="M150" s="56" t="s">
        <v>1301</v>
      </c>
      <c r="N150" s="56" t="s">
        <v>1410</v>
      </c>
      <c r="O150" s="52" t="s">
        <v>493</v>
      </c>
      <c r="P150" s="52" t="s">
        <v>402</v>
      </c>
      <c r="Q150" s="86">
        <f t="shared" si="21"/>
        <v>23207844.240000002</v>
      </c>
      <c r="R150" s="86">
        <v>19726667.600000001</v>
      </c>
      <c r="S150" s="86">
        <v>3249098.2</v>
      </c>
      <c r="T150" s="86">
        <v>232078.44</v>
      </c>
      <c r="U150" s="86"/>
      <c r="V150" s="86">
        <v>4409490.41</v>
      </c>
      <c r="W150" s="86">
        <v>0</v>
      </c>
      <c r="X150" s="60">
        <f t="shared" si="17"/>
        <v>27617334.650000002</v>
      </c>
      <c r="Y150" s="60" t="s">
        <v>69</v>
      </c>
      <c r="Z150" s="60"/>
      <c r="AA150" s="7">
        <v>0</v>
      </c>
      <c r="AB150" s="8">
        <v>0</v>
      </c>
      <c r="AC150" s="35"/>
      <c r="AD150" s="35"/>
      <c r="AE150" s="35"/>
    </row>
    <row r="151" spans="2:31" ht="102" x14ac:dyDescent="0.25">
      <c r="B151" s="91">
        <f t="shared" si="20"/>
        <v>123</v>
      </c>
      <c r="C151" s="275"/>
      <c r="D151" s="59" t="s">
        <v>708</v>
      </c>
      <c r="E151" s="59">
        <v>110387</v>
      </c>
      <c r="F151" s="51" t="s">
        <v>709</v>
      </c>
      <c r="G151" s="129"/>
      <c r="H151" s="52" t="s">
        <v>710</v>
      </c>
      <c r="I151" s="133" t="s">
        <v>711</v>
      </c>
      <c r="J151" s="54">
        <v>42826</v>
      </c>
      <c r="K151" s="54">
        <v>43465</v>
      </c>
      <c r="L151" s="55">
        <v>0.85</v>
      </c>
      <c r="M151" s="56" t="s">
        <v>1301</v>
      </c>
      <c r="N151" s="56" t="s">
        <v>1406</v>
      </c>
      <c r="O151" s="52" t="s">
        <v>493</v>
      </c>
      <c r="P151" s="52" t="s">
        <v>402</v>
      </c>
      <c r="Q151" s="60">
        <f t="shared" si="21"/>
        <v>9893840</v>
      </c>
      <c r="R151" s="60">
        <v>8409764</v>
      </c>
      <c r="S151" s="60">
        <v>1385137</v>
      </c>
      <c r="T151" s="60">
        <v>98939</v>
      </c>
      <c r="U151" s="86"/>
      <c r="V151" s="86">
        <v>1879829.6</v>
      </c>
      <c r="W151" s="86">
        <v>0</v>
      </c>
      <c r="X151" s="60">
        <f t="shared" si="17"/>
        <v>11773669.6</v>
      </c>
      <c r="Y151" s="60" t="s">
        <v>403</v>
      </c>
      <c r="Z151" s="60"/>
      <c r="AA151" s="7">
        <v>840976.4</v>
      </c>
      <c r="AB151" s="8">
        <v>138513.76</v>
      </c>
      <c r="AC151" s="35"/>
      <c r="AD151" s="35"/>
      <c r="AE151" s="35"/>
    </row>
    <row r="152" spans="2:31" ht="50.25" customHeight="1" x14ac:dyDescent="0.25">
      <c r="B152" s="91">
        <f t="shared" si="20"/>
        <v>124</v>
      </c>
      <c r="C152" s="275"/>
      <c r="D152" s="59" t="s">
        <v>712</v>
      </c>
      <c r="E152" s="135">
        <v>113310</v>
      </c>
      <c r="F152" s="51">
        <v>42948</v>
      </c>
      <c r="G152" s="129"/>
      <c r="H152" s="52" t="s">
        <v>713</v>
      </c>
      <c r="I152" s="132" t="s">
        <v>714</v>
      </c>
      <c r="J152" s="54">
        <v>42948</v>
      </c>
      <c r="K152" s="54">
        <v>43830</v>
      </c>
      <c r="L152" s="55">
        <v>0.85</v>
      </c>
      <c r="M152" s="56" t="s">
        <v>315</v>
      </c>
      <c r="N152" s="56" t="s">
        <v>825</v>
      </c>
      <c r="O152" s="52" t="s">
        <v>493</v>
      </c>
      <c r="P152" s="52" t="s">
        <v>402</v>
      </c>
      <c r="Q152" s="60">
        <f t="shared" si="21"/>
        <v>74628415</v>
      </c>
      <c r="R152" s="60">
        <v>63434153</v>
      </c>
      <c r="S152" s="60">
        <v>9701694</v>
      </c>
      <c r="T152" s="60">
        <v>1492568</v>
      </c>
      <c r="U152" s="60"/>
      <c r="V152" s="60">
        <v>16244050.24</v>
      </c>
      <c r="W152" s="60">
        <v>8504496.8900000006</v>
      </c>
      <c r="X152" s="60">
        <f t="shared" si="17"/>
        <v>99376962.129999995</v>
      </c>
      <c r="Y152" s="60" t="s">
        <v>69</v>
      </c>
      <c r="Z152" s="60"/>
      <c r="AA152" s="7">
        <v>30776367.969999999</v>
      </c>
      <c r="AB152" s="8">
        <v>4706973.96</v>
      </c>
      <c r="AC152" s="13"/>
      <c r="AD152" s="35"/>
      <c r="AE152" s="35"/>
    </row>
    <row r="153" spans="2:31" ht="62.25" customHeight="1" x14ac:dyDescent="0.25">
      <c r="B153" s="91">
        <f t="shared" si="20"/>
        <v>125</v>
      </c>
      <c r="C153" s="275"/>
      <c r="D153" s="59" t="s">
        <v>715</v>
      </c>
      <c r="E153" s="59">
        <v>112855</v>
      </c>
      <c r="F153" s="51" t="s">
        <v>716</v>
      </c>
      <c r="G153" s="129"/>
      <c r="H153" s="52" t="s">
        <v>717</v>
      </c>
      <c r="I153" s="132" t="s">
        <v>718</v>
      </c>
      <c r="J153" s="54">
        <v>42950</v>
      </c>
      <c r="K153" s="54">
        <v>43449</v>
      </c>
      <c r="L153" s="55">
        <v>0.85</v>
      </c>
      <c r="M153" s="56" t="s">
        <v>1301</v>
      </c>
      <c r="N153" s="56" t="s">
        <v>264</v>
      </c>
      <c r="O153" s="52" t="s">
        <v>493</v>
      </c>
      <c r="P153" s="52" t="s">
        <v>402</v>
      </c>
      <c r="Q153" s="60">
        <f t="shared" si="21"/>
        <v>13952566</v>
      </c>
      <c r="R153" s="60">
        <v>11859681.1</v>
      </c>
      <c r="S153" s="60">
        <v>1953358.24</v>
      </c>
      <c r="T153" s="60">
        <v>139526.66</v>
      </c>
      <c r="U153" s="86"/>
      <c r="V153" s="86">
        <v>2650987.54</v>
      </c>
      <c r="W153" s="86">
        <v>0</v>
      </c>
      <c r="X153" s="60">
        <f t="shared" si="17"/>
        <v>16603553.539999999</v>
      </c>
      <c r="Y153" s="60" t="s">
        <v>69</v>
      </c>
      <c r="Z153" s="60"/>
      <c r="AA153" s="7">
        <v>732301.35</v>
      </c>
      <c r="AB153" s="8">
        <v>120614.34</v>
      </c>
      <c r="AC153" s="35"/>
      <c r="AD153" s="35"/>
      <c r="AE153" s="35"/>
    </row>
    <row r="154" spans="2:31" ht="78" customHeight="1" x14ac:dyDescent="0.25">
      <c r="B154" s="91">
        <f t="shared" si="20"/>
        <v>126</v>
      </c>
      <c r="C154" s="275"/>
      <c r="D154" s="59" t="s">
        <v>719</v>
      </c>
      <c r="E154" s="59">
        <v>110570</v>
      </c>
      <c r="F154" s="51" t="s">
        <v>720</v>
      </c>
      <c r="G154" s="129"/>
      <c r="H154" s="52" t="s">
        <v>721</v>
      </c>
      <c r="I154" s="132" t="s">
        <v>722</v>
      </c>
      <c r="J154" s="54">
        <v>42957</v>
      </c>
      <c r="K154" s="54">
        <v>43769</v>
      </c>
      <c r="L154" s="55">
        <v>0.85</v>
      </c>
      <c r="M154" s="56" t="s">
        <v>315</v>
      </c>
      <c r="N154" s="56" t="s">
        <v>1079</v>
      </c>
      <c r="O154" s="52" t="s">
        <v>493</v>
      </c>
      <c r="P154" s="52" t="s">
        <v>402</v>
      </c>
      <c r="Q154" s="60">
        <f t="shared" si="21"/>
        <v>8814941</v>
      </c>
      <c r="R154" s="60">
        <v>7492699.8099999996</v>
      </c>
      <c r="S154" s="60">
        <v>1234092.19</v>
      </c>
      <c r="T154" s="60">
        <v>88149</v>
      </c>
      <c r="U154" s="86"/>
      <c r="V154" s="86">
        <v>1674838.79</v>
      </c>
      <c r="W154" s="86">
        <v>0</v>
      </c>
      <c r="X154" s="60">
        <f t="shared" si="17"/>
        <v>10489779.789999999</v>
      </c>
      <c r="Y154" s="60" t="s">
        <v>69</v>
      </c>
      <c r="Z154" s="60"/>
      <c r="AA154" s="7">
        <v>1027549.1699999999</v>
      </c>
      <c r="AB154" s="8">
        <v>169243.39</v>
      </c>
      <c r="AC154" s="35"/>
      <c r="AD154" s="35"/>
      <c r="AE154" s="35"/>
    </row>
    <row r="155" spans="2:31" ht="78" customHeight="1" x14ac:dyDescent="0.25">
      <c r="B155" s="91">
        <f t="shared" si="20"/>
        <v>127</v>
      </c>
      <c r="C155" s="275"/>
      <c r="D155" s="59" t="s">
        <v>723</v>
      </c>
      <c r="E155" s="59">
        <v>106707</v>
      </c>
      <c r="F155" s="51" t="s">
        <v>724</v>
      </c>
      <c r="G155" s="129"/>
      <c r="H155" s="52" t="s">
        <v>725</v>
      </c>
      <c r="I155" s="136" t="s">
        <v>726</v>
      </c>
      <c r="J155" s="54">
        <v>42963</v>
      </c>
      <c r="K155" s="54">
        <v>44576</v>
      </c>
      <c r="L155" s="55">
        <v>0.85</v>
      </c>
      <c r="M155" s="56" t="s">
        <v>1055</v>
      </c>
      <c r="N155" s="56" t="s">
        <v>1412</v>
      </c>
      <c r="O155" s="52" t="s">
        <v>493</v>
      </c>
      <c r="P155" s="52" t="s">
        <v>402</v>
      </c>
      <c r="Q155" s="60">
        <f t="shared" si="21"/>
        <v>8398943</v>
      </c>
      <c r="R155" s="60">
        <v>7139101.5499999998</v>
      </c>
      <c r="S155" s="60">
        <v>1175852.02</v>
      </c>
      <c r="T155" s="60">
        <v>83989.43</v>
      </c>
      <c r="U155" s="86"/>
      <c r="V155" s="86">
        <v>1646521.8</v>
      </c>
      <c r="W155" s="86">
        <v>0</v>
      </c>
      <c r="X155" s="60">
        <f t="shared" si="17"/>
        <v>10045464.800000001</v>
      </c>
      <c r="Y155" s="60" t="s">
        <v>69</v>
      </c>
      <c r="Z155" s="60"/>
      <c r="AA155" s="7">
        <v>4059027.96</v>
      </c>
      <c r="AB155" s="8">
        <v>668545.78</v>
      </c>
      <c r="AC155" s="35"/>
      <c r="AD155" s="35"/>
      <c r="AE155" s="35"/>
    </row>
    <row r="156" spans="2:31" ht="78" customHeight="1" x14ac:dyDescent="0.25">
      <c r="B156" s="91">
        <f t="shared" si="20"/>
        <v>128</v>
      </c>
      <c r="C156" s="275"/>
      <c r="D156" s="59" t="s">
        <v>727</v>
      </c>
      <c r="E156" s="59">
        <v>112718</v>
      </c>
      <c r="F156" s="51" t="s">
        <v>728</v>
      </c>
      <c r="G156" s="129"/>
      <c r="H156" s="52" t="s">
        <v>729</v>
      </c>
      <c r="I156" s="132" t="s">
        <v>707</v>
      </c>
      <c r="J156" s="54">
        <v>42963</v>
      </c>
      <c r="K156" s="54">
        <v>43479</v>
      </c>
      <c r="L156" s="55">
        <v>0.85</v>
      </c>
      <c r="M156" s="56" t="s">
        <v>315</v>
      </c>
      <c r="N156" s="56" t="s">
        <v>1079</v>
      </c>
      <c r="O156" s="52" t="s">
        <v>493</v>
      </c>
      <c r="P156" s="52" t="s">
        <v>402</v>
      </c>
      <c r="Q156" s="60">
        <f t="shared" si="21"/>
        <v>2181078.0999999996</v>
      </c>
      <c r="R156" s="60">
        <v>1853916.38</v>
      </c>
      <c r="S156" s="60">
        <v>305350.94</v>
      </c>
      <c r="T156" s="60">
        <v>21810.78</v>
      </c>
      <c r="U156" s="86"/>
      <c r="V156" s="86">
        <v>414404.84</v>
      </c>
      <c r="W156" s="86">
        <v>0</v>
      </c>
      <c r="X156" s="60">
        <f t="shared" ref="X156:X179" si="22">+R156+S156+T156+V156+W156</f>
        <v>2595482.9399999995</v>
      </c>
      <c r="Y156" s="60" t="s">
        <v>69</v>
      </c>
      <c r="Z156" s="60"/>
      <c r="AA156" s="7">
        <v>1251234.08</v>
      </c>
      <c r="AB156" s="8">
        <v>206085.62</v>
      </c>
      <c r="AC156" s="35"/>
      <c r="AD156" s="35"/>
      <c r="AE156" s="35"/>
    </row>
    <row r="157" spans="2:31" ht="78" customHeight="1" x14ac:dyDescent="0.25">
      <c r="B157" s="91">
        <f t="shared" si="20"/>
        <v>129</v>
      </c>
      <c r="C157" s="275"/>
      <c r="D157" s="59" t="s">
        <v>730</v>
      </c>
      <c r="E157" s="59">
        <v>110847</v>
      </c>
      <c r="F157" s="59" t="s">
        <v>731</v>
      </c>
      <c r="G157" s="129"/>
      <c r="H157" s="52" t="s">
        <v>732</v>
      </c>
      <c r="I157" s="53" t="s">
        <v>733</v>
      </c>
      <c r="J157" s="52" t="s">
        <v>734</v>
      </c>
      <c r="K157" s="52" t="s">
        <v>735</v>
      </c>
      <c r="L157" s="55">
        <v>0.85</v>
      </c>
      <c r="M157" s="56" t="s">
        <v>1055</v>
      </c>
      <c r="N157" s="56" t="s">
        <v>1403</v>
      </c>
      <c r="O157" s="52" t="s">
        <v>493</v>
      </c>
      <c r="P157" s="52" t="s">
        <v>402</v>
      </c>
      <c r="Q157" s="60">
        <f t="shared" si="21"/>
        <v>464117393.29000002</v>
      </c>
      <c r="R157" s="60">
        <v>394499784.04000002</v>
      </c>
      <c r="S157" s="60">
        <v>60335261.390000001</v>
      </c>
      <c r="T157" s="60">
        <v>9282347.8599999994</v>
      </c>
      <c r="U157" s="86"/>
      <c r="V157" s="86">
        <v>96777324.530000001</v>
      </c>
      <c r="W157" s="86">
        <v>54739390.710000001</v>
      </c>
      <c r="X157" s="60">
        <f t="shared" si="22"/>
        <v>615634108.53000009</v>
      </c>
      <c r="Y157" s="60" t="s">
        <v>69</v>
      </c>
      <c r="Z157" s="60"/>
      <c r="AA157" s="7">
        <v>226429.81</v>
      </c>
      <c r="AB157" s="8">
        <v>34630.44</v>
      </c>
      <c r="AC157" s="35"/>
      <c r="AD157" s="35"/>
      <c r="AE157" s="35"/>
    </row>
    <row r="158" spans="2:31" ht="91.5" customHeight="1" x14ac:dyDescent="0.25">
      <c r="B158" s="91">
        <f t="shared" si="20"/>
        <v>130</v>
      </c>
      <c r="C158" s="275"/>
      <c r="D158" s="59" t="s">
        <v>736</v>
      </c>
      <c r="E158" s="59">
        <v>110838</v>
      </c>
      <c r="F158" s="59" t="s">
        <v>737</v>
      </c>
      <c r="G158" s="129"/>
      <c r="H158" s="52" t="s">
        <v>738</v>
      </c>
      <c r="I158" s="53" t="s">
        <v>739</v>
      </c>
      <c r="J158" s="54">
        <v>42956</v>
      </c>
      <c r="K158" s="52" t="s">
        <v>90</v>
      </c>
      <c r="L158" s="55">
        <v>0.85</v>
      </c>
      <c r="M158" s="56" t="s">
        <v>169</v>
      </c>
      <c r="N158" s="56" t="s">
        <v>1357</v>
      </c>
      <c r="O158" s="52" t="s">
        <v>493</v>
      </c>
      <c r="P158" s="52" t="s">
        <v>402</v>
      </c>
      <c r="Q158" s="60">
        <f t="shared" si="21"/>
        <v>941584070</v>
      </c>
      <c r="R158" s="60">
        <v>800346459.79999995</v>
      </c>
      <c r="S158" s="60">
        <v>122405929.2</v>
      </c>
      <c r="T158" s="60">
        <v>18831681</v>
      </c>
      <c r="U158" s="86"/>
      <c r="V158" s="86">
        <v>176132595.21000001</v>
      </c>
      <c r="W158" s="86">
        <v>0</v>
      </c>
      <c r="X158" s="60">
        <f t="shared" si="22"/>
        <v>1117716665.21</v>
      </c>
      <c r="Y158" s="60" t="s">
        <v>69</v>
      </c>
      <c r="Z158" s="60"/>
      <c r="AA158" s="7">
        <v>124695711.80999999</v>
      </c>
      <c r="AB158" s="8">
        <v>6085361.4500000002</v>
      </c>
      <c r="AC158" s="35"/>
      <c r="AD158" s="35"/>
      <c r="AE158" s="35"/>
    </row>
    <row r="159" spans="2:31" ht="78" customHeight="1" x14ac:dyDescent="0.25">
      <c r="B159" s="91">
        <f t="shared" si="20"/>
        <v>131</v>
      </c>
      <c r="C159" s="275"/>
      <c r="D159" s="59" t="s">
        <v>740</v>
      </c>
      <c r="E159" s="59">
        <v>113150</v>
      </c>
      <c r="F159" s="51" t="s">
        <v>741</v>
      </c>
      <c r="G159" s="129"/>
      <c r="H159" s="52" t="s">
        <v>742</v>
      </c>
      <c r="I159" s="53" t="s">
        <v>743</v>
      </c>
      <c r="J159" s="54">
        <v>42125</v>
      </c>
      <c r="K159" s="54">
        <v>43281</v>
      </c>
      <c r="L159" s="55">
        <v>0.85</v>
      </c>
      <c r="M159" s="56" t="s">
        <v>169</v>
      </c>
      <c r="N159" s="56" t="s">
        <v>1386</v>
      </c>
      <c r="O159" s="52" t="s">
        <v>493</v>
      </c>
      <c r="P159" s="52" t="s">
        <v>402</v>
      </c>
      <c r="Q159" s="60">
        <f t="shared" si="21"/>
        <v>5647473.0899999999</v>
      </c>
      <c r="R159" s="60">
        <v>4800352.13</v>
      </c>
      <c r="S159" s="60">
        <v>790646.23</v>
      </c>
      <c r="T159" s="60">
        <v>56474.73</v>
      </c>
      <c r="U159" s="86"/>
      <c r="V159" s="86">
        <v>1073019.8899999999</v>
      </c>
      <c r="W159" s="86">
        <v>0</v>
      </c>
      <c r="X159" s="60">
        <f t="shared" si="22"/>
        <v>6720492.9799999995</v>
      </c>
      <c r="Y159" s="60" t="s">
        <v>403</v>
      </c>
      <c r="Z159" s="60"/>
      <c r="AA159" s="7">
        <v>2676753.3199999998</v>
      </c>
      <c r="AB159" s="8">
        <v>440877.02</v>
      </c>
      <c r="AC159" s="35"/>
      <c r="AD159" s="35"/>
      <c r="AE159" s="35"/>
    </row>
    <row r="160" spans="2:31" ht="92.25" customHeight="1" x14ac:dyDescent="0.25">
      <c r="B160" s="91">
        <f t="shared" si="20"/>
        <v>132</v>
      </c>
      <c r="C160" s="275"/>
      <c r="D160" s="59" t="s">
        <v>744</v>
      </c>
      <c r="E160" s="59">
        <v>106161</v>
      </c>
      <c r="F160" s="51" t="s">
        <v>745</v>
      </c>
      <c r="G160" s="129"/>
      <c r="H160" s="52" t="s">
        <v>746</v>
      </c>
      <c r="I160" s="53" t="s">
        <v>747</v>
      </c>
      <c r="J160" s="54">
        <v>43004</v>
      </c>
      <c r="K160" s="52" t="s">
        <v>699</v>
      </c>
      <c r="L160" s="55">
        <v>0.85</v>
      </c>
      <c r="M160" s="56" t="s">
        <v>331</v>
      </c>
      <c r="N160" s="56" t="s">
        <v>1409</v>
      </c>
      <c r="O160" s="52" t="s">
        <v>493</v>
      </c>
      <c r="P160" s="52" t="s">
        <v>402</v>
      </c>
      <c r="Q160" s="60">
        <f t="shared" si="21"/>
        <v>16257674.939999999</v>
      </c>
      <c r="R160" s="60">
        <v>13819023.699999999</v>
      </c>
      <c r="S160" s="60">
        <v>2276074.4900000002</v>
      </c>
      <c r="T160" s="60">
        <v>162576.75</v>
      </c>
      <c r="U160" s="86"/>
      <c r="V160" s="86">
        <v>3088958.24</v>
      </c>
      <c r="W160" s="86">
        <v>0</v>
      </c>
      <c r="X160" s="60">
        <f t="shared" si="22"/>
        <v>19346633.18</v>
      </c>
      <c r="Y160" s="60" t="s">
        <v>69</v>
      </c>
      <c r="Z160" s="60" t="s">
        <v>70</v>
      </c>
      <c r="AA160" s="137">
        <v>7287588.0300000003</v>
      </c>
      <c r="AB160" s="138">
        <v>1200308.6200000001</v>
      </c>
      <c r="AC160" s="35"/>
      <c r="AD160" s="35"/>
      <c r="AE160" s="35"/>
    </row>
    <row r="161" spans="2:31" ht="91.5" customHeight="1" x14ac:dyDescent="0.25">
      <c r="B161" s="91">
        <f t="shared" si="20"/>
        <v>133</v>
      </c>
      <c r="C161" s="275"/>
      <c r="D161" s="59" t="s">
        <v>748</v>
      </c>
      <c r="E161" s="59">
        <v>105956</v>
      </c>
      <c r="F161" s="51" t="s">
        <v>749</v>
      </c>
      <c r="G161" s="129"/>
      <c r="H161" s="52" t="s">
        <v>750</v>
      </c>
      <c r="I161" s="53" t="s">
        <v>751</v>
      </c>
      <c r="J161" s="52" t="s">
        <v>752</v>
      </c>
      <c r="K161" s="52" t="s">
        <v>597</v>
      </c>
      <c r="L161" s="55">
        <v>0.85</v>
      </c>
      <c r="M161" s="56" t="s">
        <v>812</v>
      </c>
      <c r="N161" s="56" t="s">
        <v>807</v>
      </c>
      <c r="O161" s="52" t="s">
        <v>493</v>
      </c>
      <c r="P161" s="52" t="s">
        <v>402</v>
      </c>
      <c r="Q161" s="60">
        <f t="shared" si="21"/>
        <v>308369059.35000002</v>
      </c>
      <c r="R161" s="60">
        <v>262113700.41999999</v>
      </c>
      <c r="S161" s="60">
        <v>40087977.710000001</v>
      </c>
      <c r="T161" s="60">
        <v>6167381.2199999997</v>
      </c>
      <c r="U161" s="86"/>
      <c r="V161" s="86">
        <v>64372254.670000002</v>
      </c>
      <c r="W161" s="86">
        <v>20593026.579999998</v>
      </c>
      <c r="X161" s="60">
        <f t="shared" si="22"/>
        <v>393334340.60000002</v>
      </c>
      <c r="Y161" s="60"/>
      <c r="Z161" s="60"/>
      <c r="AA161" s="7">
        <v>72252813.609999985</v>
      </c>
      <c r="AB161" s="8">
        <v>11050430.319999998</v>
      </c>
      <c r="AC161" s="35"/>
      <c r="AD161" s="35"/>
      <c r="AE161" s="35"/>
    </row>
    <row r="162" spans="2:31" ht="100.5" customHeight="1" x14ac:dyDescent="0.25">
      <c r="B162" s="91">
        <f t="shared" si="20"/>
        <v>134</v>
      </c>
      <c r="C162" s="275"/>
      <c r="D162" s="59" t="s">
        <v>753</v>
      </c>
      <c r="E162" s="135">
        <v>115962</v>
      </c>
      <c r="F162" s="51" t="s">
        <v>754</v>
      </c>
      <c r="G162" s="129"/>
      <c r="H162" s="52" t="s">
        <v>755</v>
      </c>
      <c r="I162" s="53" t="s">
        <v>756</v>
      </c>
      <c r="J162" s="54">
        <v>43034</v>
      </c>
      <c r="K162" s="54">
        <v>43511</v>
      </c>
      <c r="L162" s="55">
        <v>0.85</v>
      </c>
      <c r="M162" s="56" t="s">
        <v>331</v>
      </c>
      <c r="N162" s="56" t="s">
        <v>1405</v>
      </c>
      <c r="O162" s="52" t="s">
        <v>493</v>
      </c>
      <c r="P162" s="52" t="s">
        <v>402</v>
      </c>
      <c r="Q162" s="60">
        <f t="shared" si="21"/>
        <v>20141968.500000004</v>
      </c>
      <c r="R162" s="60">
        <v>17120673.23</v>
      </c>
      <c r="S162" s="60">
        <v>2819875.6</v>
      </c>
      <c r="T162" s="60">
        <v>201419.67</v>
      </c>
      <c r="U162" s="86"/>
      <c r="V162" s="86">
        <v>3826974.04</v>
      </c>
      <c r="W162" s="86">
        <v>0</v>
      </c>
      <c r="X162" s="60">
        <f t="shared" si="22"/>
        <v>23968942.540000003</v>
      </c>
      <c r="Y162" s="60" t="s">
        <v>69</v>
      </c>
      <c r="Z162" s="60"/>
      <c r="AA162" s="7">
        <v>9328721.5300000012</v>
      </c>
      <c r="AB162" s="8">
        <v>1536495.3</v>
      </c>
      <c r="AC162" s="35"/>
      <c r="AD162" s="35"/>
      <c r="AE162" s="35"/>
    </row>
    <row r="163" spans="2:31" ht="109.5" customHeight="1" x14ac:dyDescent="0.25">
      <c r="B163" s="91">
        <f t="shared" si="20"/>
        <v>135</v>
      </c>
      <c r="C163" s="275"/>
      <c r="D163" s="59" t="s">
        <v>757</v>
      </c>
      <c r="E163" s="135">
        <v>109955</v>
      </c>
      <c r="F163" s="51" t="s">
        <v>758</v>
      </c>
      <c r="G163" s="129"/>
      <c r="H163" s="52" t="s">
        <v>759</v>
      </c>
      <c r="I163" s="53" t="s">
        <v>760</v>
      </c>
      <c r="J163" s="52" t="s">
        <v>761</v>
      </c>
      <c r="K163" s="52" t="s">
        <v>762</v>
      </c>
      <c r="L163" s="55">
        <v>0.85</v>
      </c>
      <c r="M163" s="56" t="s">
        <v>1055</v>
      </c>
      <c r="N163" s="56" t="s">
        <v>1412</v>
      </c>
      <c r="O163" s="52" t="s">
        <v>493</v>
      </c>
      <c r="P163" s="52" t="s">
        <v>402</v>
      </c>
      <c r="Q163" s="60">
        <f t="shared" si="21"/>
        <v>2988623.14</v>
      </c>
      <c r="R163" s="60">
        <v>2540329.67</v>
      </c>
      <c r="S163" s="60">
        <v>418407.24</v>
      </c>
      <c r="T163" s="60">
        <v>29886.23</v>
      </c>
      <c r="U163" s="86"/>
      <c r="V163" s="86">
        <v>567838.39</v>
      </c>
      <c r="W163" s="86">
        <v>0</v>
      </c>
      <c r="X163" s="60">
        <f t="shared" si="22"/>
        <v>3556461.5300000003</v>
      </c>
      <c r="Y163" s="60" t="s">
        <v>69</v>
      </c>
      <c r="Z163" s="60"/>
      <c r="AA163" s="7">
        <v>909836.6</v>
      </c>
      <c r="AB163" s="8">
        <v>149855.44</v>
      </c>
      <c r="AC163" s="35"/>
      <c r="AD163" s="35"/>
      <c r="AE163" s="35"/>
    </row>
    <row r="164" spans="2:31" ht="90" customHeight="1" x14ac:dyDescent="0.25">
      <c r="B164" s="91">
        <f t="shared" si="20"/>
        <v>136</v>
      </c>
      <c r="C164" s="275"/>
      <c r="D164" s="59" t="s">
        <v>763</v>
      </c>
      <c r="E164" s="135">
        <v>107113</v>
      </c>
      <c r="F164" s="51" t="s">
        <v>764</v>
      </c>
      <c r="G164" s="129"/>
      <c r="H164" s="52" t="s">
        <v>604</v>
      </c>
      <c r="I164" s="53" t="s">
        <v>765</v>
      </c>
      <c r="J164" s="54">
        <v>42979</v>
      </c>
      <c r="K164" s="54">
        <v>44316</v>
      </c>
      <c r="L164" s="55">
        <v>0.85</v>
      </c>
      <c r="M164" s="56" t="s">
        <v>1055</v>
      </c>
      <c r="N164" s="56" t="s">
        <v>1111</v>
      </c>
      <c r="O164" s="52" t="s">
        <v>493</v>
      </c>
      <c r="P164" s="52" t="s">
        <v>402</v>
      </c>
      <c r="Q164" s="60">
        <f t="shared" si="21"/>
        <v>26673000</v>
      </c>
      <c r="R164" s="60">
        <v>22672050</v>
      </c>
      <c r="S164" s="60">
        <v>3734220</v>
      </c>
      <c r="T164" s="60">
        <v>266730</v>
      </c>
      <c r="U164" s="86"/>
      <c r="V164" s="86">
        <v>5067870</v>
      </c>
      <c r="W164" s="86">
        <v>0</v>
      </c>
      <c r="X164" s="60">
        <f t="shared" si="22"/>
        <v>31740870</v>
      </c>
      <c r="Y164" s="60" t="s">
        <v>403</v>
      </c>
      <c r="Z164" s="60"/>
      <c r="AA164" s="7">
        <v>0</v>
      </c>
      <c r="AB164" s="8">
        <v>0</v>
      </c>
      <c r="AC164" s="35"/>
      <c r="AD164" s="35"/>
      <c r="AE164" s="35"/>
    </row>
    <row r="165" spans="2:31" ht="86.25" customHeight="1" x14ac:dyDescent="0.25">
      <c r="B165" s="91">
        <f t="shared" si="20"/>
        <v>137</v>
      </c>
      <c r="C165" s="275"/>
      <c r="D165" s="59" t="s">
        <v>766</v>
      </c>
      <c r="E165" s="135">
        <v>114439</v>
      </c>
      <c r="F165" s="51" t="s">
        <v>767</v>
      </c>
      <c r="G165" s="129"/>
      <c r="H165" s="52" t="s">
        <v>768</v>
      </c>
      <c r="I165" s="53" t="s">
        <v>769</v>
      </c>
      <c r="J165" s="54">
        <v>43039</v>
      </c>
      <c r="K165" s="54">
        <v>43830</v>
      </c>
      <c r="L165" s="55">
        <v>0.85</v>
      </c>
      <c r="M165" s="56" t="s">
        <v>1301</v>
      </c>
      <c r="N165" s="56" t="s">
        <v>363</v>
      </c>
      <c r="O165" s="52" t="s">
        <v>493</v>
      </c>
      <c r="P165" s="52" t="s">
        <v>402</v>
      </c>
      <c r="Q165" s="60">
        <f t="shared" si="21"/>
        <v>7590175.7400000002</v>
      </c>
      <c r="R165" s="60">
        <v>6451649.3799999999</v>
      </c>
      <c r="S165" s="60">
        <v>1062624.6000000001</v>
      </c>
      <c r="T165" s="60">
        <v>75901.759999999995</v>
      </c>
      <c r="U165" s="86"/>
      <c r="V165" s="86">
        <v>1442133.39</v>
      </c>
      <c r="W165" s="86">
        <v>0</v>
      </c>
      <c r="X165" s="60">
        <f t="shared" si="22"/>
        <v>9032309.1300000008</v>
      </c>
      <c r="Y165" s="60" t="s">
        <v>69</v>
      </c>
      <c r="Z165" s="60"/>
      <c r="AA165" s="7">
        <v>3367304.4200000004</v>
      </c>
      <c r="AB165" s="8">
        <v>554614.85000000009</v>
      </c>
      <c r="AC165" s="35"/>
      <c r="AD165" s="35"/>
      <c r="AE165" s="35"/>
    </row>
    <row r="166" spans="2:31" ht="71.25" customHeight="1" x14ac:dyDescent="0.25">
      <c r="B166" s="91">
        <f t="shared" si="20"/>
        <v>138</v>
      </c>
      <c r="C166" s="275"/>
      <c r="D166" s="59" t="s">
        <v>770</v>
      </c>
      <c r="E166" s="135">
        <v>106397</v>
      </c>
      <c r="F166" s="51" t="s">
        <v>771</v>
      </c>
      <c r="G166" s="129"/>
      <c r="H166" s="56" t="s">
        <v>772</v>
      </c>
      <c r="I166" s="53" t="s">
        <v>769</v>
      </c>
      <c r="J166" s="54" t="s">
        <v>773</v>
      </c>
      <c r="K166" s="54">
        <v>43528</v>
      </c>
      <c r="L166" s="55">
        <v>0.85</v>
      </c>
      <c r="M166" s="56" t="s">
        <v>806</v>
      </c>
      <c r="N166" s="56" t="s">
        <v>1282</v>
      </c>
      <c r="O166" s="52" t="s">
        <v>493</v>
      </c>
      <c r="P166" s="52" t="s">
        <v>402</v>
      </c>
      <c r="Q166" s="60">
        <f t="shared" si="21"/>
        <v>7282084.0300000003</v>
      </c>
      <c r="R166" s="60">
        <v>6189771.4299999997</v>
      </c>
      <c r="S166" s="60">
        <v>1019491.73</v>
      </c>
      <c r="T166" s="60">
        <v>72820.87</v>
      </c>
      <c r="U166" s="86"/>
      <c r="V166" s="86">
        <v>1383595.97</v>
      </c>
      <c r="W166" s="86">
        <v>0</v>
      </c>
      <c r="X166" s="60">
        <f t="shared" si="22"/>
        <v>8665680</v>
      </c>
      <c r="Y166" s="60" t="s">
        <v>69</v>
      </c>
      <c r="Z166" s="60"/>
      <c r="AA166" s="7">
        <v>618977.14</v>
      </c>
      <c r="AB166" s="8">
        <v>101949.17</v>
      </c>
      <c r="AC166" s="35"/>
      <c r="AD166" s="35"/>
      <c r="AE166" s="35"/>
    </row>
    <row r="167" spans="2:31" ht="75.75" customHeight="1" x14ac:dyDescent="0.25">
      <c r="B167" s="91"/>
      <c r="C167" s="275"/>
      <c r="D167" s="59" t="s">
        <v>774</v>
      </c>
      <c r="E167" s="135">
        <v>112553</v>
      </c>
      <c r="F167" s="51" t="s">
        <v>775</v>
      </c>
      <c r="G167" s="129"/>
      <c r="H167" s="56" t="s">
        <v>776</v>
      </c>
      <c r="I167" s="61" t="s">
        <v>769</v>
      </c>
      <c r="J167" s="62" t="s">
        <v>777</v>
      </c>
      <c r="K167" s="62">
        <v>43069</v>
      </c>
      <c r="L167" s="63">
        <v>0.85</v>
      </c>
      <c r="M167" s="56" t="s">
        <v>812</v>
      </c>
      <c r="N167" s="56" t="s">
        <v>818</v>
      </c>
      <c r="O167" s="56" t="s">
        <v>493</v>
      </c>
      <c r="P167" s="56" t="s">
        <v>402</v>
      </c>
      <c r="Q167" s="60">
        <v>0</v>
      </c>
      <c r="R167" s="60">
        <v>0</v>
      </c>
      <c r="S167" s="60">
        <v>0</v>
      </c>
      <c r="T167" s="60">
        <v>0</v>
      </c>
      <c r="U167" s="86"/>
      <c r="V167" s="86">
        <v>0</v>
      </c>
      <c r="W167" s="86">
        <v>0</v>
      </c>
      <c r="X167" s="60">
        <v>0</v>
      </c>
      <c r="Y167" s="60" t="s">
        <v>778</v>
      </c>
      <c r="Z167" s="60"/>
      <c r="AA167" s="7">
        <v>0</v>
      </c>
      <c r="AB167" s="8">
        <v>0</v>
      </c>
      <c r="AC167" s="35"/>
      <c r="AD167" s="35"/>
      <c r="AE167" s="35"/>
    </row>
    <row r="168" spans="2:31" ht="86.25" customHeight="1" x14ac:dyDescent="0.25">
      <c r="B168" s="107">
        <f>+B166+1</f>
        <v>139</v>
      </c>
      <c r="C168" s="275"/>
      <c r="D168" s="59" t="s">
        <v>779</v>
      </c>
      <c r="E168" s="135">
        <v>119028</v>
      </c>
      <c r="F168" s="51" t="s">
        <v>780</v>
      </c>
      <c r="G168" s="129"/>
      <c r="H168" s="56" t="s">
        <v>781</v>
      </c>
      <c r="I168" s="61" t="s">
        <v>782</v>
      </c>
      <c r="J168" s="62" t="s">
        <v>783</v>
      </c>
      <c r="K168" s="62" t="s">
        <v>784</v>
      </c>
      <c r="L168" s="55">
        <v>0.85</v>
      </c>
      <c r="M168" s="56" t="s">
        <v>331</v>
      </c>
      <c r="N168" s="56" t="s">
        <v>126</v>
      </c>
      <c r="O168" s="52" t="s">
        <v>493</v>
      </c>
      <c r="P168" s="52" t="s">
        <v>402</v>
      </c>
      <c r="Q168" s="60">
        <f t="shared" si="21"/>
        <v>11645925.899999999</v>
      </c>
      <c r="R168" s="60">
        <v>9899037.0199999996</v>
      </c>
      <c r="S168" s="60">
        <v>1630429.63</v>
      </c>
      <c r="T168" s="60">
        <v>116459.25</v>
      </c>
      <c r="U168" s="86"/>
      <c r="V168" s="86">
        <v>2212725.9300000002</v>
      </c>
      <c r="W168" s="86">
        <v>0</v>
      </c>
      <c r="X168" s="60">
        <f t="shared" si="22"/>
        <v>13858651.829999998</v>
      </c>
      <c r="Y168" s="60" t="s">
        <v>69</v>
      </c>
      <c r="Z168" s="60"/>
      <c r="AA168" s="7">
        <v>9899037.0199999996</v>
      </c>
      <c r="AB168" s="8">
        <v>1630429.6300000001</v>
      </c>
      <c r="AC168" s="35"/>
      <c r="AD168" s="35"/>
      <c r="AE168" s="35"/>
    </row>
    <row r="169" spans="2:31" ht="86.25" customHeight="1" x14ac:dyDescent="0.25">
      <c r="B169" s="107">
        <f t="shared" ref="B169:B176" si="23">B168+1</f>
        <v>140</v>
      </c>
      <c r="C169" s="275"/>
      <c r="D169" s="59" t="s">
        <v>785</v>
      </c>
      <c r="E169" s="135">
        <v>118679</v>
      </c>
      <c r="F169" s="51" t="s">
        <v>786</v>
      </c>
      <c r="G169" s="129"/>
      <c r="H169" s="56" t="s">
        <v>787</v>
      </c>
      <c r="I169" s="61" t="s">
        <v>788</v>
      </c>
      <c r="J169" s="62" t="s">
        <v>789</v>
      </c>
      <c r="K169" s="62">
        <v>44196</v>
      </c>
      <c r="L169" s="55">
        <v>0.85</v>
      </c>
      <c r="M169" s="56" t="s">
        <v>315</v>
      </c>
      <c r="N169" s="56" t="s">
        <v>1079</v>
      </c>
      <c r="O169" s="52" t="s">
        <v>493</v>
      </c>
      <c r="P169" s="52" t="s">
        <v>402</v>
      </c>
      <c r="Q169" s="60">
        <f>+R169+S169+T169</f>
        <v>701079342.10000002</v>
      </c>
      <c r="R169" s="60">
        <v>595917440.77999997</v>
      </c>
      <c r="S169" s="60">
        <v>91140314.469999999</v>
      </c>
      <c r="T169" s="60">
        <v>14021586.85</v>
      </c>
      <c r="U169" s="86"/>
      <c r="V169" s="86">
        <v>131140964.23999999</v>
      </c>
      <c r="W169" s="86">
        <v>0</v>
      </c>
      <c r="X169" s="60">
        <f t="shared" si="22"/>
        <v>832220306.34000003</v>
      </c>
      <c r="Y169" s="60" t="s">
        <v>69</v>
      </c>
      <c r="Z169" s="60"/>
      <c r="AA169" s="7">
        <v>22853925.359999999</v>
      </c>
      <c r="AB169" s="8">
        <v>130600.35</v>
      </c>
      <c r="AC169" s="35"/>
      <c r="AD169" s="35"/>
      <c r="AE169" s="35"/>
    </row>
    <row r="170" spans="2:31" ht="105.75" customHeight="1" x14ac:dyDescent="0.25">
      <c r="B170" s="107">
        <f t="shared" si="23"/>
        <v>141</v>
      </c>
      <c r="C170" s="275"/>
      <c r="D170" s="59" t="s">
        <v>790</v>
      </c>
      <c r="E170" s="135">
        <v>108495</v>
      </c>
      <c r="F170" s="51" t="s">
        <v>791</v>
      </c>
      <c r="G170" s="129"/>
      <c r="H170" s="56" t="s">
        <v>792</v>
      </c>
      <c r="I170" s="61" t="s">
        <v>793</v>
      </c>
      <c r="J170" s="62" t="s">
        <v>794</v>
      </c>
      <c r="K170" s="62">
        <v>45291</v>
      </c>
      <c r="L170" s="55">
        <v>0.85</v>
      </c>
      <c r="M170" s="56" t="s">
        <v>169</v>
      </c>
      <c r="N170" s="56" t="s">
        <v>269</v>
      </c>
      <c r="O170" s="52" t="s">
        <v>493</v>
      </c>
      <c r="P170" s="52" t="s">
        <v>402</v>
      </c>
      <c r="Q170" s="60">
        <f t="shared" si="21"/>
        <v>602068190</v>
      </c>
      <c r="R170" s="60">
        <v>511757962</v>
      </c>
      <c r="S170" s="60">
        <v>78268862</v>
      </c>
      <c r="T170" s="60">
        <v>12041366</v>
      </c>
      <c r="U170" s="86"/>
      <c r="V170" s="86">
        <v>130502654.65000001</v>
      </c>
      <c r="W170" s="86">
        <v>90123336.790000007</v>
      </c>
      <c r="X170" s="60">
        <f t="shared" si="22"/>
        <v>822694181.43999994</v>
      </c>
      <c r="Y170" s="60" t="s">
        <v>69</v>
      </c>
      <c r="Z170" s="60"/>
      <c r="AA170" s="7">
        <v>66902138.640000008</v>
      </c>
      <c r="AB170" s="8">
        <v>7204816.1700000009</v>
      </c>
      <c r="AC170" s="35"/>
      <c r="AD170" s="35"/>
      <c r="AE170" s="35"/>
    </row>
    <row r="171" spans="2:31" ht="105.75" customHeight="1" x14ac:dyDescent="0.25">
      <c r="B171" s="107">
        <f t="shared" si="23"/>
        <v>142</v>
      </c>
      <c r="C171" s="280"/>
      <c r="D171" s="59" t="s">
        <v>795</v>
      </c>
      <c r="E171" s="135">
        <v>116745</v>
      </c>
      <c r="F171" s="51" t="s">
        <v>796</v>
      </c>
      <c r="G171" s="129"/>
      <c r="H171" s="56" t="s">
        <v>797</v>
      </c>
      <c r="I171" s="53" t="s">
        <v>798</v>
      </c>
      <c r="J171" s="62" t="s">
        <v>799</v>
      </c>
      <c r="K171" s="62">
        <v>43357</v>
      </c>
      <c r="L171" s="55">
        <v>0.85</v>
      </c>
      <c r="M171" s="56" t="s">
        <v>331</v>
      </c>
      <c r="N171" s="56" t="s">
        <v>1072</v>
      </c>
      <c r="O171" s="52" t="s">
        <v>800</v>
      </c>
      <c r="P171" s="52" t="s">
        <v>402</v>
      </c>
      <c r="Q171" s="60">
        <f t="shared" si="21"/>
        <v>17066938.52</v>
      </c>
      <c r="R171" s="60">
        <v>14506897.74</v>
      </c>
      <c r="S171" s="60">
        <v>2389371.4</v>
      </c>
      <c r="T171" s="60">
        <v>170669.38</v>
      </c>
      <c r="U171" s="86">
        <v>0</v>
      </c>
      <c r="V171" s="86">
        <v>3242718.32</v>
      </c>
      <c r="W171" s="86">
        <v>0</v>
      </c>
      <c r="X171" s="60">
        <f t="shared" si="22"/>
        <v>20309656.84</v>
      </c>
      <c r="Y171" s="60" t="s">
        <v>69</v>
      </c>
      <c r="Z171" s="60"/>
      <c r="AA171" s="7">
        <v>8736757.3200000003</v>
      </c>
      <c r="AB171" s="8">
        <v>1438995.3199999998</v>
      </c>
      <c r="AC171" s="35"/>
      <c r="AD171" s="35"/>
      <c r="AE171" s="35"/>
    </row>
    <row r="172" spans="2:31" ht="118.5" customHeight="1" x14ac:dyDescent="0.25">
      <c r="B172" s="107">
        <f t="shared" si="23"/>
        <v>143</v>
      </c>
      <c r="C172" s="139"/>
      <c r="D172" s="59" t="s">
        <v>801</v>
      </c>
      <c r="E172" s="135">
        <v>105975</v>
      </c>
      <c r="F172" s="51" t="s">
        <v>802</v>
      </c>
      <c r="G172" s="129" t="s">
        <v>490</v>
      </c>
      <c r="H172" s="56" t="s">
        <v>803</v>
      </c>
      <c r="I172" s="61" t="s">
        <v>804</v>
      </c>
      <c r="J172" s="62" t="s">
        <v>805</v>
      </c>
      <c r="K172" s="62">
        <v>43340</v>
      </c>
      <c r="L172" s="55">
        <v>0.85</v>
      </c>
      <c r="M172" s="56" t="s">
        <v>806</v>
      </c>
      <c r="N172" s="56" t="s">
        <v>807</v>
      </c>
      <c r="O172" s="52"/>
      <c r="P172" s="52" t="s">
        <v>402</v>
      </c>
      <c r="Q172" s="60">
        <f t="shared" si="21"/>
        <v>3931885.8600000003</v>
      </c>
      <c r="R172" s="60">
        <v>3342103.62</v>
      </c>
      <c r="S172" s="60">
        <v>550464.12</v>
      </c>
      <c r="T172" s="60">
        <v>39318.120000000003</v>
      </c>
      <c r="U172" s="86">
        <v>0</v>
      </c>
      <c r="V172" s="86">
        <v>0</v>
      </c>
      <c r="W172" s="86">
        <v>0</v>
      </c>
      <c r="X172" s="60">
        <f t="shared" si="22"/>
        <v>3931885.8600000003</v>
      </c>
      <c r="Y172" s="60" t="s">
        <v>69</v>
      </c>
      <c r="Z172" s="60"/>
      <c r="AA172" s="7">
        <v>0</v>
      </c>
      <c r="AB172" s="8">
        <v>0</v>
      </c>
      <c r="AC172" s="35"/>
      <c r="AD172" s="35"/>
      <c r="AE172" s="35"/>
    </row>
    <row r="173" spans="2:31" ht="90" customHeight="1" x14ac:dyDescent="0.25">
      <c r="B173" s="107">
        <f t="shared" si="23"/>
        <v>144</v>
      </c>
      <c r="C173" s="139"/>
      <c r="D173" s="59" t="s">
        <v>808</v>
      </c>
      <c r="E173" s="135">
        <v>122381</v>
      </c>
      <c r="F173" s="51" t="s">
        <v>809</v>
      </c>
      <c r="G173" s="129" t="s">
        <v>490</v>
      </c>
      <c r="H173" s="56" t="s">
        <v>810</v>
      </c>
      <c r="I173" s="61" t="s">
        <v>808</v>
      </c>
      <c r="J173" s="62" t="s">
        <v>811</v>
      </c>
      <c r="K173" s="62">
        <v>43707</v>
      </c>
      <c r="L173" s="55">
        <v>0.85</v>
      </c>
      <c r="M173" s="56" t="s">
        <v>812</v>
      </c>
      <c r="N173" s="56" t="s">
        <v>316</v>
      </c>
      <c r="O173" s="52"/>
      <c r="P173" s="52" t="s">
        <v>402</v>
      </c>
      <c r="Q173" s="60">
        <f t="shared" si="21"/>
        <v>7464359.2799999993</v>
      </c>
      <c r="R173" s="60">
        <v>6344705.3899999997</v>
      </c>
      <c r="S173" s="60">
        <v>1045010.31</v>
      </c>
      <c r="T173" s="60">
        <v>74643.58</v>
      </c>
      <c r="U173" s="86">
        <v>0</v>
      </c>
      <c r="V173" s="86">
        <v>1418228.26</v>
      </c>
      <c r="W173" s="86">
        <v>0</v>
      </c>
      <c r="X173" s="60">
        <f t="shared" si="22"/>
        <v>8882587.5399999991</v>
      </c>
      <c r="Y173" s="60" t="s">
        <v>69</v>
      </c>
      <c r="Z173" s="60"/>
      <c r="AA173" s="137">
        <v>2925159.83</v>
      </c>
      <c r="AB173" s="138">
        <v>481791.03</v>
      </c>
      <c r="AC173" s="35"/>
      <c r="AD173" s="35"/>
      <c r="AE173" s="35"/>
    </row>
    <row r="174" spans="2:31" ht="69" customHeight="1" x14ac:dyDescent="0.25">
      <c r="B174" s="107">
        <f t="shared" si="23"/>
        <v>145</v>
      </c>
      <c r="C174" s="139"/>
      <c r="D174" s="59" t="s">
        <v>813</v>
      </c>
      <c r="E174" s="135">
        <v>122160</v>
      </c>
      <c r="F174" s="51" t="s">
        <v>814</v>
      </c>
      <c r="G174" s="129" t="s">
        <v>815</v>
      </c>
      <c r="H174" s="56" t="s">
        <v>816</v>
      </c>
      <c r="I174" s="61" t="s">
        <v>813</v>
      </c>
      <c r="J174" s="62" t="s">
        <v>817</v>
      </c>
      <c r="K174" s="62">
        <v>43585</v>
      </c>
      <c r="L174" s="55">
        <v>0.85</v>
      </c>
      <c r="M174" s="56" t="s">
        <v>812</v>
      </c>
      <c r="N174" s="56" t="s">
        <v>818</v>
      </c>
      <c r="O174" s="52"/>
      <c r="P174" s="52" t="s">
        <v>402</v>
      </c>
      <c r="Q174" s="60">
        <f t="shared" si="21"/>
        <v>7422480.9999999991</v>
      </c>
      <c r="R174" s="60">
        <v>6309108.8499999996</v>
      </c>
      <c r="S174" s="60">
        <v>1039147.34</v>
      </c>
      <c r="T174" s="60">
        <v>74224.81</v>
      </c>
      <c r="U174" s="86">
        <v>0</v>
      </c>
      <c r="V174" s="86">
        <v>1410271.39</v>
      </c>
      <c r="W174" s="86">
        <v>0</v>
      </c>
      <c r="X174" s="60">
        <f t="shared" si="22"/>
        <v>8832752.3899999987</v>
      </c>
      <c r="Y174" s="60" t="s">
        <v>69</v>
      </c>
      <c r="Z174" s="60"/>
      <c r="AA174" s="7">
        <v>4816985.25</v>
      </c>
      <c r="AB174" s="8">
        <v>793385.79999999993</v>
      </c>
      <c r="AC174" s="35"/>
      <c r="AD174" s="35"/>
      <c r="AE174" s="35"/>
    </row>
    <row r="175" spans="2:31" ht="92.25" customHeight="1" x14ac:dyDescent="0.25">
      <c r="B175" s="107">
        <f t="shared" si="23"/>
        <v>146</v>
      </c>
      <c r="C175" s="139"/>
      <c r="D175" s="59" t="s">
        <v>819</v>
      </c>
      <c r="E175" s="135">
        <v>108929</v>
      </c>
      <c r="F175" s="51" t="s">
        <v>820</v>
      </c>
      <c r="G175" s="129" t="s">
        <v>821</v>
      </c>
      <c r="H175" s="56" t="s">
        <v>822</v>
      </c>
      <c r="I175" s="61" t="s">
        <v>819</v>
      </c>
      <c r="J175" s="62" t="s">
        <v>823</v>
      </c>
      <c r="K175" s="62" t="s">
        <v>824</v>
      </c>
      <c r="L175" s="55">
        <v>0.85</v>
      </c>
      <c r="M175" s="56" t="s">
        <v>315</v>
      </c>
      <c r="N175" s="56" t="s">
        <v>825</v>
      </c>
      <c r="O175" s="52"/>
      <c r="P175" s="52" t="s">
        <v>402</v>
      </c>
      <c r="Q175" s="60">
        <f t="shared" si="21"/>
        <v>18700000</v>
      </c>
      <c r="R175" s="60">
        <v>15895000</v>
      </c>
      <c r="S175" s="60">
        <v>2618000</v>
      </c>
      <c r="T175" s="60">
        <v>187000</v>
      </c>
      <c r="U175" s="86">
        <v>0</v>
      </c>
      <c r="V175" s="86">
        <v>3553000</v>
      </c>
      <c r="W175" s="86">
        <v>0</v>
      </c>
      <c r="X175" s="60">
        <f t="shared" si="22"/>
        <v>22253000</v>
      </c>
      <c r="Y175" s="60" t="s">
        <v>69</v>
      </c>
      <c r="Z175" s="60"/>
      <c r="AA175" s="7">
        <v>0</v>
      </c>
      <c r="AB175" s="8">
        <v>0</v>
      </c>
      <c r="AC175" s="35"/>
      <c r="AD175" s="35"/>
      <c r="AE175" s="35"/>
    </row>
    <row r="176" spans="2:31" ht="84.75" customHeight="1" x14ac:dyDescent="0.25">
      <c r="B176" s="107">
        <f t="shared" si="23"/>
        <v>147</v>
      </c>
      <c r="C176" s="139"/>
      <c r="D176" s="59" t="s">
        <v>826</v>
      </c>
      <c r="E176" s="135">
        <v>115525</v>
      </c>
      <c r="F176" s="51" t="s">
        <v>827</v>
      </c>
      <c r="G176" s="129" t="s">
        <v>821</v>
      </c>
      <c r="H176" s="56" t="s">
        <v>828</v>
      </c>
      <c r="I176" s="61" t="s">
        <v>829</v>
      </c>
      <c r="J176" s="62" t="s">
        <v>830</v>
      </c>
      <c r="K176" s="62" t="s">
        <v>831</v>
      </c>
      <c r="L176" s="55">
        <v>0.85</v>
      </c>
      <c r="M176" s="56" t="s">
        <v>832</v>
      </c>
      <c r="N176" s="56" t="s">
        <v>833</v>
      </c>
      <c r="O176" s="52"/>
      <c r="P176" s="52" t="s">
        <v>402</v>
      </c>
      <c r="Q176" s="60">
        <f t="shared" si="21"/>
        <v>2241900010.9999995</v>
      </c>
      <c r="R176" s="60">
        <v>1905615009.3499999</v>
      </c>
      <c r="S176" s="60">
        <v>291447001.43000001</v>
      </c>
      <c r="T176" s="60">
        <v>44838000.219999999</v>
      </c>
      <c r="U176" s="86">
        <v>0</v>
      </c>
      <c r="V176" s="86">
        <v>420788772.5</v>
      </c>
      <c r="W176" s="86">
        <v>0</v>
      </c>
      <c r="X176" s="60">
        <f t="shared" si="22"/>
        <v>2662688783.4999995</v>
      </c>
      <c r="Y176" s="60" t="s">
        <v>69</v>
      </c>
      <c r="Z176" s="60"/>
      <c r="AA176" s="7">
        <v>20000000</v>
      </c>
      <c r="AB176" s="8"/>
      <c r="AC176" s="35"/>
      <c r="AD176" s="35"/>
      <c r="AE176" s="35"/>
    </row>
    <row r="177" spans="2:31" ht="106.5" customHeight="1" x14ac:dyDescent="0.25">
      <c r="B177" s="107">
        <f>B176+1</f>
        <v>148</v>
      </c>
      <c r="C177" s="139"/>
      <c r="D177" s="59" t="s">
        <v>834</v>
      </c>
      <c r="E177" s="135">
        <v>123224</v>
      </c>
      <c r="F177" s="51" t="s">
        <v>835</v>
      </c>
      <c r="G177" s="129" t="s">
        <v>821</v>
      </c>
      <c r="H177" s="56" t="s">
        <v>836</v>
      </c>
      <c r="I177" s="61" t="s">
        <v>837</v>
      </c>
      <c r="J177" s="62" t="s">
        <v>838</v>
      </c>
      <c r="K177" s="62" t="s">
        <v>839</v>
      </c>
      <c r="L177" s="55">
        <v>0.85</v>
      </c>
      <c r="M177" s="56" t="s">
        <v>315</v>
      </c>
      <c r="N177" s="56" t="s">
        <v>316</v>
      </c>
      <c r="O177" s="52"/>
      <c r="P177" s="52" t="s">
        <v>402</v>
      </c>
      <c r="Q177" s="60">
        <f t="shared" si="21"/>
        <v>13556480</v>
      </c>
      <c r="R177" s="60">
        <v>11523008</v>
      </c>
      <c r="S177" s="60">
        <v>1897907.2</v>
      </c>
      <c r="T177" s="60">
        <v>135564.79999999999</v>
      </c>
      <c r="U177" s="86">
        <v>0</v>
      </c>
      <c r="V177" s="86">
        <v>2575731.2000000002</v>
      </c>
      <c r="W177" s="86">
        <v>0</v>
      </c>
      <c r="X177" s="60">
        <f t="shared" si="22"/>
        <v>16132211.199999999</v>
      </c>
      <c r="Y177" s="60" t="s">
        <v>69</v>
      </c>
      <c r="Z177" s="60"/>
      <c r="AA177" s="7">
        <v>0</v>
      </c>
      <c r="AB177" s="8">
        <v>0</v>
      </c>
      <c r="AC177" s="35"/>
      <c r="AD177" s="35"/>
      <c r="AE177" s="35"/>
    </row>
    <row r="178" spans="2:31" ht="106.5" customHeight="1" x14ac:dyDescent="0.25">
      <c r="B178" s="107">
        <f t="shared" ref="B178:B179" si="24">B177+1</f>
        <v>149</v>
      </c>
      <c r="C178" s="139"/>
      <c r="D178" s="59" t="s">
        <v>840</v>
      </c>
      <c r="E178" s="135">
        <v>108858</v>
      </c>
      <c r="F178" s="51" t="s">
        <v>841</v>
      </c>
      <c r="G178" s="129" t="s">
        <v>821</v>
      </c>
      <c r="H178" s="56" t="s">
        <v>842</v>
      </c>
      <c r="I178" s="61" t="s">
        <v>843</v>
      </c>
      <c r="J178" s="62" t="s">
        <v>844</v>
      </c>
      <c r="K178" s="62" t="s">
        <v>831</v>
      </c>
      <c r="L178" s="55">
        <v>0.85</v>
      </c>
      <c r="M178" s="56" t="s">
        <v>315</v>
      </c>
      <c r="N178" s="56" t="s">
        <v>845</v>
      </c>
      <c r="O178" s="52"/>
      <c r="P178" s="52" t="s">
        <v>846</v>
      </c>
      <c r="Q178" s="60">
        <f t="shared" si="21"/>
        <v>1640654623.98</v>
      </c>
      <c r="R178" s="60">
        <v>1394556430.3800001</v>
      </c>
      <c r="S178" s="60">
        <v>213285101.12</v>
      </c>
      <c r="T178" s="60">
        <v>32813092.48</v>
      </c>
      <c r="U178" s="86">
        <v>0</v>
      </c>
      <c r="V178" s="86">
        <v>326166273.76999998</v>
      </c>
      <c r="W178" s="86">
        <v>0</v>
      </c>
      <c r="X178" s="60">
        <f t="shared" si="22"/>
        <v>1966820897.75</v>
      </c>
      <c r="Y178" s="60" t="s">
        <v>69</v>
      </c>
      <c r="Z178" s="60"/>
      <c r="AA178" s="7">
        <v>0</v>
      </c>
      <c r="AB178" s="8">
        <v>0</v>
      </c>
      <c r="AC178" s="35"/>
      <c r="AD178" s="35"/>
      <c r="AE178" s="35"/>
    </row>
    <row r="179" spans="2:31" ht="165" customHeight="1" x14ac:dyDescent="0.25">
      <c r="B179" s="107">
        <f t="shared" si="24"/>
        <v>150</v>
      </c>
      <c r="C179" s="139"/>
      <c r="D179" s="59" t="s">
        <v>847</v>
      </c>
      <c r="E179" s="135">
        <v>125325</v>
      </c>
      <c r="F179" s="51" t="s">
        <v>848</v>
      </c>
      <c r="G179" s="129" t="s">
        <v>821</v>
      </c>
      <c r="H179" s="56" t="s">
        <v>849</v>
      </c>
      <c r="I179" s="61" t="s">
        <v>850</v>
      </c>
      <c r="J179" s="62" t="s">
        <v>851</v>
      </c>
      <c r="K179" s="62" t="s">
        <v>852</v>
      </c>
      <c r="L179" s="55">
        <v>0.85</v>
      </c>
      <c r="M179" s="56" t="s">
        <v>853</v>
      </c>
      <c r="N179" s="56" t="s">
        <v>126</v>
      </c>
      <c r="O179" s="52"/>
      <c r="P179" s="52" t="s">
        <v>846</v>
      </c>
      <c r="Q179" s="60">
        <f t="shared" si="21"/>
        <v>1221642153.52</v>
      </c>
      <c r="R179" s="60">
        <v>1038395830.49</v>
      </c>
      <c r="S179" s="60">
        <v>158813479.94999999</v>
      </c>
      <c r="T179" s="60">
        <v>24432843.079999998</v>
      </c>
      <c r="U179" s="86">
        <v>0</v>
      </c>
      <c r="V179" s="86">
        <v>228759219.74000001</v>
      </c>
      <c r="W179" s="86">
        <v>0</v>
      </c>
      <c r="X179" s="60">
        <f t="shared" si="22"/>
        <v>1450401373.26</v>
      </c>
      <c r="Y179" s="60" t="s">
        <v>69</v>
      </c>
      <c r="Z179" s="60"/>
      <c r="AA179" s="7">
        <v>0</v>
      </c>
      <c r="AB179" s="8">
        <v>0</v>
      </c>
      <c r="AC179" s="35"/>
      <c r="AD179" s="35"/>
      <c r="AE179" s="35"/>
    </row>
    <row r="180" spans="2:31" ht="25.5" customHeight="1" x14ac:dyDescent="0.25">
      <c r="B180" s="125"/>
      <c r="C180" s="126" t="s">
        <v>854</v>
      </c>
      <c r="D180" s="126"/>
      <c r="E180" s="126"/>
      <c r="F180" s="126"/>
      <c r="G180" s="126"/>
      <c r="H180" s="126"/>
      <c r="I180" s="127"/>
      <c r="J180" s="126"/>
      <c r="K180" s="126"/>
      <c r="L180" s="126"/>
      <c r="M180" s="126"/>
      <c r="N180" s="126"/>
      <c r="O180" s="126"/>
      <c r="P180" s="126"/>
      <c r="Q180" s="72">
        <f>SUM(Q105:Q179)</f>
        <v>12022666803.772398</v>
      </c>
      <c r="R180" s="72">
        <f>SUM(R105:R179)</f>
        <v>10219266785.1635</v>
      </c>
      <c r="S180" s="72">
        <f t="shared" ref="S180:X180" si="25">SUM(S105:S179)</f>
        <v>1566872643.2268002</v>
      </c>
      <c r="T180" s="72">
        <f t="shared" si="25"/>
        <v>236527375.38209999</v>
      </c>
      <c r="U180" s="72">
        <f t="shared" si="25"/>
        <v>0</v>
      </c>
      <c r="V180" s="72">
        <f t="shared" si="25"/>
        <v>2517331122.4300003</v>
      </c>
      <c r="W180" s="72">
        <f t="shared" si="25"/>
        <v>775807906.24000013</v>
      </c>
      <c r="X180" s="72">
        <f t="shared" si="25"/>
        <v>15315805832.4424</v>
      </c>
      <c r="Y180" s="72"/>
      <c r="Z180" s="72"/>
      <c r="AA180" s="72">
        <f>SUM(AA105:AA179)</f>
        <v>1117913360.9999998</v>
      </c>
      <c r="AB180" s="73">
        <f>SUM(AB105:AB179)</f>
        <v>145552353.96000004</v>
      </c>
      <c r="AC180" s="35"/>
      <c r="AD180" s="35"/>
      <c r="AE180" s="35"/>
    </row>
    <row r="181" spans="2:31" ht="26.25" customHeight="1" x14ac:dyDescent="0.25">
      <c r="B181" s="92"/>
      <c r="C181" s="93" t="s">
        <v>855</v>
      </c>
      <c r="D181" s="93"/>
      <c r="E181" s="93"/>
      <c r="F181" s="93"/>
      <c r="G181" s="93"/>
      <c r="H181" s="93"/>
      <c r="I181" s="94"/>
      <c r="J181" s="93"/>
      <c r="K181" s="93"/>
      <c r="L181" s="93"/>
      <c r="M181" s="93"/>
      <c r="N181" s="93"/>
      <c r="O181" s="93"/>
      <c r="P181" s="93"/>
      <c r="Q181" s="95">
        <f t="shared" si="21"/>
        <v>12991141934.662399</v>
      </c>
      <c r="R181" s="95">
        <f>+R104+R180</f>
        <v>11042470645.723499</v>
      </c>
      <c r="S181" s="95">
        <f>+S104+S180</f>
        <v>1693513414.9468002</v>
      </c>
      <c r="T181" s="95">
        <f>+T104+T180</f>
        <v>255157873.9921</v>
      </c>
      <c r="U181" s="95"/>
      <c r="V181" s="95">
        <f>+V104+V180</f>
        <v>2808316478.2800002</v>
      </c>
      <c r="W181" s="95">
        <f>+W104+W180</f>
        <v>858547189.07000017</v>
      </c>
      <c r="X181" s="95">
        <f>+X104+X180</f>
        <v>16658005602.0124</v>
      </c>
      <c r="Y181" s="95"/>
      <c r="Z181" s="95"/>
      <c r="AA181" s="96">
        <f>+AA180+AA104</f>
        <v>1593106690.2799997</v>
      </c>
      <c r="AB181" s="97">
        <f>+AB180+AB104</f>
        <v>218228980.79000002</v>
      </c>
      <c r="AC181" s="35"/>
      <c r="AD181" s="35"/>
      <c r="AE181" s="35"/>
    </row>
    <row r="182" spans="2:31" ht="26.25" customHeight="1" x14ac:dyDescent="0.25">
      <c r="B182" s="45"/>
      <c r="C182" s="46" t="s">
        <v>856</v>
      </c>
      <c r="D182" s="46"/>
      <c r="E182" s="46"/>
      <c r="F182" s="99"/>
      <c r="G182" s="99"/>
      <c r="H182" s="99"/>
      <c r="I182" s="100"/>
      <c r="J182" s="99"/>
      <c r="K182" s="99"/>
      <c r="L182" s="99"/>
      <c r="M182" s="99"/>
      <c r="N182" s="99"/>
      <c r="O182" s="99"/>
      <c r="P182" s="99"/>
      <c r="Q182" s="101"/>
      <c r="R182" s="101"/>
      <c r="S182" s="101"/>
      <c r="T182" s="101"/>
      <c r="U182" s="101"/>
      <c r="V182" s="101"/>
      <c r="W182" s="101"/>
      <c r="X182" s="101"/>
      <c r="Y182" s="101"/>
      <c r="Z182" s="101"/>
      <c r="AA182" s="120"/>
      <c r="AB182" s="121"/>
      <c r="AC182" s="35"/>
      <c r="AD182" s="35"/>
      <c r="AE182" s="35"/>
    </row>
    <row r="183" spans="2:31" ht="82.5" customHeight="1" x14ac:dyDescent="0.25">
      <c r="B183" s="91">
        <f>+B179+1</f>
        <v>151</v>
      </c>
      <c r="C183" s="274" t="s">
        <v>857</v>
      </c>
      <c r="D183" s="59" t="s">
        <v>858</v>
      </c>
      <c r="E183" s="59">
        <v>101985</v>
      </c>
      <c r="F183" s="51" t="s">
        <v>859</v>
      </c>
      <c r="G183" s="276" t="s">
        <v>860</v>
      </c>
      <c r="H183" s="52" t="s">
        <v>861</v>
      </c>
      <c r="I183" s="53" t="s">
        <v>862</v>
      </c>
      <c r="J183" s="54">
        <v>42858</v>
      </c>
      <c r="K183" s="54">
        <v>43769</v>
      </c>
      <c r="L183" s="55">
        <v>0.85</v>
      </c>
      <c r="M183" s="56" t="s">
        <v>1055</v>
      </c>
      <c r="N183" s="56" t="s">
        <v>1403</v>
      </c>
      <c r="O183" s="52" t="s">
        <v>863</v>
      </c>
      <c r="P183" s="57" t="s">
        <v>864</v>
      </c>
      <c r="Q183" s="57">
        <f t="shared" si="21"/>
        <v>4052494.76</v>
      </c>
      <c r="R183" s="60">
        <v>3444620.55</v>
      </c>
      <c r="S183" s="60">
        <v>607874.21</v>
      </c>
      <c r="T183" s="60">
        <v>0</v>
      </c>
      <c r="U183" s="60"/>
      <c r="V183" s="60">
        <v>0</v>
      </c>
      <c r="W183" s="60">
        <v>0</v>
      </c>
      <c r="X183" s="60">
        <f t="shared" ref="X183:X241" si="26">R183+S183+T183+V183+W183</f>
        <v>4052494.76</v>
      </c>
      <c r="Y183" s="60" t="s">
        <v>69</v>
      </c>
      <c r="Z183" s="60"/>
      <c r="AA183" s="105">
        <v>2605061.96</v>
      </c>
      <c r="AB183" s="106">
        <v>400852.04000000004</v>
      </c>
      <c r="AC183" s="35"/>
      <c r="AD183" s="35"/>
      <c r="AE183" s="35"/>
    </row>
    <row r="184" spans="2:31" ht="128.25" customHeight="1" x14ac:dyDescent="0.25">
      <c r="B184" s="91">
        <f t="shared" ref="B184:B238" si="27">B183+1</f>
        <v>152</v>
      </c>
      <c r="C184" s="275"/>
      <c r="D184" s="59" t="s">
        <v>865</v>
      </c>
      <c r="E184" s="59">
        <v>102123</v>
      </c>
      <c r="F184" s="51" t="s">
        <v>866</v>
      </c>
      <c r="G184" s="276"/>
      <c r="H184" s="52" t="s">
        <v>867</v>
      </c>
      <c r="I184" s="53" t="s">
        <v>868</v>
      </c>
      <c r="J184" s="54">
        <v>42858</v>
      </c>
      <c r="K184" s="54">
        <v>43646</v>
      </c>
      <c r="L184" s="55">
        <v>0.85</v>
      </c>
      <c r="M184" s="56" t="s">
        <v>853</v>
      </c>
      <c r="N184" s="56" t="s">
        <v>1401</v>
      </c>
      <c r="O184" s="52" t="s">
        <v>863</v>
      </c>
      <c r="P184" s="57" t="s">
        <v>864</v>
      </c>
      <c r="Q184" s="57">
        <f t="shared" si="21"/>
        <v>6067614.7300000004</v>
      </c>
      <c r="R184" s="60">
        <v>5157472.5205000006</v>
      </c>
      <c r="S184" s="60">
        <v>910142.2095</v>
      </c>
      <c r="T184" s="60">
        <v>0</v>
      </c>
      <c r="U184" s="60"/>
      <c r="V184" s="60">
        <v>0</v>
      </c>
      <c r="W184" s="60">
        <v>0</v>
      </c>
      <c r="X184" s="60">
        <f t="shared" si="26"/>
        <v>6067614.7300000004</v>
      </c>
      <c r="Y184" s="60" t="s">
        <v>69</v>
      </c>
      <c r="Z184" s="60"/>
      <c r="AA184" s="105">
        <v>2293140.27</v>
      </c>
      <c r="AB184" s="106">
        <v>391419.52999999991</v>
      </c>
      <c r="AC184" s="35"/>
      <c r="AD184" s="35"/>
      <c r="AE184" s="35"/>
    </row>
    <row r="185" spans="2:31" ht="110.25" customHeight="1" x14ac:dyDescent="0.25">
      <c r="B185" s="91">
        <f t="shared" si="27"/>
        <v>153</v>
      </c>
      <c r="C185" s="275"/>
      <c r="D185" s="59" t="s">
        <v>869</v>
      </c>
      <c r="E185" s="59">
        <v>102491</v>
      </c>
      <c r="F185" s="51" t="s">
        <v>870</v>
      </c>
      <c r="G185" s="276"/>
      <c r="H185" s="52" t="s">
        <v>871</v>
      </c>
      <c r="I185" s="53" t="s">
        <v>872</v>
      </c>
      <c r="J185" s="54">
        <v>42860</v>
      </c>
      <c r="K185" s="52" t="s">
        <v>873</v>
      </c>
      <c r="L185" s="55">
        <v>0.85</v>
      </c>
      <c r="M185" s="56" t="s">
        <v>1381</v>
      </c>
      <c r="N185" s="56" t="s">
        <v>1413</v>
      </c>
      <c r="O185" s="52" t="s">
        <v>863</v>
      </c>
      <c r="P185" s="57" t="s">
        <v>864</v>
      </c>
      <c r="Q185" s="57">
        <f t="shared" si="21"/>
        <v>4789488</v>
      </c>
      <c r="R185" s="60">
        <v>4071064.8</v>
      </c>
      <c r="S185" s="60">
        <v>718423.2</v>
      </c>
      <c r="T185" s="60">
        <v>0</v>
      </c>
      <c r="U185" s="60"/>
      <c r="V185" s="60">
        <v>0</v>
      </c>
      <c r="W185" s="60">
        <v>0</v>
      </c>
      <c r="X185" s="60">
        <f t="shared" si="26"/>
        <v>4789488</v>
      </c>
      <c r="Y185" s="60" t="s">
        <v>69</v>
      </c>
      <c r="Z185" s="60"/>
      <c r="AA185" s="105">
        <v>1998487.3900000001</v>
      </c>
      <c r="AB185" s="106">
        <v>343642.49</v>
      </c>
      <c r="AC185" s="35"/>
      <c r="AD185" s="35"/>
      <c r="AE185" s="35"/>
    </row>
    <row r="186" spans="2:31" ht="99.75" customHeight="1" x14ac:dyDescent="0.25">
      <c r="B186" s="91">
        <f t="shared" si="27"/>
        <v>154</v>
      </c>
      <c r="C186" s="275"/>
      <c r="D186" s="59" t="s">
        <v>874</v>
      </c>
      <c r="E186" s="59">
        <v>101992</v>
      </c>
      <c r="F186" s="51" t="s">
        <v>875</v>
      </c>
      <c r="G186" s="276"/>
      <c r="H186" s="52" t="s">
        <v>876</v>
      </c>
      <c r="I186" s="53" t="s">
        <v>877</v>
      </c>
      <c r="J186" s="54">
        <v>42863</v>
      </c>
      <c r="K186" s="54">
        <v>43951</v>
      </c>
      <c r="L186" s="55">
        <v>0.85</v>
      </c>
      <c r="M186" s="56" t="s">
        <v>812</v>
      </c>
      <c r="N186" s="56" t="s">
        <v>1414</v>
      </c>
      <c r="O186" s="52" t="s">
        <v>863</v>
      </c>
      <c r="P186" s="57" t="s">
        <v>864</v>
      </c>
      <c r="Q186" s="57">
        <f t="shared" si="21"/>
        <v>2301650</v>
      </c>
      <c r="R186" s="60">
        <v>1956402.5</v>
      </c>
      <c r="S186" s="60">
        <v>345247.5</v>
      </c>
      <c r="T186" s="60">
        <v>0</v>
      </c>
      <c r="U186" s="60"/>
      <c r="V186" s="60">
        <v>0</v>
      </c>
      <c r="W186" s="60">
        <v>0</v>
      </c>
      <c r="X186" s="60">
        <f t="shared" si="26"/>
        <v>2301650</v>
      </c>
      <c r="Y186" s="60" t="s">
        <v>69</v>
      </c>
      <c r="Z186" s="60"/>
      <c r="AA186" s="105">
        <v>1434226.3800000001</v>
      </c>
      <c r="AB186" s="106">
        <v>213785.38</v>
      </c>
      <c r="AC186" s="35"/>
      <c r="AD186" s="35"/>
      <c r="AE186" s="35"/>
    </row>
    <row r="187" spans="2:31" ht="97.5" customHeight="1" x14ac:dyDescent="0.25">
      <c r="B187" s="91">
        <f t="shared" si="27"/>
        <v>155</v>
      </c>
      <c r="C187" s="275"/>
      <c r="D187" s="59" t="s">
        <v>878</v>
      </c>
      <c r="E187" s="59">
        <v>101996</v>
      </c>
      <c r="F187" s="51" t="s">
        <v>879</v>
      </c>
      <c r="G187" s="276"/>
      <c r="H187" s="52" t="s">
        <v>876</v>
      </c>
      <c r="I187" s="53" t="s">
        <v>880</v>
      </c>
      <c r="J187" s="52" t="s">
        <v>881</v>
      </c>
      <c r="K187" s="52" t="s">
        <v>882</v>
      </c>
      <c r="L187" s="55">
        <v>0.85</v>
      </c>
      <c r="M187" s="56" t="s">
        <v>806</v>
      </c>
      <c r="N187" s="56" t="s">
        <v>343</v>
      </c>
      <c r="O187" s="52" t="s">
        <v>863</v>
      </c>
      <c r="P187" s="57" t="s">
        <v>864</v>
      </c>
      <c r="Q187" s="57">
        <f t="shared" si="21"/>
        <v>1941115</v>
      </c>
      <c r="R187" s="60">
        <v>1649947.75</v>
      </c>
      <c r="S187" s="60">
        <v>291167.25</v>
      </c>
      <c r="T187" s="60">
        <v>0</v>
      </c>
      <c r="U187" s="60"/>
      <c r="V187" s="60">
        <v>0</v>
      </c>
      <c r="W187" s="60">
        <v>0</v>
      </c>
      <c r="X187" s="60">
        <f t="shared" si="26"/>
        <v>1941115</v>
      </c>
      <c r="Y187" s="60" t="s">
        <v>69</v>
      </c>
      <c r="Z187" s="60"/>
      <c r="AA187" s="105">
        <v>1208981.25</v>
      </c>
      <c r="AB187" s="106">
        <v>179094.66</v>
      </c>
      <c r="AC187" s="35"/>
      <c r="AD187" s="35"/>
      <c r="AE187" s="35"/>
    </row>
    <row r="188" spans="2:31" ht="73.5" customHeight="1" x14ac:dyDescent="0.25">
      <c r="B188" s="91">
        <f t="shared" si="27"/>
        <v>156</v>
      </c>
      <c r="C188" s="275"/>
      <c r="D188" s="59" t="s">
        <v>883</v>
      </c>
      <c r="E188" s="59">
        <v>102011</v>
      </c>
      <c r="F188" s="51" t="s">
        <v>884</v>
      </c>
      <c r="G188" s="276"/>
      <c r="H188" s="52" t="s">
        <v>885</v>
      </c>
      <c r="I188" s="53" t="s">
        <v>886</v>
      </c>
      <c r="J188" s="54">
        <v>42866</v>
      </c>
      <c r="K188" s="54">
        <v>43722</v>
      </c>
      <c r="L188" s="55">
        <v>0.85</v>
      </c>
      <c r="M188" s="56" t="s">
        <v>812</v>
      </c>
      <c r="N188" s="56" t="s">
        <v>1404</v>
      </c>
      <c r="O188" s="52" t="s">
        <v>67</v>
      </c>
      <c r="P188" s="57" t="s">
        <v>864</v>
      </c>
      <c r="Q188" s="57">
        <f t="shared" si="21"/>
        <v>937189.85</v>
      </c>
      <c r="R188" s="60">
        <v>796611.37</v>
      </c>
      <c r="S188" s="60">
        <v>0</v>
      </c>
      <c r="T188" s="60">
        <v>140578.48000000001</v>
      </c>
      <c r="U188" s="60"/>
      <c r="V188" s="60">
        <v>0</v>
      </c>
      <c r="W188" s="60">
        <v>0</v>
      </c>
      <c r="X188" s="60">
        <f t="shared" si="26"/>
        <v>937189.85</v>
      </c>
      <c r="Y188" s="60" t="s">
        <v>69</v>
      </c>
      <c r="Z188" s="60"/>
      <c r="AA188" s="105">
        <v>245057.19</v>
      </c>
      <c r="AB188" s="106">
        <v>43245.380000000005</v>
      </c>
      <c r="AC188" s="35"/>
      <c r="AD188" s="35"/>
      <c r="AE188" s="35"/>
    </row>
    <row r="189" spans="2:31" ht="48.75" customHeight="1" x14ac:dyDescent="0.25">
      <c r="B189" s="91">
        <f t="shared" si="27"/>
        <v>157</v>
      </c>
      <c r="C189" s="275"/>
      <c r="D189" s="59" t="s">
        <v>887</v>
      </c>
      <c r="E189" s="59">
        <v>101984</v>
      </c>
      <c r="F189" s="51" t="s">
        <v>888</v>
      </c>
      <c r="G189" s="276"/>
      <c r="H189" s="52" t="s">
        <v>889</v>
      </c>
      <c r="I189" s="53" t="s">
        <v>890</v>
      </c>
      <c r="J189" s="54">
        <v>42874</v>
      </c>
      <c r="K189" s="54">
        <v>43646</v>
      </c>
      <c r="L189" s="55">
        <v>0.85</v>
      </c>
      <c r="M189" s="56" t="s">
        <v>1055</v>
      </c>
      <c r="N189" s="56" t="s">
        <v>1415</v>
      </c>
      <c r="O189" s="52" t="s">
        <v>863</v>
      </c>
      <c r="P189" s="57" t="s">
        <v>864</v>
      </c>
      <c r="Q189" s="57">
        <f t="shared" si="21"/>
        <v>2669735.5999999996</v>
      </c>
      <c r="R189" s="60">
        <v>2269275.2599999998</v>
      </c>
      <c r="S189" s="60">
        <v>400460.34</v>
      </c>
      <c r="T189" s="60">
        <v>0</v>
      </c>
      <c r="U189" s="60"/>
      <c r="V189" s="60">
        <v>0</v>
      </c>
      <c r="W189" s="60">
        <v>15800</v>
      </c>
      <c r="X189" s="60">
        <f t="shared" si="26"/>
        <v>2685535.5999999996</v>
      </c>
      <c r="Y189" s="60" t="s">
        <v>69</v>
      </c>
      <c r="Z189" s="60"/>
      <c r="AA189" s="105">
        <v>1859323.73</v>
      </c>
      <c r="AB189" s="106">
        <v>328115.93</v>
      </c>
      <c r="AC189" s="35"/>
      <c r="AD189" s="35"/>
      <c r="AE189" s="35"/>
    </row>
    <row r="190" spans="2:31" ht="75.75" customHeight="1" x14ac:dyDescent="0.25">
      <c r="B190" s="91">
        <f t="shared" si="27"/>
        <v>158</v>
      </c>
      <c r="C190" s="275"/>
      <c r="D190" s="59" t="s">
        <v>891</v>
      </c>
      <c r="E190" s="59">
        <v>102023</v>
      </c>
      <c r="F190" s="51" t="s">
        <v>892</v>
      </c>
      <c r="G190" s="276"/>
      <c r="H190" s="52" t="s">
        <v>893</v>
      </c>
      <c r="I190" s="53" t="s">
        <v>894</v>
      </c>
      <c r="J190" s="52" t="s">
        <v>895</v>
      </c>
      <c r="K190" s="52" t="s">
        <v>104</v>
      </c>
      <c r="L190" s="55">
        <v>0.85</v>
      </c>
      <c r="M190" s="56" t="s">
        <v>1301</v>
      </c>
      <c r="N190" s="56" t="s">
        <v>1416</v>
      </c>
      <c r="O190" s="52" t="s">
        <v>896</v>
      </c>
      <c r="P190" s="57" t="s">
        <v>864</v>
      </c>
      <c r="Q190" s="57">
        <f t="shared" si="21"/>
        <v>2070420.8199999998</v>
      </c>
      <c r="R190" s="60">
        <v>1759857.7</v>
      </c>
      <c r="S190" s="60">
        <v>310563.12</v>
      </c>
      <c r="T190" s="60">
        <v>0</v>
      </c>
      <c r="U190" s="60"/>
      <c r="V190" s="60">
        <v>0</v>
      </c>
      <c r="W190" s="60">
        <v>0</v>
      </c>
      <c r="X190" s="60">
        <f t="shared" si="26"/>
        <v>2070420.8199999998</v>
      </c>
      <c r="Y190" s="60" t="s">
        <v>69</v>
      </c>
      <c r="Z190" s="60"/>
      <c r="AA190" s="105">
        <v>879106.15</v>
      </c>
      <c r="AB190" s="106">
        <v>132498.47</v>
      </c>
      <c r="AC190" s="35"/>
      <c r="AD190" s="35"/>
      <c r="AE190" s="35"/>
    </row>
    <row r="191" spans="2:31" ht="69" customHeight="1" x14ac:dyDescent="0.25">
      <c r="B191" s="91">
        <f t="shared" si="27"/>
        <v>159</v>
      </c>
      <c r="C191" s="275"/>
      <c r="D191" s="59" t="s">
        <v>897</v>
      </c>
      <c r="E191" s="59">
        <v>102329</v>
      </c>
      <c r="F191" s="51" t="s">
        <v>898</v>
      </c>
      <c r="G191" s="276"/>
      <c r="H191" s="52" t="s">
        <v>899</v>
      </c>
      <c r="I191" s="53" t="s">
        <v>900</v>
      </c>
      <c r="J191" s="54">
        <v>42491</v>
      </c>
      <c r="K191" s="54">
        <v>43861</v>
      </c>
      <c r="L191" s="55">
        <v>0.85</v>
      </c>
      <c r="M191" s="56" t="s">
        <v>169</v>
      </c>
      <c r="N191" s="56" t="s">
        <v>1357</v>
      </c>
      <c r="O191" s="52" t="s">
        <v>67</v>
      </c>
      <c r="P191" s="57" t="s">
        <v>864</v>
      </c>
      <c r="Q191" s="57">
        <f t="shared" si="21"/>
        <v>3683099.3800000004</v>
      </c>
      <c r="R191" s="60">
        <v>3130634.47</v>
      </c>
      <c r="S191" s="60">
        <v>552464.91</v>
      </c>
      <c r="T191" s="60">
        <v>0</v>
      </c>
      <c r="U191" s="60"/>
      <c r="V191" s="60">
        <v>597528.9</v>
      </c>
      <c r="W191" s="60">
        <v>0</v>
      </c>
      <c r="X191" s="60">
        <f t="shared" si="26"/>
        <v>4280628.28</v>
      </c>
      <c r="Y191" s="60" t="s">
        <v>403</v>
      </c>
      <c r="Z191" s="60"/>
      <c r="AA191" s="105">
        <v>1981737.21</v>
      </c>
      <c r="AB191" s="106">
        <v>305600.68</v>
      </c>
      <c r="AC191" s="35"/>
      <c r="AD191" s="35"/>
      <c r="AE191" s="35"/>
    </row>
    <row r="192" spans="2:31" ht="66.75" customHeight="1" x14ac:dyDescent="0.25">
      <c r="B192" s="91">
        <f t="shared" si="27"/>
        <v>160</v>
      </c>
      <c r="C192" s="275"/>
      <c r="D192" s="59" t="s">
        <v>901</v>
      </c>
      <c r="E192" s="59">
        <v>101991</v>
      </c>
      <c r="F192" s="51" t="s">
        <v>902</v>
      </c>
      <c r="G192" s="276"/>
      <c r="H192" s="52" t="s">
        <v>903</v>
      </c>
      <c r="I192" s="53" t="s">
        <v>904</v>
      </c>
      <c r="J192" s="54">
        <v>42881</v>
      </c>
      <c r="K192" s="54">
        <v>43982</v>
      </c>
      <c r="L192" s="55">
        <v>0.85</v>
      </c>
      <c r="M192" s="56" t="s">
        <v>853</v>
      </c>
      <c r="N192" s="56" t="s">
        <v>120</v>
      </c>
      <c r="O192" s="52" t="s">
        <v>896</v>
      </c>
      <c r="P192" s="57" t="s">
        <v>864</v>
      </c>
      <c r="Q192" s="57">
        <f t="shared" si="21"/>
        <v>10631131</v>
      </c>
      <c r="R192" s="60">
        <v>9036461.3499999996</v>
      </c>
      <c r="S192" s="60">
        <v>1594669.65</v>
      </c>
      <c r="T192" s="60">
        <v>0</v>
      </c>
      <c r="U192" s="60"/>
      <c r="V192" s="60">
        <v>0</v>
      </c>
      <c r="W192" s="60">
        <v>0</v>
      </c>
      <c r="X192" s="60">
        <f t="shared" si="26"/>
        <v>10631131</v>
      </c>
      <c r="Y192" s="60" t="s">
        <v>69</v>
      </c>
      <c r="Z192" s="60"/>
      <c r="AA192" s="105">
        <v>3912818.6499999994</v>
      </c>
      <c r="AB192" s="106">
        <v>602773.84000000008</v>
      </c>
      <c r="AC192" s="35"/>
      <c r="AD192" s="35"/>
      <c r="AE192" s="35"/>
    </row>
    <row r="193" spans="2:31" ht="94.5" customHeight="1" x14ac:dyDescent="0.25">
      <c r="B193" s="91">
        <f t="shared" si="27"/>
        <v>161</v>
      </c>
      <c r="C193" s="275"/>
      <c r="D193" s="59" t="s">
        <v>905</v>
      </c>
      <c r="E193" s="59">
        <v>102258</v>
      </c>
      <c r="F193" s="51" t="s">
        <v>906</v>
      </c>
      <c r="G193" s="276"/>
      <c r="H193" s="52" t="s">
        <v>907</v>
      </c>
      <c r="I193" s="53" t="s">
        <v>908</v>
      </c>
      <c r="J193" s="54">
        <v>42884</v>
      </c>
      <c r="K193" s="54">
        <v>43982</v>
      </c>
      <c r="L193" s="55">
        <v>0.85</v>
      </c>
      <c r="M193" s="56" t="s">
        <v>169</v>
      </c>
      <c r="N193" s="56" t="s">
        <v>1417</v>
      </c>
      <c r="O193" s="52" t="s">
        <v>863</v>
      </c>
      <c r="P193" s="57" t="s">
        <v>864</v>
      </c>
      <c r="Q193" s="57">
        <f t="shared" si="21"/>
        <v>7770072.2199999997</v>
      </c>
      <c r="R193" s="60">
        <v>6604561.3899999997</v>
      </c>
      <c r="S193" s="60">
        <v>1165510.83</v>
      </c>
      <c r="T193" s="60">
        <v>0</v>
      </c>
      <c r="U193" s="60"/>
      <c r="V193" s="60">
        <v>0</v>
      </c>
      <c r="W193" s="60">
        <v>0</v>
      </c>
      <c r="X193" s="60">
        <f t="shared" si="26"/>
        <v>7770072.2199999997</v>
      </c>
      <c r="Y193" s="60" t="s">
        <v>69</v>
      </c>
      <c r="Z193" s="60"/>
      <c r="AA193" s="3">
        <v>3200334.93</v>
      </c>
      <c r="AB193" s="8">
        <v>429104.39</v>
      </c>
      <c r="AC193" s="35"/>
      <c r="AD193" s="35"/>
      <c r="AE193" s="35"/>
    </row>
    <row r="194" spans="2:31" ht="69.75" customHeight="1" x14ac:dyDescent="0.25">
      <c r="B194" s="91">
        <f t="shared" si="27"/>
        <v>162</v>
      </c>
      <c r="C194" s="275"/>
      <c r="D194" s="59" t="s">
        <v>909</v>
      </c>
      <c r="E194" s="59">
        <v>101989</v>
      </c>
      <c r="F194" s="51" t="s">
        <v>910</v>
      </c>
      <c r="G194" s="276"/>
      <c r="H194" s="52" t="s">
        <v>911</v>
      </c>
      <c r="I194" s="53" t="s">
        <v>912</v>
      </c>
      <c r="J194" s="54">
        <v>42884</v>
      </c>
      <c r="K194" s="54">
        <v>43465</v>
      </c>
      <c r="L194" s="55">
        <v>0.85</v>
      </c>
      <c r="M194" s="56" t="s">
        <v>1301</v>
      </c>
      <c r="N194" s="56" t="s">
        <v>1410</v>
      </c>
      <c r="O194" s="52" t="s">
        <v>896</v>
      </c>
      <c r="P194" s="57" t="s">
        <v>864</v>
      </c>
      <c r="Q194" s="57">
        <f t="shared" si="21"/>
        <v>1139761</v>
      </c>
      <c r="R194" s="60">
        <v>968796.85</v>
      </c>
      <c r="S194" s="60">
        <v>170964.15</v>
      </c>
      <c r="T194" s="60">
        <v>0</v>
      </c>
      <c r="U194" s="60"/>
      <c r="V194" s="60">
        <v>0</v>
      </c>
      <c r="W194" s="60">
        <v>0</v>
      </c>
      <c r="X194" s="60">
        <f t="shared" si="26"/>
        <v>1139761</v>
      </c>
      <c r="Y194" s="60" t="s">
        <v>69</v>
      </c>
      <c r="Z194" s="60"/>
      <c r="AA194" s="3">
        <v>773333.73</v>
      </c>
      <c r="AB194" s="8">
        <v>134246.77000000002</v>
      </c>
      <c r="AC194" s="35"/>
      <c r="AD194" s="35"/>
      <c r="AE194" s="35"/>
    </row>
    <row r="195" spans="2:31" ht="126" customHeight="1" x14ac:dyDescent="0.25">
      <c r="B195" s="91">
        <f t="shared" si="27"/>
        <v>163</v>
      </c>
      <c r="C195" s="275"/>
      <c r="D195" s="59" t="s">
        <v>913</v>
      </c>
      <c r="E195" s="59">
        <v>102540</v>
      </c>
      <c r="F195" s="51" t="s">
        <v>914</v>
      </c>
      <c r="G195" s="276"/>
      <c r="H195" s="52" t="s">
        <v>915</v>
      </c>
      <c r="I195" s="53" t="s">
        <v>916</v>
      </c>
      <c r="J195" s="54">
        <v>42887</v>
      </c>
      <c r="K195" s="54">
        <v>43982</v>
      </c>
      <c r="L195" s="55">
        <v>0.85</v>
      </c>
      <c r="M195" s="56" t="s">
        <v>1418</v>
      </c>
      <c r="N195" s="56" t="s">
        <v>1419</v>
      </c>
      <c r="O195" s="52" t="s">
        <v>896</v>
      </c>
      <c r="P195" s="57" t="s">
        <v>864</v>
      </c>
      <c r="Q195" s="57">
        <f t="shared" si="21"/>
        <v>15363463.600000001</v>
      </c>
      <c r="R195" s="60">
        <v>13058944.060000001</v>
      </c>
      <c r="S195" s="60">
        <v>2304519.54</v>
      </c>
      <c r="T195" s="60">
        <v>0</v>
      </c>
      <c r="U195" s="60"/>
      <c r="V195" s="60">
        <v>0</v>
      </c>
      <c r="W195" s="60">
        <v>0</v>
      </c>
      <c r="X195" s="60">
        <f t="shared" si="26"/>
        <v>15363463.600000001</v>
      </c>
      <c r="Y195" s="60" t="s">
        <v>403</v>
      </c>
      <c r="Z195" s="60"/>
      <c r="AA195" s="3">
        <v>5008649.5599999996</v>
      </c>
      <c r="AB195" s="8">
        <v>617038.1</v>
      </c>
      <c r="AC195" s="35"/>
      <c r="AD195" s="35"/>
      <c r="AE195" s="35"/>
    </row>
    <row r="196" spans="2:31" ht="63" customHeight="1" x14ac:dyDescent="0.25">
      <c r="B196" s="91">
        <f t="shared" si="27"/>
        <v>164</v>
      </c>
      <c r="C196" s="275"/>
      <c r="D196" s="59" t="s">
        <v>917</v>
      </c>
      <c r="E196" s="59">
        <v>102760</v>
      </c>
      <c r="F196" s="51" t="s">
        <v>918</v>
      </c>
      <c r="G196" s="276"/>
      <c r="H196" s="52" t="s">
        <v>919</v>
      </c>
      <c r="I196" s="53" t="s">
        <v>920</v>
      </c>
      <c r="J196" s="52" t="s">
        <v>921</v>
      </c>
      <c r="K196" s="52" t="s">
        <v>922</v>
      </c>
      <c r="L196" s="55">
        <v>0.85</v>
      </c>
      <c r="M196" s="56" t="s">
        <v>169</v>
      </c>
      <c r="N196" s="56" t="s">
        <v>1357</v>
      </c>
      <c r="O196" s="52" t="s">
        <v>67</v>
      </c>
      <c r="P196" s="57" t="s">
        <v>864</v>
      </c>
      <c r="Q196" s="57">
        <f t="shared" si="21"/>
        <v>3358573.09</v>
      </c>
      <c r="R196" s="60">
        <v>2854787.13</v>
      </c>
      <c r="S196" s="60">
        <v>503785.96</v>
      </c>
      <c r="T196" s="60">
        <v>0</v>
      </c>
      <c r="U196" s="60"/>
      <c r="V196" s="60">
        <v>543433.34</v>
      </c>
      <c r="W196" s="60">
        <v>0</v>
      </c>
      <c r="X196" s="60">
        <f t="shared" si="26"/>
        <v>3902006.4299999997</v>
      </c>
      <c r="Y196" s="60" t="s">
        <v>69</v>
      </c>
      <c r="Z196" s="60"/>
      <c r="AA196" s="3">
        <v>1787165.4</v>
      </c>
      <c r="AB196" s="8">
        <v>274793.89</v>
      </c>
      <c r="AC196" s="35"/>
      <c r="AD196" s="35"/>
      <c r="AE196" s="35"/>
    </row>
    <row r="197" spans="2:31" ht="108" customHeight="1" x14ac:dyDescent="0.25">
      <c r="B197" s="91">
        <f t="shared" si="27"/>
        <v>165</v>
      </c>
      <c r="C197" s="275"/>
      <c r="D197" s="59" t="s">
        <v>923</v>
      </c>
      <c r="E197" s="59">
        <v>102086</v>
      </c>
      <c r="F197" s="51" t="s">
        <v>924</v>
      </c>
      <c r="G197" s="276"/>
      <c r="H197" s="52" t="s">
        <v>925</v>
      </c>
      <c r="I197" s="53" t="s">
        <v>926</v>
      </c>
      <c r="J197" s="54">
        <v>42907</v>
      </c>
      <c r="K197" s="54">
        <v>43799</v>
      </c>
      <c r="L197" s="55">
        <v>0.85</v>
      </c>
      <c r="M197" s="56" t="s">
        <v>1420</v>
      </c>
      <c r="N197" s="56" t="s">
        <v>1421</v>
      </c>
      <c r="O197" s="52" t="s">
        <v>863</v>
      </c>
      <c r="P197" s="57" t="s">
        <v>864</v>
      </c>
      <c r="Q197" s="57">
        <f t="shared" si="21"/>
        <v>1572399.65</v>
      </c>
      <c r="R197" s="60">
        <v>1336539.7</v>
      </c>
      <c r="S197" s="60">
        <v>235859.95</v>
      </c>
      <c r="T197" s="60">
        <v>0</v>
      </c>
      <c r="U197" s="60"/>
      <c r="V197" s="60">
        <v>507496.23</v>
      </c>
      <c r="W197" s="60">
        <v>0</v>
      </c>
      <c r="X197" s="60">
        <f t="shared" si="26"/>
        <v>2079895.88</v>
      </c>
      <c r="Y197" s="60" t="s">
        <v>69</v>
      </c>
      <c r="Z197" s="60"/>
      <c r="AA197" s="3">
        <v>847127.23</v>
      </c>
      <c r="AB197" s="8">
        <v>149493.02000000002</v>
      </c>
      <c r="AC197" s="35"/>
      <c r="AD197" s="35"/>
      <c r="AE197" s="35"/>
    </row>
    <row r="198" spans="2:31" ht="96" customHeight="1" x14ac:dyDescent="0.25">
      <c r="B198" s="91">
        <f t="shared" si="27"/>
        <v>166</v>
      </c>
      <c r="C198" s="275"/>
      <c r="D198" s="59" t="s">
        <v>927</v>
      </c>
      <c r="E198" s="59">
        <v>102055</v>
      </c>
      <c r="F198" s="51" t="s">
        <v>928</v>
      </c>
      <c r="G198" s="276"/>
      <c r="H198" s="59" t="s">
        <v>929</v>
      </c>
      <c r="I198" s="53" t="s">
        <v>930</v>
      </c>
      <c r="J198" s="51">
        <v>42907</v>
      </c>
      <c r="K198" s="51">
        <v>43524</v>
      </c>
      <c r="L198" s="55">
        <v>0.85</v>
      </c>
      <c r="M198" s="56" t="s">
        <v>812</v>
      </c>
      <c r="N198" s="56" t="s">
        <v>1404</v>
      </c>
      <c r="O198" s="52" t="s">
        <v>67</v>
      </c>
      <c r="P198" s="57" t="s">
        <v>864</v>
      </c>
      <c r="Q198" s="57">
        <f t="shared" si="21"/>
        <v>767637.85000000009</v>
      </c>
      <c r="R198" s="60">
        <v>652492.17000000004</v>
      </c>
      <c r="S198" s="60">
        <v>98916.43</v>
      </c>
      <c r="T198" s="60">
        <v>16229.25</v>
      </c>
      <c r="U198" s="60"/>
      <c r="V198" s="60">
        <v>20277.599999999999</v>
      </c>
      <c r="W198" s="60">
        <v>0</v>
      </c>
      <c r="X198" s="60">
        <f t="shared" si="26"/>
        <v>787915.45000000007</v>
      </c>
      <c r="Y198" s="60" t="s">
        <v>69</v>
      </c>
      <c r="Z198" s="60"/>
      <c r="AA198" s="105">
        <v>298929.28999999998</v>
      </c>
      <c r="AB198" s="106">
        <v>41358</v>
      </c>
      <c r="AC198" s="35"/>
      <c r="AD198" s="35"/>
      <c r="AE198" s="35"/>
    </row>
    <row r="199" spans="2:31" ht="77.25" customHeight="1" x14ac:dyDescent="0.25">
      <c r="B199" s="91">
        <f t="shared" si="27"/>
        <v>167</v>
      </c>
      <c r="C199" s="275"/>
      <c r="D199" s="59" t="s">
        <v>931</v>
      </c>
      <c r="E199" s="59">
        <v>102844</v>
      </c>
      <c r="F199" s="51" t="s">
        <v>932</v>
      </c>
      <c r="G199" s="276"/>
      <c r="H199" s="59" t="s">
        <v>933</v>
      </c>
      <c r="I199" s="53" t="s">
        <v>934</v>
      </c>
      <c r="J199" s="59" t="s">
        <v>935</v>
      </c>
      <c r="K199" s="59" t="s">
        <v>936</v>
      </c>
      <c r="L199" s="55">
        <v>0.85</v>
      </c>
      <c r="M199" s="56" t="s">
        <v>1381</v>
      </c>
      <c r="N199" s="56" t="s">
        <v>1422</v>
      </c>
      <c r="O199" s="52" t="s">
        <v>67</v>
      </c>
      <c r="P199" s="57" t="s">
        <v>864</v>
      </c>
      <c r="Q199" s="57">
        <f t="shared" si="21"/>
        <v>5511402.3999999994</v>
      </c>
      <c r="R199" s="60">
        <v>4684692.04</v>
      </c>
      <c r="S199" s="60">
        <v>826032.06</v>
      </c>
      <c r="T199" s="60">
        <v>678.3</v>
      </c>
      <c r="U199" s="60"/>
      <c r="V199" s="60">
        <v>0</v>
      </c>
      <c r="W199" s="60">
        <v>0</v>
      </c>
      <c r="X199" s="60">
        <f t="shared" si="26"/>
        <v>5511402.3999999994</v>
      </c>
      <c r="Y199" s="60" t="s">
        <v>69</v>
      </c>
      <c r="Z199" s="60"/>
      <c r="AA199" s="3">
        <v>1038853.08</v>
      </c>
      <c r="AB199" s="8">
        <v>93320.639999999999</v>
      </c>
      <c r="AC199" s="35"/>
      <c r="AD199" s="35"/>
      <c r="AE199" s="35"/>
    </row>
    <row r="200" spans="2:31" ht="83.25" customHeight="1" x14ac:dyDescent="0.25">
      <c r="B200" s="91">
        <f t="shared" si="27"/>
        <v>168</v>
      </c>
      <c r="C200" s="275"/>
      <c r="D200" s="59" t="s">
        <v>937</v>
      </c>
      <c r="E200" s="59">
        <v>102674</v>
      </c>
      <c r="F200" s="51" t="s">
        <v>938</v>
      </c>
      <c r="G200" s="276"/>
      <c r="H200" s="52" t="s">
        <v>939</v>
      </c>
      <c r="I200" s="53" t="s">
        <v>940</v>
      </c>
      <c r="J200" s="52" t="s">
        <v>935</v>
      </c>
      <c r="K200" s="52" t="s">
        <v>922</v>
      </c>
      <c r="L200" s="55">
        <v>0.85</v>
      </c>
      <c r="M200" s="56" t="s">
        <v>1055</v>
      </c>
      <c r="N200" s="56" t="s">
        <v>1423</v>
      </c>
      <c r="O200" s="52" t="s">
        <v>67</v>
      </c>
      <c r="P200" s="57" t="s">
        <v>864</v>
      </c>
      <c r="Q200" s="57">
        <f t="shared" si="21"/>
        <v>4609580.25</v>
      </c>
      <c r="R200" s="60">
        <v>3918143.21</v>
      </c>
      <c r="S200" s="60">
        <v>0</v>
      </c>
      <c r="T200" s="60">
        <v>691437.04</v>
      </c>
      <c r="U200" s="60"/>
      <c r="V200" s="60">
        <v>72400</v>
      </c>
      <c r="W200" s="60">
        <v>0</v>
      </c>
      <c r="X200" s="60">
        <f t="shared" si="26"/>
        <v>4681980.25</v>
      </c>
      <c r="Y200" s="60" t="s">
        <v>69</v>
      </c>
      <c r="Z200" s="60"/>
      <c r="AA200" s="137">
        <v>840579.24</v>
      </c>
      <c r="AB200" s="138">
        <v>148337.5</v>
      </c>
      <c r="AC200" s="35"/>
      <c r="AD200" s="35"/>
      <c r="AE200" s="35"/>
    </row>
    <row r="201" spans="2:31" ht="88.5" customHeight="1" x14ac:dyDescent="0.25">
      <c r="B201" s="91">
        <f t="shared" si="27"/>
        <v>169</v>
      </c>
      <c r="C201" s="275"/>
      <c r="D201" s="59" t="s">
        <v>941</v>
      </c>
      <c r="E201" s="59">
        <v>102769</v>
      </c>
      <c r="F201" s="51" t="s">
        <v>942</v>
      </c>
      <c r="G201" s="276"/>
      <c r="H201" s="52" t="s">
        <v>943</v>
      </c>
      <c r="I201" s="53" t="s">
        <v>944</v>
      </c>
      <c r="J201" s="52" t="s">
        <v>945</v>
      </c>
      <c r="K201" s="52" t="s">
        <v>330</v>
      </c>
      <c r="L201" s="55">
        <v>0.85</v>
      </c>
      <c r="M201" s="56" t="s">
        <v>1377</v>
      </c>
      <c r="N201" s="56" t="s">
        <v>1378</v>
      </c>
      <c r="O201" s="52" t="s">
        <v>896</v>
      </c>
      <c r="P201" s="57" t="s">
        <v>864</v>
      </c>
      <c r="Q201" s="57">
        <f t="shared" si="21"/>
        <v>5638571.0700000003</v>
      </c>
      <c r="R201" s="60">
        <v>4792785.4095000001</v>
      </c>
      <c r="S201" s="60">
        <v>845785.6605</v>
      </c>
      <c r="T201" s="60">
        <v>0</v>
      </c>
      <c r="U201" s="60"/>
      <c r="V201" s="60">
        <v>911499.29</v>
      </c>
      <c r="W201" s="60">
        <v>0</v>
      </c>
      <c r="X201" s="60">
        <f t="shared" si="26"/>
        <v>6550070.3600000003</v>
      </c>
      <c r="Y201" s="60" t="s">
        <v>69</v>
      </c>
      <c r="Z201" s="60"/>
      <c r="AA201" s="137">
        <v>1470551.4699999997</v>
      </c>
      <c r="AB201" s="138">
        <v>259509.08</v>
      </c>
      <c r="AC201" s="35"/>
      <c r="AD201" s="35"/>
      <c r="AE201" s="35"/>
    </row>
    <row r="202" spans="2:31" ht="57" customHeight="1" x14ac:dyDescent="0.25">
      <c r="B202" s="91">
        <f t="shared" si="27"/>
        <v>170</v>
      </c>
      <c r="C202" s="275"/>
      <c r="D202" s="59" t="s">
        <v>946</v>
      </c>
      <c r="E202" s="59">
        <v>101987</v>
      </c>
      <c r="F202" s="51" t="s">
        <v>947</v>
      </c>
      <c r="G202" s="276"/>
      <c r="H202" s="52" t="s">
        <v>948</v>
      </c>
      <c r="I202" s="53" t="s">
        <v>949</v>
      </c>
      <c r="J202" s="52" t="s">
        <v>950</v>
      </c>
      <c r="K202" s="52" t="s">
        <v>951</v>
      </c>
      <c r="L202" s="55">
        <v>0.85</v>
      </c>
      <c r="M202" s="56" t="s">
        <v>1301</v>
      </c>
      <c r="N202" s="56" t="s">
        <v>1406</v>
      </c>
      <c r="O202" s="52" t="s">
        <v>896</v>
      </c>
      <c r="P202" s="57" t="s">
        <v>864</v>
      </c>
      <c r="Q202" s="57">
        <f t="shared" si="21"/>
        <v>950455</v>
      </c>
      <c r="R202" s="60">
        <v>807886.75</v>
      </c>
      <c r="S202" s="60">
        <v>142568.25</v>
      </c>
      <c r="T202" s="60">
        <v>0</v>
      </c>
      <c r="U202" s="60"/>
      <c r="V202" s="60">
        <v>0</v>
      </c>
      <c r="W202" s="60">
        <v>0</v>
      </c>
      <c r="X202" s="60">
        <f t="shared" si="26"/>
        <v>950455</v>
      </c>
      <c r="Y202" s="60" t="s">
        <v>69</v>
      </c>
      <c r="Z202" s="60"/>
      <c r="AA202" s="137">
        <v>657116.65</v>
      </c>
      <c r="AB202" s="138">
        <v>115896.92</v>
      </c>
      <c r="AC202" s="35"/>
      <c r="AD202" s="35"/>
      <c r="AE202" s="35"/>
    </row>
    <row r="203" spans="2:31" ht="144.75" customHeight="1" x14ac:dyDescent="0.25">
      <c r="B203" s="91">
        <f t="shared" si="27"/>
        <v>171</v>
      </c>
      <c r="C203" s="275"/>
      <c r="D203" s="59" t="s">
        <v>952</v>
      </c>
      <c r="E203" s="59">
        <v>102581</v>
      </c>
      <c r="F203" s="51" t="s">
        <v>953</v>
      </c>
      <c r="G203" s="276"/>
      <c r="H203" s="52" t="s">
        <v>954</v>
      </c>
      <c r="I203" s="53" t="s">
        <v>955</v>
      </c>
      <c r="J203" s="54">
        <v>42948</v>
      </c>
      <c r="K203" s="54">
        <v>43830</v>
      </c>
      <c r="L203" s="55">
        <v>0.85</v>
      </c>
      <c r="M203" s="56" t="s">
        <v>169</v>
      </c>
      <c r="N203" s="56" t="s">
        <v>1357</v>
      </c>
      <c r="O203" s="52" t="s">
        <v>896</v>
      </c>
      <c r="P203" s="57" t="s">
        <v>864</v>
      </c>
      <c r="Q203" s="57">
        <f t="shared" si="21"/>
        <v>3038850.15</v>
      </c>
      <c r="R203" s="60">
        <v>2583022.63</v>
      </c>
      <c r="S203" s="60">
        <v>455827.52</v>
      </c>
      <c r="T203" s="60">
        <v>0</v>
      </c>
      <c r="U203" s="60"/>
      <c r="V203" s="60">
        <v>0</v>
      </c>
      <c r="W203" s="60">
        <v>0</v>
      </c>
      <c r="X203" s="60">
        <f t="shared" si="26"/>
        <v>3038850.15</v>
      </c>
      <c r="Y203" s="60" t="s">
        <v>69</v>
      </c>
      <c r="Z203" s="60"/>
      <c r="AA203" s="137">
        <v>1451531.4700000002</v>
      </c>
      <c r="AB203" s="138">
        <v>202525.84999999998</v>
      </c>
      <c r="AC203" s="35"/>
      <c r="AD203" s="35"/>
      <c r="AE203" s="35"/>
    </row>
    <row r="204" spans="2:31" ht="66.75" customHeight="1" x14ac:dyDescent="0.25">
      <c r="B204" s="91">
        <f t="shared" si="27"/>
        <v>172</v>
      </c>
      <c r="C204" s="275"/>
      <c r="D204" s="59" t="s">
        <v>956</v>
      </c>
      <c r="E204" s="59">
        <v>104941</v>
      </c>
      <c r="F204" s="51" t="s">
        <v>957</v>
      </c>
      <c r="G204" s="276"/>
      <c r="H204" s="52" t="s">
        <v>958</v>
      </c>
      <c r="I204" s="53" t="s">
        <v>959</v>
      </c>
      <c r="J204" s="54">
        <v>42957</v>
      </c>
      <c r="K204" s="54">
        <v>43890</v>
      </c>
      <c r="L204" s="55">
        <v>0.85</v>
      </c>
      <c r="M204" s="56" t="s">
        <v>1055</v>
      </c>
      <c r="N204" s="56" t="s">
        <v>1415</v>
      </c>
      <c r="O204" s="52" t="s">
        <v>896</v>
      </c>
      <c r="P204" s="57" t="s">
        <v>864</v>
      </c>
      <c r="Q204" s="57">
        <f t="shared" si="21"/>
        <v>1438221.19</v>
      </c>
      <c r="R204" s="60">
        <v>1222488.01</v>
      </c>
      <c r="S204" s="60">
        <v>215733.18</v>
      </c>
      <c r="T204" s="60">
        <v>0</v>
      </c>
      <c r="U204" s="60"/>
      <c r="V204" s="60">
        <v>0</v>
      </c>
      <c r="W204" s="60">
        <v>0</v>
      </c>
      <c r="X204" s="60">
        <f t="shared" si="26"/>
        <v>1438221.19</v>
      </c>
      <c r="Y204" s="60" t="s">
        <v>403</v>
      </c>
      <c r="Z204" s="60"/>
      <c r="AA204" s="137">
        <v>346250.76</v>
      </c>
      <c r="AB204" s="138">
        <v>61103.080000000009</v>
      </c>
      <c r="AC204" s="35"/>
      <c r="AD204" s="35"/>
      <c r="AE204" s="35"/>
    </row>
    <row r="205" spans="2:31" ht="84.75" customHeight="1" x14ac:dyDescent="0.25">
      <c r="B205" s="91">
        <f t="shared" si="27"/>
        <v>173</v>
      </c>
      <c r="C205" s="275"/>
      <c r="D205" s="59" t="s">
        <v>960</v>
      </c>
      <c r="E205" s="59">
        <v>105668</v>
      </c>
      <c r="F205" s="51" t="s">
        <v>961</v>
      </c>
      <c r="G205" s="276"/>
      <c r="H205" s="52" t="s">
        <v>962</v>
      </c>
      <c r="I205" s="53" t="s">
        <v>963</v>
      </c>
      <c r="J205" s="54">
        <v>42963</v>
      </c>
      <c r="K205" s="54">
        <v>43982</v>
      </c>
      <c r="L205" s="55">
        <v>0.85</v>
      </c>
      <c r="M205" s="56" t="s">
        <v>1301</v>
      </c>
      <c r="N205" s="56" t="s">
        <v>1408</v>
      </c>
      <c r="O205" s="52" t="s">
        <v>896</v>
      </c>
      <c r="P205" s="57" t="s">
        <v>864</v>
      </c>
      <c r="Q205" s="57">
        <f t="shared" si="21"/>
        <v>7911353.2200000007</v>
      </c>
      <c r="R205" s="60">
        <v>6724650.2400000002</v>
      </c>
      <c r="S205" s="60">
        <v>1186702.98</v>
      </c>
      <c r="T205" s="60">
        <v>0</v>
      </c>
      <c r="U205" s="60"/>
      <c r="V205" s="60">
        <v>0</v>
      </c>
      <c r="W205" s="60">
        <v>0</v>
      </c>
      <c r="X205" s="60">
        <f t="shared" si="26"/>
        <v>7911353.2200000007</v>
      </c>
      <c r="Y205" s="60" t="s">
        <v>69</v>
      </c>
      <c r="Z205" s="60"/>
      <c r="AA205" s="137">
        <v>2395678.6599999997</v>
      </c>
      <c r="AB205" s="138">
        <v>348606.96</v>
      </c>
      <c r="AC205" s="35"/>
      <c r="AD205" s="35"/>
      <c r="AE205" s="35"/>
    </row>
    <row r="206" spans="2:31" ht="84.75" customHeight="1" x14ac:dyDescent="0.25">
      <c r="B206" s="91">
        <f t="shared" si="27"/>
        <v>174</v>
      </c>
      <c r="C206" s="275"/>
      <c r="D206" s="59" t="s">
        <v>964</v>
      </c>
      <c r="E206" s="59">
        <v>102066</v>
      </c>
      <c r="F206" s="51" t="s">
        <v>965</v>
      </c>
      <c r="G206" s="276"/>
      <c r="H206" s="52" t="s">
        <v>966</v>
      </c>
      <c r="I206" s="53" t="s">
        <v>967</v>
      </c>
      <c r="J206" s="52" t="s">
        <v>968</v>
      </c>
      <c r="K206" s="52" t="s">
        <v>969</v>
      </c>
      <c r="L206" s="55">
        <v>0.85</v>
      </c>
      <c r="M206" s="56" t="s">
        <v>331</v>
      </c>
      <c r="N206" s="56" t="s">
        <v>1407</v>
      </c>
      <c r="O206" s="52" t="s">
        <v>863</v>
      </c>
      <c r="P206" s="57" t="s">
        <v>864</v>
      </c>
      <c r="Q206" s="57">
        <f t="shared" si="21"/>
        <v>1209222.54</v>
      </c>
      <c r="R206" s="60">
        <v>1027839.16</v>
      </c>
      <c r="S206" s="60">
        <v>181383.38</v>
      </c>
      <c r="T206" s="60">
        <v>0</v>
      </c>
      <c r="U206" s="60"/>
      <c r="V206" s="60">
        <v>0</v>
      </c>
      <c r="W206" s="60">
        <v>0</v>
      </c>
      <c r="X206" s="60">
        <f t="shared" si="26"/>
        <v>1209222.54</v>
      </c>
      <c r="Y206" s="60" t="s">
        <v>69</v>
      </c>
      <c r="Z206" s="60"/>
      <c r="AA206" s="137">
        <v>649596.55999999994</v>
      </c>
      <c r="AB206" s="138">
        <v>94587.639999999985</v>
      </c>
      <c r="AC206" s="35"/>
      <c r="AD206" s="35"/>
      <c r="AE206" s="35"/>
    </row>
    <row r="207" spans="2:31" ht="66.75" customHeight="1" x14ac:dyDescent="0.25">
      <c r="B207" s="91">
        <f t="shared" si="27"/>
        <v>175</v>
      </c>
      <c r="C207" s="275"/>
      <c r="D207" s="59" t="s">
        <v>970</v>
      </c>
      <c r="E207" s="59">
        <v>103698</v>
      </c>
      <c r="F207" s="51" t="s">
        <v>971</v>
      </c>
      <c r="G207" s="276"/>
      <c r="H207" s="52" t="s">
        <v>972</v>
      </c>
      <c r="I207" s="53" t="s">
        <v>973</v>
      </c>
      <c r="J207" s="52" t="s">
        <v>974</v>
      </c>
      <c r="K207" s="52" t="s">
        <v>975</v>
      </c>
      <c r="L207" s="55">
        <v>0.85</v>
      </c>
      <c r="M207" s="56" t="s">
        <v>315</v>
      </c>
      <c r="N207" s="56" t="s">
        <v>1079</v>
      </c>
      <c r="O207" s="52" t="s">
        <v>896</v>
      </c>
      <c r="P207" s="57" t="s">
        <v>864</v>
      </c>
      <c r="Q207" s="57">
        <f t="shared" si="21"/>
        <v>3018540.96</v>
      </c>
      <c r="R207" s="60">
        <v>2565759.8199999998</v>
      </c>
      <c r="S207" s="60">
        <v>452781.14</v>
      </c>
      <c r="T207" s="60">
        <v>0</v>
      </c>
      <c r="U207" s="60"/>
      <c r="V207" s="60">
        <v>325745.36</v>
      </c>
      <c r="W207" s="60">
        <v>0</v>
      </c>
      <c r="X207" s="60">
        <f t="shared" si="26"/>
        <v>3344286.32</v>
      </c>
      <c r="Y207" s="60" t="s">
        <v>69</v>
      </c>
      <c r="Z207" s="60"/>
      <c r="AA207" s="3">
        <v>970904.62</v>
      </c>
      <c r="AB207" s="8">
        <v>171336.1</v>
      </c>
      <c r="AC207" s="35"/>
      <c r="AD207" s="35"/>
      <c r="AE207" s="35"/>
    </row>
    <row r="208" spans="2:31" ht="66.75" customHeight="1" x14ac:dyDescent="0.25">
      <c r="B208" s="91">
        <f t="shared" si="27"/>
        <v>176</v>
      </c>
      <c r="C208" s="275"/>
      <c r="D208" s="59" t="s">
        <v>976</v>
      </c>
      <c r="E208" s="59">
        <v>103707</v>
      </c>
      <c r="F208" s="51" t="s">
        <v>977</v>
      </c>
      <c r="G208" s="276"/>
      <c r="H208" s="52" t="s">
        <v>978</v>
      </c>
      <c r="I208" s="53" t="s">
        <v>979</v>
      </c>
      <c r="J208" s="54">
        <v>42986</v>
      </c>
      <c r="K208" s="54">
        <v>43860</v>
      </c>
      <c r="L208" s="55">
        <v>0.85</v>
      </c>
      <c r="M208" s="56" t="s">
        <v>169</v>
      </c>
      <c r="N208" s="56" t="s">
        <v>269</v>
      </c>
      <c r="O208" s="52" t="s">
        <v>896</v>
      </c>
      <c r="P208" s="57" t="s">
        <v>864</v>
      </c>
      <c r="Q208" s="57">
        <f t="shared" si="21"/>
        <v>3098335.11</v>
      </c>
      <c r="R208" s="60">
        <v>2633584.84</v>
      </c>
      <c r="S208" s="60">
        <v>460821.95</v>
      </c>
      <c r="T208" s="60">
        <v>3928.32</v>
      </c>
      <c r="U208" s="60"/>
      <c r="V208" s="60">
        <v>68159</v>
      </c>
      <c r="W208" s="60">
        <v>0</v>
      </c>
      <c r="X208" s="60">
        <f t="shared" si="26"/>
        <v>3166494.11</v>
      </c>
      <c r="Y208" s="60" t="s">
        <v>69</v>
      </c>
      <c r="Z208" s="60"/>
      <c r="AA208" s="137">
        <v>277386.90000000002</v>
      </c>
      <c r="AB208" s="138">
        <v>41715.339999999997</v>
      </c>
      <c r="AC208" s="35"/>
      <c r="AD208" s="35"/>
      <c r="AE208" s="35"/>
    </row>
    <row r="209" spans="2:31" ht="151.5" customHeight="1" x14ac:dyDescent="0.25">
      <c r="B209" s="91">
        <f t="shared" si="27"/>
        <v>177</v>
      </c>
      <c r="C209" s="275"/>
      <c r="D209" s="59" t="s">
        <v>980</v>
      </c>
      <c r="E209" s="59">
        <v>102369</v>
      </c>
      <c r="F209" s="51" t="s">
        <v>981</v>
      </c>
      <c r="G209" s="276"/>
      <c r="H209" s="52" t="s">
        <v>982</v>
      </c>
      <c r="I209" s="53" t="s">
        <v>983</v>
      </c>
      <c r="J209" s="54">
        <v>43010</v>
      </c>
      <c r="K209" s="54">
        <v>43860</v>
      </c>
      <c r="L209" s="55">
        <v>0.85</v>
      </c>
      <c r="M209" s="56" t="s">
        <v>1055</v>
      </c>
      <c r="N209" s="56" t="s">
        <v>1403</v>
      </c>
      <c r="O209" s="52" t="s">
        <v>896</v>
      </c>
      <c r="P209" s="57" t="s">
        <v>864</v>
      </c>
      <c r="Q209" s="57">
        <f t="shared" si="21"/>
        <v>3172245.93</v>
      </c>
      <c r="R209" s="60">
        <v>2696409.04</v>
      </c>
      <c r="S209" s="60">
        <v>475836.89</v>
      </c>
      <c r="T209" s="60">
        <v>0</v>
      </c>
      <c r="U209" s="60"/>
      <c r="V209" s="60">
        <v>0</v>
      </c>
      <c r="W209" s="60">
        <v>0</v>
      </c>
      <c r="X209" s="60">
        <f t="shared" si="26"/>
        <v>3172245.93</v>
      </c>
      <c r="Y209" s="60" t="s">
        <v>69</v>
      </c>
      <c r="Z209" s="60"/>
      <c r="AA209" s="137">
        <v>2008327.35</v>
      </c>
      <c r="AB209" s="138">
        <v>302241.23000000004</v>
      </c>
      <c r="AC209" s="35"/>
      <c r="AD209" s="35"/>
      <c r="AE209" s="35"/>
    </row>
    <row r="210" spans="2:31" ht="92.25" customHeight="1" x14ac:dyDescent="0.25">
      <c r="B210" s="91">
        <f t="shared" si="27"/>
        <v>178</v>
      </c>
      <c r="C210" s="275"/>
      <c r="D210" s="59" t="s">
        <v>984</v>
      </c>
      <c r="E210" s="59">
        <v>108227</v>
      </c>
      <c r="F210" s="51" t="s">
        <v>985</v>
      </c>
      <c r="G210" s="276"/>
      <c r="H210" s="52" t="s">
        <v>986</v>
      </c>
      <c r="I210" s="53" t="s">
        <v>987</v>
      </c>
      <c r="J210" s="54">
        <v>43020</v>
      </c>
      <c r="K210" s="54">
        <v>43982</v>
      </c>
      <c r="L210" s="55">
        <v>0.85</v>
      </c>
      <c r="M210" s="56" t="s">
        <v>169</v>
      </c>
      <c r="N210" s="56" t="s">
        <v>156</v>
      </c>
      <c r="O210" s="52" t="s">
        <v>896</v>
      </c>
      <c r="P210" s="57" t="s">
        <v>864</v>
      </c>
      <c r="Q210" s="57">
        <f t="shared" si="21"/>
        <v>2273600.85</v>
      </c>
      <c r="R210" s="60">
        <v>1932560.72</v>
      </c>
      <c r="S210" s="60">
        <v>341040.13</v>
      </c>
      <c r="T210" s="60">
        <v>0</v>
      </c>
      <c r="U210" s="60"/>
      <c r="V210" s="60">
        <v>0</v>
      </c>
      <c r="W210" s="60">
        <v>0</v>
      </c>
      <c r="X210" s="60">
        <f t="shared" si="26"/>
        <v>2273600.85</v>
      </c>
      <c r="Y210" s="60" t="s">
        <v>69</v>
      </c>
      <c r="Z210" s="60"/>
      <c r="AA210" s="137">
        <v>845525.04</v>
      </c>
      <c r="AB210" s="138">
        <v>41002.799999999988</v>
      </c>
      <c r="AC210" s="35"/>
      <c r="AD210" s="35"/>
      <c r="AE210" s="35"/>
    </row>
    <row r="211" spans="2:31" ht="174" customHeight="1" x14ac:dyDescent="0.25">
      <c r="B211" s="91">
        <f t="shared" si="27"/>
        <v>179</v>
      </c>
      <c r="C211" s="275"/>
      <c r="D211" s="59" t="s">
        <v>988</v>
      </c>
      <c r="E211" s="59">
        <v>104845</v>
      </c>
      <c r="F211" s="51" t="s">
        <v>989</v>
      </c>
      <c r="G211" s="276" t="s">
        <v>860</v>
      </c>
      <c r="H211" s="52" t="s">
        <v>990</v>
      </c>
      <c r="I211" s="53" t="s">
        <v>991</v>
      </c>
      <c r="J211" s="54">
        <v>43034</v>
      </c>
      <c r="K211" s="54">
        <v>43890</v>
      </c>
      <c r="L211" s="55">
        <v>0.85</v>
      </c>
      <c r="M211" s="56" t="s">
        <v>1055</v>
      </c>
      <c r="N211" s="56" t="s">
        <v>283</v>
      </c>
      <c r="O211" s="52" t="s">
        <v>67</v>
      </c>
      <c r="P211" s="57" t="s">
        <v>864</v>
      </c>
      <c r="Q211" s="57">
        <f t="shared" si="21"/>
        <v>2722426.66</v>
      </c>
      <c r="R211" s="60">
        <v>2314062.66</v>
      </c>
      <c r="S211" s="60">
        <v>408364</v>
      </c>
      <c r="T211" s="60"/>
      <c r="U211" s="60"/>
      <c r="V211" s="60">
        <v>461439.46</v>
      </c>
      <c r="W211" s="60">
        <v>0</v>
      </c>
      <c r="X211" s="60">
        <f t="shared" si="26"/>
        <v>3183866.12</v>
      </c>
      <c r="Y211" s="60" t="s">
        <v>69</v>
      </c>
      <c r="Z211" s="60"/>
      <c r="AA211" s="137">
        <v>535551.78</v>
      </c>
      <c r="AB211" s="138">
        <v>76250.350000000006</v>
      </c>
      <c r="AC211" s="35"/>
      <c r="AD211" s="35"/>
      <c r="AE211" s="35"/>
    </row>
    <row r="212" spans="2:31" ht="83.25" customHeight="1" x14ac:dyDescent="0.25">
      <c r="B212" s="91">
        <f t="shared" si="27"/>
        <v>180</v>
      </c>
      <c r="C212" s="275"/>
      <c r="D212" s="59" t="s">
        <v>992</v>
      </c>
      <c r="E212" s="59">
        <v>107498</v>
      </c>
      <c r="F212" s="51" t="s">
        <v>993</v>
      </c>
      <c r="G212" s="276"/>
      <c r="H212" s="52" t="s">
        <v>994</v>
      </c>
      <c r="I212" s="53" t="s">
        <v>995</v>
      </c>
      <c r="J212" s="54">
        <v>43034</v>
      </c>
      <c r="K212" s="52" t="s">
        <v>996</v>
      </c>
      <c r="L212" s="55">
        <v>0.85</v>
      </c>
      <c r="M212" s="56" t="s">
        <v>812</v>
      </c>
      <c r="N212" s="56" t="s">
        <v>1387</v>
      </c>
      <c r="O212" s="52" t="s">
        <v>863</v>
      </c>
      <c r="P212" s="57" t="s">
        <v>864</v>
      </c>
      <c r="Q212" s="57">
        <f t="shared" si="21"/>
        <v>20988640.890000001</v>
      </c>
      <c r="R212" s="60">
        <v>17840344.760000002</v>
      </c>
      <c r="S212" s="60">
        <v>3148296.13</v>
      </c>
      <c r="T212" s="60">
        <v>0</v>
      </c>
      <c r="U212" s="60"/>
      <c r="V212" s="60">
        <v>5355</v>
      </c>
      <c r="W212" s="60">
        <v>0</v>
      </c>
      <c r="X212" s="60">
        <f t="shared" si="26"/>
        <v>20993995.890000001</v>
      </c>
      <c r="Y212" s="60" t="s">
        <v>69</v>
      </c>
      <c r="Z212" s="60"/>
      <c r="AA212" s="137">
        <v>1698623.28</v>
      </c>
      <c r="AB212" s="138">
        <v>105639.40000000001</v>
      </c>
      <c r="AC212" s="35"/>
      <c r="AD212" s="35"/>
      <c r="AE212" s="35"/>
    </row>
    <row r="213" spans="2:31" ht="70.5" customHeight="1" x14ac:dyDescent="0.25">
      <c r="B213" s="91">
        <f t="shared" si="27"/>
        <v>181</v>
      </c>
      <c r="C213" s="275"/>
      <c r="D213" s="59" t="s">
        <v>997</v>
      </c>
      <c r="E213" s="59">
        <v>102378</v>
      </c>
      <c r="F213" s="51" t="s">
        <v>998</v>
      </c>
      <c r="G213" s="276"/>
      <c r="H213" s="52" t="s">
        <v>999</v>
      </c>
      <c r="I213" s="53" t="s">
        <v>1000</v>
      </c>
      <c r="J213" s="62">
        <v>42979</v>
      </c>
      <c r="K213" s="54">
        <v>44074</v>
      </c>
      <c r="L213" s="55">
        <v>0.85</v>
      </c>
      <c r="M213" s="56" t="s">
        <v>1377</v>
      </c>
      <c r="N213" s="56" t="s">
        <v>1378</v>
      </c>
      <c r="O213" s="52" t="s">
        <v>896</v>
      </c>
      <c r="P213" s="57" t="s">
        <v>864</v>
      </c>
      <c r="Q213" s="57">
        <f t="shared" si="21"/>
        <v>7562449.5699999994</v>
      </c>
      <c r="R213" s="60">
        <v>6428082.1299999999</v>
      </c>
      <c r="S213" s="60">
        <v>981907.51</v>
      </c>
      <c r="T213" s="60">
        <v>152459.93</v>
      </c>
      <c r="U213" s="60"/>
      <c r="V213" s="60">
        <v>0</v>
      </c>
      <c r="W213" s="60">
        <v>0</v>
      </c>
      <c r="X213" s="60">
        <f t="shared" si="26"/>
        <v>7562449.5699999994</v>
      </c>
      <c r="Y213" s="60" t="s">
        <v>69</v>
      </c>
      <c r="Z213" s="60"/>
      <c r="AA213" s="137">
        <v>3068851.2</v>
      </c>
      <c r="AB213" s="138">
        <v>426043.44999999995</v>
      </c>
      <c r="AC213" s="35"/>
      <c r="AD213" s="35"/>
      <c r="AE213" s="35"/>
    </row>
    <row r="214" spans="2:31" ht="61.5" customHeight="1" x14ac:dyDescent="0.25">
      <c r="B214" s="91">
        <f t="shared" si="27"/>
        <v>182</v>
      </c>
      <c r="C214" s="275"/>
      <c r="D214" s="59" t="s">
        <v>1001</v>
      </c>
      <c r="E214" s="59">
        <v>105180</v>
      </c>
      <c r="F214" s="51" t="s">
        <v>1002</v>
      </c>
      <c r="G214" s="276"/>
      <c r="H214" s="52" t="s">
        <v>1003</v>
      </c>
      <c r="I214" s="53" t="s">
        <v>1001</v>
      </c>
      <c r="J214" s="54" t="s">
        <v>1004</v>
      </c>
      <c r="K214" s="54">
        <v>43858</v>
      </c>
      <c r="L214" s="55">
        <v>0.85</v>
      </c>
      <c r="M214" s="56" t="s">
        <v>1055</v>
      </c>
      <c r="N214" s="56" t="s">
        <v>1424</v>
      </c>
      <c r="O214" s="52" t="s">
        <v>896</v>
      </c>
      <c r="P214" s="57" t="s">
        <v>864</v>
      </c>
      <c r="Q214" s="57">
        <f t="shared" si="21"/>
        <v>3001693.72</v>
      </c>
      <c r="R214" s="60">
        <v>2551439.66</v>
      </c>
      <c r="S214" s="60">
        <v>448134.27</v>
      </c>
      <c r="T214" s="60">
        <v>2119.79</v>
      </c>
      <c r="U214" s="60"/>
      <c r="V214" s="60">
        <v>26247.88</v>
      </c>
      <c r="W214" s="60">
        <v>0</v>
      </c>
      <c r="X214" s="60">
        <f t="shared" si="26"/>
        <v>3027941.6</v>
      </c>
      <c r="Y214" s="60" t="s">
        <v>69</v>
      </c>
      <c r="Z214" s="60"/>
      <c r="AA214" s="137">
        <v>313696.38</v>
      </c>
      <c r="AB214" s="138">
        <v>49358.17</v>
      </c>
      <c r="AC214" s="35"/>
      <c r="AD214" s="35"/>
      <c r="AE214" s="35"/>
    </row>
    <row r="215" spans="2:31" ht="87" customHeight="1" x14ac:dyDescent="0.25">
      <c r="B215" s="91">
        <f t="shared" si="27"/>
        <v>183</v>
      </c>
      <c r="C215" s="275"/>
      <c r="D215" s="59" t="s">
        <v>1005</v>
      </c>
      <c r="E215" s="59">
        <v>105894</v>
      </c>
      <c r="F215" s="51" t="s">
        <v>1006</v>
      </c>
      <c r="G215" s="276"/>
      <c r="H215" s="52" t="s">
        <v>1007</v>
      </c>
      <c r="I215" s="61" t="s">
        <v>1008</v>
      </c>
      <c r="J215" s="54" t="s">
        <v>1009</v>
      </c>
      <c r="K215" s="54">
        <v>44165</v>
      </c>
      <c r="L215" s="55">
        <v>0.85</v>
      </c>
      <c r="M215" s="56" t="s">
        <v>315</v>
      </c>
      <c r="N215" s="56" t="s">
        <v>1425</v>
      </c>
      <c r="O215" s="52" t="s">
        <v>896</v>
      </c>
      <c r="P215" s="57" t="s">
        <v>864</v>
      </c>
      <c r="Q215" s="57">
        <f t="shared" si="21"/>
        <v>5745029.8599999994</v>
      </c>
      <c r="R215" s="60">
        <v>4883275.38</v>
      </c>
      <c r="S215" s="60">
        <v>861754.48</v>
      </c>
      <c r="T215" s="60">
        <v>0</v>
      </c>
      <c r="U215" s="60">
        <v>0</v>
      </c>
      <c r="V215" s="60">
        <v>0</v>
      </c>
      <c r="W215" s="60">
        <v>0</v>
      </c>
      <c r="X215" s="60">
        <f t="shared" si="26"/>
        <v>5745029.8599999994</v>
      </c>
      <c r="Y215" s="60" t="s">
        <v>69</v>
      </c>
      <c r="Z215" s="60"/>
      <c r="AA215" s="137">
        <v>1664699.66</v>
      </c>
      <c r="AB215" s="138">
        <v>192387.66</v>
      </c>
      <c r="AC215" s="35"/>
      <c r="AD215" s="35"/>
      <c r="AE215" s="35"/>
    </row>
    <row r="216" spans="2:31" ht="100.5" customHeight="1" x14ac:dyDescent="0.25">
      <c r="B216" s="107">
        <f t="shared" si="27"/>
        <v>184</v>
      </c>
      <c r="C216" s="275"/>
      <c r="D216" s="59" t="s">
        <v>1010</v>
      </c>
      <c r="E216" s="59">
        <v>116918</v>
      </c>
      <c r="F216" s="51" t="s">
        <v>1011</v>
      </c>
      <c r="G216" s="276"/>
      <c r="H216" s="52" t="s">
        <v>1012</v>
      </c>
      <c r="I216" s="61" t="s">
        <v>1013</v>
      </c>
      <c r="J216" s="54" t="s">
        <v>1014</v>
      </c>
      <c r="K216" s="54">
        <v>44196</v>
      </c>
      <c r="L216" s="55">
        <v>0.85</v>
      </c>
      <c r="M216" s="56" t="s">
        <v>1301</v>
      </c>
      <c r="N216" s="56" t="s">
        <v>1426</v>
      </c>
      <c r="O216" s="52" t="s">
        <v>896</v>
      </c>
      <c r="P216" s="57" t="s">
        <v>1015</v>
      </c>
      <c r="Q216" s="57">
        <f t="shared" si="21"/>
        <v>9281999.3000000007</v>
      </c>
      <c r="R216" s="60">
        <v>7889699.4000000004</v>
      </c>
      <c r="S216" s="60">
        <v>0</v>
      </c>
      <c r="T216" s="60">
        <v>1392299.9</v>
      </c>
      <c r="U216" s="60">
        <v>0</v>
      </c>
      <c r="V216" s="60">
        <v>0</v>
      </c>
      <c r="W216" s="60">
        <v>0</v>
      </c>
      <c r="X216" s="60">
        <f t="shared" si="26"/>
        <v>9281999.3000000007</v>
      </c>
      <c r="Y216" s="60" t="s">
        <v>69</v>
      </c>
      <c r="Z216" s="60"/>
      <c r="AA216" s="137">
        <v>1943583.0500000003</v>
      </c>
      <c r="AB216" s="138">
        <v>224677.64</v>
      </c>
      <c r="AC216" s="35"/>
      <c r="AD216" s="35"/>
      <c r="AE216" s="35"/>
    </row>
    <row r="217" spans="2:31" ht="90" customHeight="1" x14ac:dyDescent="0.25">
      <c r="B217" s="107">
        <f t="shared" si="27"/>
        <v>185</v>
      </c>
      <c r="C217" s="275"/>
      <c r="D217" s="59" t="s">
        <v>1016</v>
      </c>
      <c r="E217" s="59">
        <v>116919</v>
      </c>
      <c r="F217" s="51" t="s">
        <v>1017</v>
      </c>
      <c r="G217" s="276"/>
      <c r="H217" s="52" t="s">
        <v>1012</v>
      </c>
      <c r="I217" s="61" t="s">
        <v>1018</v>
      </c>
      <c r="J217" s="54" t="s">
        <v>1019</v>
      </c>
      <c r="K217" s="54">
        <v>44196</v>
      </c>
      <c r="L217" s="55">
        <v>0.85</v>
      </c>
      <c r="M217" s="56" t="s">
        <v>1427</v>
      </c>
      <c r="N217" s="56" t="s">
        <v>1428</v>
      </c>
      <c r="O217" s="52" t="s">
        <v>896</v>
      </c>
      <c r="P217" s="57" t="s">
        <v>1020</v>
      </c>
      <c r="Q217" s="57">
        <f t="shared" si="21"/>
        <v>5372423.75</v>
      </c>
      <c r="R217" s="60">
        <v>4566560.1900000004</v>
      </c>
      <c r="S217" s="60">
        <v>805863.56</v>
      </c>
      <c r="T217" s="60">
        <v>0</v>
      </c>
      <c r="U217" s="60">
        <v>0</v>
      </c>
      <c r="V217" s="60">
        <v>0</v>
      </c>
      <c r="W217" s="60">
        <v>0</v>
      </c>
      <c r="X217" s="60">
        <f t="shared" si="26"/>
        <v>5372423.75</v>
      </c>
      <c r="Y217" s="60" t="s">
        <v>69</v>
      </c>
      <c r="Z217" s="60"/>
      <c r="AA217" s="137">
        <v>714344.87000000011</v>
      </c>
      <c r="AB217" s="138">
        <v>115700.95999999999</v>
      </c>
      <c r="AC217" s="35"/>
      <c r="AD217" s="35"/>
      <c r="AE217" s="35"/>
    </row>
    <row r="218" spans="2:31" ht="106.5" customHeight="1" x14ac:dyDescent="0.25">
      <c r="B218" s="107">
        <f t="shared" si="27"/>
        <v>186</v>
      </c>
      <c r="C218" s="275"/>
      <c r="D218" s="59" t="s">
        <v>1021</v>
      </c>
      <c r="E218" s="59">
        <v>116950</v>
      </c>
      <c r="F218" s="51" t="s">
        <v>1022</v>
      </c>
      <c r="G218" s="276"/>
      <c r="H218" s="52" t="s">
        <v>1023</v>
      </c>
      <c r="I218" s="61" t="s">
        <v>1024</v>
      </c>
      <c r="J218" s="54" t="s">
        <v>1025</v>
      </c>
      <c r="K218" s="54">
        <v>44196</v>
      </c>
      <c r="L218" s="55">
        <v>0.85</v>
      </c>
      <c r="M218" s="56" t="s">
        <v>1429</v>
      </c>
      <c r="N218" s="56" t="s">
        <v>1430</v>
      </c>
      <c r="O218" s="52" t="s">
        <v>896</v>
      </c>
      <c r="P218" s="57" t="s">
        <v>1026</v>
      </c>
      <c r="Q218" s="57">
        <f t="shared" si="21"/>
        <v>19335112.530000001</v>
      </c>
      <c r="R218" s="60">
        <v>16434845.65</v>
      </c>
      <c r="S218" s="60">
        <v>2900266.88</v>
      </c>
      <c r="T218" s="60">
        <v>0</v>
      </c>
      <c r="U218" s="60">
        <v>0</v>
      </c>
      <c r="V218" s="60">
        <v>0</v>
      </c>
      <c r="W218" s="60">
        <v>0</v>
      </c>
      <c r="X218" s="60">
        <f t="shared" si="26"/>
        <v>19335112.530000001</v>
      </c>
      <c r="Y218" s="60" t="s">
        <v>69</v>
      </c>
      <c r="Z218" s="60"/>
      <c r="AA218" s="137">
        <v>828965.95000000007</v>
      </c>
      <c r="AB218" s="138">
        <v>146288.11000000002</v>
      </c>
      <c r="AC218" s="35"/>
      <c r="AD218" s="35"/>
      <c r="AE218" s="35"/>
    </row>
    <row r="219" spans="2:31" ht="183" customHeight="1" x14ac:dyDescent="0.25">
      <c r="B219" s="107">
        <f t="shared" si="27"/>
        <v>187</v>
      </c>
      <c r="C219" s="275"/>
      <c r="D219" s="59" t="s">
        <v>1027</v>
      </c>
      <c r="E219" s="59">
        <v>116916</v>
      </c>
      <c r="F219" s="51" t="s">
        <v>1028</v>
      </c>
      <c r="G219" s="81"/>
      <c r="H219" s="52" t="s">
        <v>1029</v>
      </c>
      <c r="I219" s="61" t="s">
        <v>1030</v>
      </c>
      <c r="J219" s="62" t="s">
        <v>1031</v>
      </c>
      <c r="K219" s="62">
        <v>44196</v>
      </c>
      <c r="L219" s="55">
        <v>0.85</v>
      </c>
      <c r="M219" s="56" t="s">
        <v>315</v>
      </c>
      <c r="N219" s="56" t="s">
        <v>1431</v>
      </c>
      <c r="O219" s="52" t="s">
        <v>896</v>
      </c>
      <c r="P219" s="57" t="s">
        <v>1032</v>
      </c>
      <c r="Q219" s="57">
        <f t="shared" si="21"/>
        <v>11715707.689999999</v>
      </c>
      <c r="R219" s="60">
        <v>9958351.5399999991</v>
      </c>
      <c r="S219" s="60">
        <v>1757356.15</v>
      </c>
      <c r="T219" s="60">
        <v>0</v>
      </c>
      <c r="U219" s="60">
        <v>0</v>
      </c>
      <c r="V219" s="60">
        <v>0</v>
      </c>
      <c r="W219" s="60">
        <v>0</v>
      </c>
      <c r="X219" s="60">
        <f t="shared" si="26"/>
        <v>11715707.689999999</v>
      </c>
      <c r="Y219" s="60" t="s">
        <v>69</v>
      </c>
      <c r="Z219" s="60"/>
      <c r="AA219" s="137">
        <v>859004.2</v>
      </c>
      <c r="AB219" s="138">
        <v>80982.87000000001</v>
      </c>
      <c r="AC219" s="35"/>
      <c r="AD219" s="35"/>
      <c r="AE219" s="35"/>
    </row>
    <row r="220" spans="2:31" ht="75" customHeight="1" x14ac:dyDescent="0.25">
      <c r="B220" s="107">
        <f t="shared" si="27"/>
        <v>188</v>
      </c>
      <c r="C220" s="275"/>
      <c r="D220" s="59" t="s">
        <v>1033</v>
      </c>
      <c r="E220" s="59">
        <v>116917</v>
      </c>
      <c r="F220" s="51" t="s">
        <v>1034</v>
      </c>
      <c r="G220" s="59" t="s">
        <v>1035</v>
      </c>
      <c r="H220" s="56" t="s">
        <v>1036</v>
      </c>
      <c r="I220" s="140" t="s">
        <v>1037</v>
      </c>
      <c r="J220" s="54" t="s">
        <v>1038</v>
      </c>
      <c r="K220" s="54">
        <v>43890</v>
      </c>
      <c r="L220" s="55">
        <v>0.85</v>
      </c>
      <c r="M220" s="56" t="s">
        <v>169</v>
      </c>
      <c r="N220" s="56" t="s">
        <v>1357</v>
      </c>
      <c r="O220" s="52" t="s">
        <v>67</v>
      </c>
      <c r="P220" s="52" t="s">
        <v>846</v>
      </c>
      <c r="Q220" s="57">
        <f t="shared" si="21"/>
        <v>2454132.46</v>
      </c>
      <c r="R220" s="60">
        <v>2086012.59</v>
      </c>
      <c r="S220" s="60">
        <v>368119.87</v>
      </c>
      <c r="T220" s="60">
        <v>0</v>
      </c>
      <c r="U220" s="60">
        <v>0</v>
      </c>
      <c r="V220" s="60">
        <v>400697.18</v>
      </c>
      <c r="W220" s="60">
        <v>0</v>
      </c>
      <c r="X220" s="57">
        <f>+R220+S220+T220+V220+W220</f>
        <v>2854829.64</v>
      </c>
      <c r="Y220" s="57" t="s">
        <v>69</v>
      </c>
      <c r="Z220" s="60"/>
      <c r="AA220" s="137">
        <v>441650.72000000003</v>
      </c>
      <c r="AB220" s="138">
        <v>59408.95</v>
      </c>
      <c r="AC220" s="35"/>
      <c r="AD220" s="35"/>
      <c r="AE220" s="35"/>
    </row>
    <row r="221" spans="2:31" ht="109.5" customHeight="1" x14ac:dyDescent="0.25">
      <c r="B221" s="107">
        <f t="shared" si="27"/>
        <v>189</v>
      </c>
      <c r="C221" s="275"/>
      <c r="D221" s="59" t="s">
        <v>1039</v>
      </c>
      <c r="E221" s="59">
        <v>116963</v>
      </c>
      <c r="F221" s="51" t="s">
        <v>1040</v>
      </c>
      <c r="G221" s="59" t="s">
        <v>1035</v>
      </c>
      <c r="H221" s="52" t="s">
        <v>1041</v>
      </c>
      <c r="I221" s="140" t="s">
        <v>1042</v>
      </c>
      <c r="J221" s="62" t="s">
        <v>1043</v>
      </c>
      <c r="K221" s="62">
        <v>44012</v>
      </c>
      <c r="L221" s="55">
        <v>0.85</v>
      </c>
      <c r="M221" s="56" t="s">
        <v>331</v>
      </c>
      <c r="N221" s="56" t="s">
        <v>1432</v>
      </c>
      <c r="O221" s="52"/>
      <c r="P221" s="52" t="s">
        <v>485</v>
      </c>
      <c r="Q221" s="57">
        <f t="shared" si="21"/>
        <v>5096437</v>
      </c>
      <c r="R221" s="60">
        <v>4331971.45</v>
      </c>
      <c r="S221" s="60">
        <v>749611.28</v>
      </c>
      <c r="T221" s="60">
        <v>14854.27</v>
      </c>
      <c r="U221" s="60">
        <v>0</v>
      </c>
      <c r="V221" s="60">
        <v>58793.52</v>
      </c>
      <c r="W221" s="60">
        <v>0</v>
      </c>
      <c r="X221" s="60">
        <f>+R221+S221+T221+V221+W221</f>
        <v>5155230.5199999996</v>
      </c>
      <c r="Y221" s="57" t="s">
        <v>69</v>
      </c>
      <c r="Z221" s="60"/>
      <c r="AA221" s="137">
        <v>287042.42</v>
      </c>
      <c r="AB221" s="138">
        <v>28432.840000000004</v>
      </c>
      <c r="AC221" s="35"/>
      <c r="AD221" s="35"/>
      <c r="AE221" s="35"/>
    </row>
    <row r="222" spans="2:31" ht="134.25" customHeight="1" x14ac:dyDescent="0.25">
      <c r="B222" s="107">
        <f t="shared" si="27"/>
        <v>190</v>
      </c>
      <c r="C222" s="275"/>
      <c r="D222" s="59" t="s">
        <v>1044</v>
      </c>
      <c r="E222" s="134">
        <v>118939</v>
      </c>
      <c r="F222" s="51" t="s">
        <v>1045</v>
      </c>
      <c r="G222" s="59" t="s">
        <v>1035</v>
      </c>
      <c r="H222" s="52" t="s">
        <v>899</v>
      </c>
      <c r="I222" s="140" t="s">
        <v>1046</v>
      </c>
      <c r="J222" s="62" t="s">
        <v>1047</v>
      </c>
      <c r="K222" s="62">
        <v>43884</v>
      </c>
      <c r="L222" s="55">
        <v>0.85</v>
      </c>
      <c r="M222" s="56" t="s">
        <v>169</v>
      </c>
      <c r="N222" s="56" t="s">
        <v>1357</v>
      </c>
      <c r="O222" s="52"/>
      <c r="P222" s="52" t="s">
        <v>1048</v>
      </c>
      <c r="Q222" s="57">
        <f t="shared" si="21"/>
        <v>3559089.75</v>
      </c>
      <c r="R222" s="60">
        <v>3025226.29</v>
      </c>
      <c r="S222" s="60">
        <v>533863.46</v>
      </c>
      <c r="T222" s="60">
        <v>0</v>
      </c>
      <c r="U222" s="60">
        <v>0</v>
      </c>
      <c r="V222" s="60">
        <v>0</v>
      </c>
      <c r="W222" s="60">
        <v>0</v>
      </c>
      <c r="X222" s="60">
        <f>+R222+S222+T222+V222+W222</f>
        <v>3559089.75</v>
      </c>
      <c r="Y222" s="57" t="s">
        <v>69</v>
      </c>
      <c r="Z222" s="60"/>
      <c r="AA222" s="137">
        <v>481239.2</v>
      </c>
      <c r="AB222" s="138">
        <v>81300.06</v>
      </c>
      <c r="AC222" s="35"/>
      <c r="AD222" s="35"/>
      <c r="AE222" s="35"/>
    </row>
    <row r="223" spans="2:31" ht="71.25" customHeight="1" x14ac:dyDescent="0.25">
      <c r="B223" s="107">
        <f t="shared" si="27"/>
        <v>191</v>
      </c>
      <c r="C223" s="141"/>
      <c r="D223" s="59" t="s">
        <v>1049</v>
      </c>
      <c r="E223" s="134">
        <v>118245</v>
      </c>
      <c r="F223" s="51" t="s">
        <v>1050</v>
      </c>
      <c r="G223" s="59" t="s">
        <v>1051</v>
      </c>
      <c r="H223" s="52" t="s">
        <v>1052</v>
      </c>
      <c r="I223" s="140" t="s">
        <v>1053</v>
      </c>
      <c r="J223" s="62" t="s">
        <v>1054</v>
      </c>
      <c r="K223" s="62">
        <v>44196</v>
      </c>
      <c r="L223" s="55">
        <v>0.85</v>
      </c>
      <c r="M223" s="56" t="s">
        <v>1055</v>
      </c>
      <c r="N223" s="56" t="s">
        <v>1056</v>
      </c>
      <c r="O223" s="52"/>
      <c r="P223" s="52" t="s">
        <v>1057</v>
      </c>
      <c r="Q223" s="57">
        <f t="shared" si="21"/>
        <v>12918730.629999999</v>
      </c>
      <c r="R223" s="60">
        <v>10980921.039999999</v>
      </c>
      <c r="S223" s="60">
        <v>1937809.59</v>
      </c>
      <c r="T223" s="60">
        <v>0</v>
      </c>
      <c r="U223" s="60">
        <v>0</v>
      </c>
      <c r="V223" s="60">
        <v>0</v>
      </c>
      <c r="W223" s="60">
        <v>0</v>
      </c>
      <c r="X223" s="60">
        <f>+R223+S223+T223+V223+W223</f>
        <v>12918730.629999999</v>
      </c>
      <c r="Y223" s="57" t="s">
        <v>69</v>
      </c>
      <c r="Z223" s="60"/>
      <c r="AA223" s="137">
        <v>1199909.67</v>
      </c>
      <c r="AB223" s="138">
        <v>51565.58</v>
      </c>
      <c r="AC223" s="35"/>
      <c r="AD223" s="35"/>
      <c r="AE223" s="35"/>
    </row>
    <row r="224" spans="2:31" ht="69" customHeight="1" x14ac:dyDescent="0.25">
      <c r="B224" s="107">
        <f t="shared" si="27"/>
        <v>192</v>
      </c>
      <c r="C224" s="141"/>
      <c r="D224" s="59" t="s">
        <v>1058</v>
      </c>
      <c r="E224" s="134">
        <v>117017</v>
      </c>
      <c r="F224" s="51" t="s">
        <v>1059</v>
      </c>
      <c r="G224" s="59" t="s">
        <v>1060</v>
      </c>
      <c r="H224" s="52" t="s">
        <v>1061</v>
      </c>
      <c r="I224" s="140" t="s">
        <v>1062</v>
      </c>
      <c r="J224" s="62" t="s">
        <v>1063</v>
      </c>
      <c r="K224" s="62">
        <v>44255</v>
      </c>
      <c r="L224" s="55">
        <v>0.85</v>
      </c>
      <c r="M224" s="56" t="s">
        <v>806</v>
      </c>
      <c r="N224" s="56" t="s">
        <v>1064</v>
      </c>
      <c r="O224" s="52"/>
      <c r="P224" s="52" t="s">
        <v>1065</v>
      </c>
      <c r="Q224" s="57">
        <f t="shared" si="21"/>
        <v>7769525.5499999998</v>
      </c>
      <c r="R224" s="60">
        <v>6604096.7199999997</v>
      </c>
      <c r="S224" s="60">
        <v>1165428.83</v>
      </c>
      <c r="T224" s="60">
        <v>0</v>
      </c>
      <c r="U224" s="60">
        <v>0</v>
      </c>
      <c r="V224" s="60">
        <v>0</v>
      </c>
      <c r="W224" s="60">
        <v>0</v>
      </c>
      <c r="X224" s="60">
        <f>+R224+S224+T224+V224+W224</f>
        <v>7769525.5499999998</v>
      </c>
      <c r="Y224" s="57" t="s">
        <v>69</v>
      </c>
      <c r="Z224" s="60"/>
      <c r="AA224" s="137">
        <v>1734354.31</v>
      </c>
      <c r="AB224" s="138">
        <v>168953.25</v>
      </c>
      <c r="AC224" s="35"/>
      <c r="AD224" s="35"/>
      <c r="AE224" s="35"/>
    </row>
    <row r="225" spans="2:31" ht="134.25" customHeight="1" x14ac:dyDescent="0.25">
      <c r="B225" s="107">
        <f t="shared" si="27"/>
        <v>193</v>
      </c>
      <c r="C225" s="141"/>
      <c r="D225" s="59" t="s">
        <v>1066</v>
      </c>
      <c r="E225" s="134">
        <v>117007</v>
      </c>
      <c r="F225" s="51" t="s">
        <v>1067</v>
      </c>
      <c r="G225" s="59" t="s">
        <v>1068</v>
      </c>
      <c r="H225" s="52" t="s">
        <v>1069</v>
      </c>
      <c r="I225" s="140" t="s">
        <v>1070</v>
      </c>
      <c r="J225" s="62" t="s">
        <v>1071</v>
      </c>
      <c r="K225" s="62">
        <v>44196</v>
      </c>
      <c r="L225" s="55">
        <v>0.85</v>
      </c>
      <c r="M225" s="56" t="s">
        <v>331</v>
      </c>
      <c r="N225" s="56" t="s">
        <v>1072</v>
      </c>
      <c r="O225" s="52"/>
      <c r="P225" s="52" t="s">
        <v>1073</v>
      </c>
      <c r="Q225" s="57">
        <f t="shared" si="21"/>
        <v>12431214.26</v>
      </c>
      <c r="R225" s="60">
        <v>10566532.119999999</v>
      </c>
      <c r="S225" s="60">
        <v>1864682.14</v>
      </c>
      <c r="T225" s="60">
        <v>0</v>
      </c>
      <c r="U225" s="60">
        <v>0</v>
      </c>
      <c r="V225" s="60">
        <v>0</v>
      </c>
      <c r="W225" s="60">
        <v>0</v>
      </c>
      <c r="X225" s="60">
        <f t="shared" ref="X225:X238" si="28">+R225+S225+T225+U225+V225+W225</f>
        <v>12431214.26</v>
      </c>
      <c r="Y225" s="57" t="s">
        <v>69</v>
      </c>
      <c r="Z225" s="60"/>
      <c r="AA225" s="137">
        <v>143962.13</v>
      </c>
      <c r="AB225" s="138">
        <v>25405.08</v>
      </c>
      <c r="AC225" s="35"/>
      <c r="AD225" s="35"/>
      <c r="AE225" s="35"/>
    </row>
    <row r="226" spans="2:31" ht="79.5" customHeight="1" x14ac:dyDescent="0.25">
      <c r="B226" s="107">
        <f t="shared" si="27"/>
        <v>194</v>
      </c>
      <c r="C226" s="141"/>
      <c r="D226" s="59" t="s">
        <v>1074</v>
      </c>
      <c r="E226" s="134">
        <v>119010</v>
      </c>
      <c r="F226" s="51" t="s">
        <v>1075</v>
      </c>
      <c r="G226" s="59" t="s">
        <v>1076</v>
      </c>
      <c r="H226" s="52" t="s">
        <v>1077</v>
      </c>
      <c r="I226" s="140" t="s">
        <v>1078</v>
      </c>
      <c r="J226" s="62">
        <v>42768</v>
      </c>
      <c r="K226" s="62">
        <v>44012</v>
      </c>
      <c r="L226" s="55">
        <v>0.85</v>
      </c>
      <c r="M226" s="56" t="s">
        <v>315</v>
      </c>
      <c r="N226" s="56" t="s">
        <v>1079</v>
      </c>
      <c r="O226" s="52"/>
      <c r="P226" s="52" t="s">
        <v>1080</v>
      </c>
      <c r="Q226" s="57">
        <f t="shared" si="21"/>
        <v>4230697.2</v>
      </c>
      <c r="R226" s="60">
        <v>3596092.62</v>
      </c>
      <c r="S226" s="60">
        <v>634604.57999999996</v>
      </c>
      <c r="T226" s="60">
        <v>0</v>
      </c>
      <c r="U226" s="60">
        <v>0</v>
      </c>
      <c r="V226" s="60">
        <v>0</v>
      </c>
      <c r="W226" s="60">
        <v>0</v>
      </c>
      <c r="X226" s="60">
        <f t="shared" si="28"/>
        <v>4230697.2</v>
      </c>
      <c r="Y226" s="57" t="s">
        <v>69</v>
      </c>
      <c r="Z226" s="60"/>
      <c r="AA226" s="142">
        <v>420529.88</v>
      </c>
      <c r="AB226" s="143">
        <v>0</v>
      </c>
      <c r="AC226" s="35"/>
      <c r="AD226" s="35"/>
      <c r="AE226" s="35"/>
    </row>
    <row r="227" spans="2:31" ht="220.5" customHeight="1" x14ac:dyDescent="0.25">
      <c r="B227" s="107">
        <f t="shared" si="27"/>
        <v>195</v>
      </c>
      <c r="C227" s="141"/>
      <c r="D227" s="59" t="s">
        <v>1081</v>
      </c>
      <c r="E227" s="134">
        <v>118054</v>
      </c>
      <c r="F227" s="51" t="s">
        <v>1082</v>
      </c>
      <c r="G227" s="59" t="s">
        <v>1083</v>
      </c>
      <c r="H227" s="52" t="s">
        <v>1084</v>
      </c>
      <c r="I227" s="140" t="s">
        <v>1085</v>
      </c>
      <c r="J227" s="62" t="s">
        <v>1086</v>
      </c>
      <c r="K227" s="62">
        <v>43830</v>
      </c>
      <c r="L227" s="55">
        <v>0.85</v>
      </c>
      <c r="M227" s="56" t="s">
        <v>169</v>
      </c>
      <c r="N227" s="56" t="s">
        <v>1087</v>
      </c>
      <c r="O227" s="52"/>
      <c r="P227" s="52" t="s">
        <v>1088</v>
      </c>
      <c r="Q227" s="57">
        <f t="shared" si="21"/>
        <v>3853697.9</v>
      </c>
      <c r="R227" s="60">
        <v>3275643.21</v>
      </c>
      <c r="S227" s="60">
        <v>578054.68999999994</v>
      </c>
      <c r="T227" s="60">
        <v>0</v>
      </c>
      <c r="U227" s="60">
        <v>0</v>
      </c>
      <c r="V227" s="60">
        <v>0</v>
      </c>
      <c r="W227" s="60">
        <v>0</v>
      </c>
      <c r="X227" s="60">
        <f t="shared" si="28"/>
        <v>3853697.9</v>
      </c>
      <c r="Y227" s="57" t="s">
        <v>69</v>
      </c>
      <c r="Z227" s="60"/>
      <c r="AA227" s="142">
        <v>193893.55000000002</v>
      </c>
      <c r="AB227" s="143">
        <v>26106.449999999997</v>
      </c>
      <c r="AC227" s="35"/>
      <c r="AD227" s="35"/>
      <c r="AE227" s="35"/>
    </row>
    <row r="228" spans="2:31" ht="73.5" customHeight="1" x14ac:dyDescent="0.25">
      <c r="B228" s="107">
        <f t="shared" si="27"/>
        <v>196</v>
      </c>
      <c r="C228" s="141"/>
      <c r="D228" s="59" t="s">
        <v>1089</v>
      </c>
      <c r="E228" s="134">
        <v>119122</v>
      </c>
      <c r="F228" s="51" t="s">
        <v>1090</v>
      </c>
      <c r="G228" s="59" t="s">
        <v>1091</v>
      </c>
      <c r="H228" s="52" t="s">
        <v>1092</v>
      </c>
      <c r="I228" s="140" t="s">
        <v>1093</v>
      </c>
      <c r="J228" s="62" t="s">
        <v>1094</v>
      </c>
      <c r="K228" s="62">
        <v>44165</v>
      </c>
      <c r="L228" s="55">
        <v>0.85</v>
      </c>
      <c r="M228" s="56" t="s">
        <v>315</v>
      </c>
      <c r="N228" s="56" t="s">
        <v>316</v>
      </c>
      <c r="O228" s="52"/>
      <c r="P228" s="52" t="s">
        <v>1095</v>
      </c>
      <c r="Q228" s="57">
        <f t="shared" si="21"/>
        <v>3479419.2199999997</v>
      </c>
      <c r="R228" s="60">
        <v>2957506.34</v>
      </c>
      <c r="S228" s="60">
        <v>521912.88</v>
      </c>
      <c r="T228" s="60">
        <v>0</v>
      </c>
      <c r="U228" s="60">
        <v>0</v>
      </c>
      <c r="V228" s="60">
        <v>0</v>
      </c>
      <c r="W228" s="60">
        <v>0</v>
      </c>
      <c r="X228" s="60">
        <f t="shared" si="28"/>
        <v>3479419.2199999997</v>
      </c>
      <c r="Y228" s="57" t="s">
        <v>69</v>
      </c>
      <c r="Z228" s="60"/>
      <c r="AA228" s="137">
        <v>525997.23</v>
      </c>
      <c r="AB228" s="143">
        <v>80225.649999999994</v>
      </c>
      <c r="AC228" s="35"/>
      <c r="AD228" s="35"/>
      <c r="AE228" s="35"/>
    </row>
    <row r="229" spans="2:31" ht="210.75" customHeight="1" x14ac:dyDescent="0.25">
      <c r="B229" s="107">
        <f t="shared" si="27"/>
        <v>197</v>
      </c>
      <c r="C229" s="81"/>
      <c r="D229" s="59" t="s">
        <v>1096</v>
      </c>
      <c r="E229" s="134">
        <v>119150</v>
      </c>
      <c r="F229" s="51" t="s">
        <v>1097</v>
      </c>
      <c r="G229" s="59" t="s">
        <v>1098</v>
      </c>
      <c r="H229" s="52" t="s">
        <v>1099</v>
      </c>
      <c r="I229" s="140" t="s">
        <v>1100</v>
      </c>
      <c r="J229" s="62" t="s">
        <v>1101</v>
      </c>
      <c r="K229" s="62">
        <v>44255</v>
      </c>
      <c r="L229" s="55">
        <v>0.85</v>
      </c>
      <c r="M229" s="56" t="s">
        <v>1102</v>
      </c>
      <c r="N229" s="56" t="s">
        <v>1103</v>
      </c>
      <c r="O229" s="52"/>
      <c r="P229" s="52" t="s">
        <v>1104</v>
      </c>
      <c r="Q229" s="57">
        <f t="shared" si="21"/>
        <v>8991436.4399999995</v>
      </c>
      <c r="R229" s="60">
        <v>7642720.9699999997</v>
      </c>
      <c r="S229" s="60">
        <v>1348715.47</v>
      </c>
      <c r="T229" s="60">
        <v>0</v>
      </c>
      <c r="U229" s="60">
        <v>0</v>
      </c>
      <c r="V229" s="60">
        <v>0</v>
      </c>
      <c r="W229" s="60">
        <v>0</v>
      </c>
      <c r="X229" s="60">
        <f t="shared" si="28"/>
        <v>8991436.4399999995</v>
      </c>
      <c r="Y229" s="57" t="s">
        <v>69</v>
      </c>
      <c r="Z229" s="60"/>
      <c r="AA229" s="137">
        <v>1317872.23</v>
      </c>
      <c r="AB229" s="143">
        <v>90539.849999999991</v>
      </c>
      <c r="AC229" s="35"/>
      <c r="AD229" s="35"/>
      <c r="AE229" s="35"/>
    </row>
    <row r="230" spans="2:31" ht="67.5" customHeight="1" x14ac:dyDescent="0.25">
      <c r="B230" s="107">
        <f t="shared" si="27"/>
        <v>198</v>
      </c>
      <c r="C230" s="81"/>
      <c r="D230" s="59" t="s">
        <v>1105</v>
      </c>
      <c r="E230" s="134">
        <v>117254</v>
      </c>
      <c r="F230" s="51" t="s">
        <v>1106</v>
      </c>
      <c r="G230" s="59" t="s">
        <v>1107</v>
      </c>
      <c r="H230" s="52" t="s">
        <v>1108</v>
      </c>
      <c r="I230" s="140" t="s">
        <v>1109</v>
      </c>
      <c r="J230" s="62" t="s">
        <v>1110</v>
      </c>
      <c r="K230" s="62">
        <v>44286</v>
      </c>
      <c r="L230" s="55">
        <v>0.85</v>
      </c>
      <c r="M230" s="56" t="s">
        <v>1055</v>
      </c>
      <c r="N230" s="56" t="s">
        <v>1111</v>
      </c>
      <c r="O230" s="52"/>
      <c r="P230" s="52" t="s">
        <v>1112</v>
      </c>
      <c r="Q230" s="57">
        <f t="shared" si="21"/>
        <v>6145223.6999999993</v>
      </c>
      <c r="R230" s="60">
        <v>5223440.1399999997</v>
      </c>
      <c r="S230" s="60">
        <v>921783.56</v>
      </c>
      <c r="T230" s="60">
        <v>0</v>
      </c>
      <c r="U230" s="60">
        <v>0</v>
      </c>
      <c r="V230" s="60">
        <v>2249.96</v>
      </c>
      <c r="W230" s="60">
        <v>0</v>
      </c>
      <c r="X230" s="60">
        <f t="shared" si="28"/>
        <v>6147473.6599999992</v>
      </c>
      <c r="Y230" s="57" t="s">
        <v>69</v>
      </c>
      <c r="Z230" s="60"/>
      <c r="AA230" s="142">
        <v>0</v>
      </c>
      <c r="AB230" s="143">
        <v>0</v>
      </c>
      <c r="AC230" s="35"/>
      <c r="AD230" s="35"/>
      <c r="AE230" s="35"/>
    </row>
    <row r="231" spans="2:31" ht="117" customHeight="1" x14ac:dyDescent="0.25">
      <c r="B231" s="107">
        <f t="shared" si="27"/>
        <v>199</v>
      </c>
      <c r="C231" s="81"/>
      <c r="D231" s="59" t="s">
        <v>1113</v>
      </c>
      <c r="E231" s="134">
        <v>119008</v>
      </c>
      <c r="F231" s="51" t="s">
        <v>1114</v>
      </c>
      <c r="G231" s="59" t="s">
        <v>1115</v>
      </c>
      <c r="H231" s="52" t="s">
        <v>1116</v>
      </c>
      <c r="I231" s="140" t="s">
        <v>1117</v>
      </c>
      <c r="J231" s="62" t="s">
        <v>1118</v>
      </c>
      <c r="K231" s="62">
        <v>43281</v>
      </c>
      <c r="L231" s="55">
        <v>0.85</v>
      </c>
      <c r="M231" s="56" t="s">
        <v>806</v>
      </c>
      <c r="N231" s="56" t="s">
        <v>825</v>
      </c>
      <c r="O231" s="52"/>
      <c r="P231" s="52" t="s">
        <v>1119</v>
      </c>
      <c r="Q231" s="57">
        <f t="shared" si="21"/>
        <v>3688188.0199999996</v>
      </c>
      <c r="R231" s="60">
        <v>3134959.82</v>
      </c>
      <c r="S231" s="60">
        <v>553228.19999999995</v>
      </c>
      <c r="T231" s="60">
        <v>0</v>
      </c>
      <c r="U231" s="60">
        <v>0</v>
      </c>
      <c r="V231" s="60">
        <v>0</v>
      </c>
      <c r="W231" s="60">
        <v>0</v>
      </c>
      <c r="X231" s="60">
        <f t="shared" si="28"/>
        <v>3688188.0199999996</v>
      </c>
      <c r="Y231" s="57" t="s">
        <v>69</v>
      </c>
      <c r="Z231" s="60"/>
      <c r="AA231" s="142">
        <v>318670.07</v>
      </c>
      <c r="AB231" s="143">
        <v>49536</v>
      </c>
      <c r="AC231" s="35"/>
      <c r="AD231" s="35"/>
      <c r="AE231" s="35"/>
    </row>
    <row r="232" spans="2:31" ht="236.25" customHeight="1" x14ac:dyDescent="0.25">
      <c r="B232" s="107">
        <f t="shared" si="27"/>
        <v>200</v>
      </c>
      <c r="C232" s="59"/>
      <c r="D232" s="59" t="s">
        <v>1120</v>
      </c>
      <c r="E232" s="134">
        <v>116964</v>
      </c>
      <c r="F232" s="51" t="s">
        <v>1121</v>
      </c>
      <c r="G232" s="59" t="s">
        <v>821</v>
      </c>
      <c r="H232" s="56" t="s">
        <v>1122</v>
      </c>
      <c r="I232" s="140" t="s">
        <v>1123</v>
      </c>
      <c r="J232" s="62" t="s">
        <v>1124</v>
      </c>
      <c r="K232" s="62" t="s">
        <v>1125</v>
      </c>
      <c r="L232" s="55">
        <v>0.85</v>
      </c>
      <c r="M232" s="56" t="s">
        <v>169</v>
      </c>
      <c r="N232" s="56" t="s">
        <v>337</v>
      </c>
      <c r="O232" s="52"/>
      <c r="P232" s="52" t="s">
        <v>1126</v>
      </c>
      <c r="Q232" s="57">
        <f t="shared" si="21"/>
        <v>20584525.449999999</v>
      </c>
      <c r="R232" s="60">
        <v>17496846.629999999</v>
      </c>
      <c r="S232" s="60">
        <v>3087678.82</v>
      </c>
      <c r="T232" s="60">
        <v>0</v>
      </c>
      <c r="U232" s="60">
        <v>0</v>
      </c>
      <c r="V232" s="60">
        <v>0</v>
      </c>
      <c r="W232" s="60">
        <v>0</v>
      </c>
      <c r="X232" s="60">
        <f t="shared" si="28"/>
        <v>20584525.449999999</v>
      </c>
      <c r="Y232" s="57" t="s">
        <v>69</v>
      </c>
      <c r="Z232" s="60"/>
      <c r="AA232" s="137">
        <v>1339500</v>
      </c>
      <c r="AB232" s="143">
        <v>0</v>
      </c>
      <c r="AC232" s="35"/>
      <c r="AD232" s="35"/>
      <c r="AE232" s="35"/>
    </row>
    <row r="233" spans="2:31" ht="134.25" customHeight="1" x14ac:dyDescent="0.25">
      <c r="B233" s="107">
        <f t="shared" si="27"/>
        <v>201</v>
      </c>
      <c r="C233" s="81"/>
      <c r="D233" s="59" t="s">
        <v>1127</v>
      </c>
      <c r="E233" s="134">
        <v>119609</v>
      </c>
      <c r="F233" s="51" t="s">
        <v>1128</v>
      </c>
      <c r="G233" s="59" t="s">
        <v>821</v>
      </c>
      <c r="H233" s="52" t="s">
        <v>1129</v>
      </c>
      <c r="I233" s="140" t="s">
        <v>1130</v>
      </c>
      <c r="J233" s="62" t="s">
        <v>1131</v>
      </c>
      <c r="K233" s="62" t="s">
        <v>211</v>
      </c>
      <c r="L233" s="55">
        <v>0.85</v>
      </c>
      <c r="M233" s="56" t="s">
        <v>1132</v>
      </c>
      <c r="N233" s="56" t="s">
        <v>1133</v>
      </c>
      <c r="O233" s="52"/>
      <c r="P233" s="52" t="s">
        <v>1134</v>
      </c>
      <c r="Q233" s="57">
        <f t="shared" si="21"/>
        <v>4599057.3499999996</v>
      </c>
      <c r="R233" s="60">
        <v>3909198.75</v>
      </c>
      <c r="S233" s="60">
        <v>673354.85</v>
      </c>
      <c r="T233" s="60">
        <v>16503.75</v>
      </c>
      <c r="U233" s="60">
        <v>0</v>
      </c>
      <c r="V233" s="60">
        <v>0</v>
      </c>
      <c r="W233" s="60">
        <v>0</v>
      </c>
      <c r="X233" s="60">
        <f t="shared" si="28"/>
        <v>4599057.3499999996</v>
      </c>
      <c r="Y233" s="57" t="s">
        <v>69</v>
      </c>
      <c r="Z233" s="60"/>
      <c r="AA233" s="142">
        <v>299992</v>
      </c>
      <c r="AB233" s="143">
        <v>0</v>
      </c>
      <c r="AC233" s="35"/>
      <c r="AD233" s="35"/>
      <c r="AE233" s="35"/>
    </row>
    <row r="234" spans="2:31" ht="134.25" customHeight="1" x14ac:dyDescent="0.25">
      <c r="B234" s="107">
        <f t="shared" si="27"/>
        <v>202</v>
      </c>
      <c r="C234" s="81"/>
      <c r="D234" s="59" t="s">
        <v>1135</v>
      </c>
      <c r="E234" s="134">
        <v>119050</v>
      </c>
      <c r="F234" s="51" t="s">
        <v>1136</v>
      </c>
      <c r="G234" s="59" t="s">
        <v>821</v>
      </c>
      <c r="H234" s="52" t="s">
        <v>1137</v>
      </c>
      <c r="I234" s="140" t="s">
        <v>1138</v>
      </c>
      <c r="J234" s="62" t="s">
        <v>1139</v>
      </c>
      <c r="K234" s="62" t="s">
        <v>936</v>
      </c>
      <c r="L234" s="55">
        <v>0.85</v>
      </c>
      <c r="M234" s="56" t="s">
        <v>315</v>
      </c>
      <c r="N234" s="56" t="s">
        <v>316</v>
      </c>
      <c r="O234" s="52"/>
      <c r="P234" s="52" t="s">
        <v>1140</v>
      </c>
      <c r="Q234" s="57">
        <f t="shared" si="21"/>
        <v>2862872.47</v>
      </c>
      <c r="R234" s="60">
        <v>2433441.6</v>
      </c>
      <c r="S234" s="60">
        <v>429430.87</v>
      </c>
      <c r="T234" s="60">
        <v>0</v>
      </c>
      <c r="U234" s="60">
        <v>0</v>
      </c>
      <c r="V234" s="60">
        <v>172.96</v>
      </c>
      <c r="W234" s="60">
        <v>0</v>
      </c>
      <c r="X234" s="60">
        <f t="shared" si="28"/>
        <v>2863045.43</v>
      </c>
      <c r="Y234" s="57" t="s">
        <v>69</v>
      </c>
      <c r="Z234" s="60"/>
      <c r="AA234" s="142">
        <v>277652.02</v>
      </c>
      <c r="AB234" s="143">
        <v>0</v>
      </c>
      <c r="AC234" s="35"/>
      <c r="AD234" s="35"/>
      <c r="AE234" s="35"/>
    </row>
    <row r="235" spans="2:31" ht="134.25" customHeight="1" x14ac:dyDescent="0.25">
      <c r="B235" s="107">
        <f t="shared" si="27"/>
        <v>203</v>
      </c>
      <c r="C235" s="81"/>
      <c r="D235" s="59" t="s">
        <v>1141</v>
      </c>
      <c r="E235" s="134">
        <v>119252</v>
      </c>
      <c r="F235" s="51" t="s">
        <v>1142</v>
      </c>
      <c r="G235" s="59" t="s">
        <v>821</v>
      </c>
      <c r="H235" s="52" t="s">
        <v>1061</v>
      </c>
      <c r="I235" s="140" t="s">
        <v>1143</v>
      </c>
      <c r="J235" s="62" t="s">
        <v>1144</v>
      </c>
      <c r="K235" s="62" t="s">
        <v>513</v>
      </c>
      <c r="L235" s="55">
        <v>0.85</v>
      </c>
      <c r="M235" s="56" t="s">
        <v>812</v>
      </c>
      <c r="N235" s="56" t="s">
        <v>818</v>
      </c>
      <c r="O235" s="52"/>
      <c r="P235" s="52" t="s">
        <v>1145</v>
      </c>
      <c r="Q235" s="57">
        <f t="shared" si="21"/>
        <v>8507655.3000000007</v>
      </c>
      <c r="R235" s="60">
        <v>7231507</v>
      </c>
      <c r="S235" s="60">
        <v>1276148.3</v>
      </c>
      <c r="T235" s="60">
        <v>0</v>
      </c>
      <c r="U235" s="60">
        <v>0</v>
      </c>
      <c r="V235" s="60">
        <v>0</v>
      </c>
      <c r="W235" s="60">
        <v>0</v>
      </c>
      <c r="X235" s="60">
        <f t="shared" si="28"/>
        <v>8507655.3000000007</v>
      </c>
      <c r="Y235" s="57" t="s">
        <v>69</v>
      </c>
      <c r="Z235" s="60"/>
      <c r="AA235" s="137">
        <v>1543795.23</v>
      </c>
      <c r="AB235" s="143">
        <v>122299.45</v>
      </c>
      <c r="AC235" s="35"/>
      <c r="AD235" s="35"/>
      <c r="AE235" s="35"/>
    </row>
    <row r="236" spans="2:31" ht="142.5" customHeight="1" x14ac:dyDescent="0.25">
      <c r="B236" s="107">
        <f t="shared" si="27"/>
        <v>204</v>
      </c>
      <c r="C236" s="80"/>
      <c r="D236" s="59" t="s">
        <v>1146</v>
      </c>
      <c r="E236" s="134">
        <v>119428</v>
      </c>
      <c r="F236" s="51" t="s">
        <v>1147</v>
      </c>
      <c r="G236" s="59" t="s">
        <v>821</v>
      </c>
      <c r="H236" s="56" t="s">
        <v>1148</v>
      </c>
      <c r="I236" s="140" t="s">
        <v>1149</v>
      </c>
      <c r="J236" s="62" t="s">
        <v>1150</v>
      </c>
      <c r="K236" s="62" t="s">
        <v>1151</v>
      </c>
      <c r="L236" s="55">
        <v>0.85</v>
      </c>
      <c r="M236" s="56" t="s">
        <v>1152</v>
      </c>
      <c r="N236" s="56" t="s">
        <v>1153</v>
      </c>
      <c r="O236" s="52" t="s">
        <v>67</v>
      </c>
      <c r="P236" s="52" t="s">
        <v>1154</v>
      </c>
      <c r="Q236" s="57">
        <f t="shared" si="21"/>
        <v>44262301.239999995</v>
      </c>
      <c r="R236" s="60">
        <v>37622956.049999997</v>
      </c>
      <c r="S236" s="60">
        <v>332416.46999999997</v>
      </c>
      <c r="T236" s="60">
        <v>6306928.7199999997</v>
      </c>
      <c r="U236" s="60">
        <v>0</v>
      </c>
      <c r="V236" s="60">
        <v>88702.05</v>
      </c>
      <c r="W236" s="60">
        <v>0</v>
      </c>
      <c r="X236" s="60">
        <f t="shared" si="28"/>
        <v>44351003.289999992</v>
      </c>
      <c r="Y236" s="57" t="s">
        <v>69</v>
      </c>
      <c r="Z236" s="60"/>
      <c r="AA236" s="142">
        <v>188756.11</v>
      </c>
      <c r="AB236" s="143">
        <v>32854.86</v>
      </c>
      <c r="AC236" s="35"/>
      <c r="AD236" s="35"/>
      <c r="AE236" s="35"/>
    </row>
    <row r="237" spans="2:31" ht="224.25" customHeight="1" x14ac:dyDescent="0.25">
      <c r="B237" s="107">
        <f t="shared" si="27"/>
        <v>205</v>
      </c>
      <c r="C237" s="80"/>
      <c r="D237" s="59" t="s">
        <v>1155</v>
      </c>
      <c r="E237" s="134">
        <v>119707</v>
      </c>
      <c r="F237" s="51" t="s">
        <v>1156</v>
      </c>
      <c r="G237" s="59" t="s">
        <v>821</v>
      </c>
      <c r="H237" s="56" t="s">
        <v>1157</v>
      </c>
      <c r="I237" s="140" t="s">
        <v>1158</v>
      </c>
      <c r="J237" s="62" t="s">
        <v>162</v>
      </c>
      <c r="K237" s="62" t="s">
        <v>1159</v>
      </c>
      <c r="L237" s="55">
        <v>0.85</v>
      </c>
      <c r="M237" s="56" t="s">
        <v>806</v>
      </c>
      <c r="N237" s="56" t="s">
        <v>1160</v>
      </c>
      <c r="O237" s="52" t="s">
        <v>67</v>
      </c>
      <c r="P237" s="144" t="s">
        <v>1161</v>
      </c>
      <c r="Q237" s="145">
        <f t="shared" si="21"/>
        <v>1428447.56</v>
      </c>
      <c r="R237" s="60">
        <v>1214180.43</v>
      </c>
      <c r="S237" s="146">
        <v>210087.53</v>
      </c>
      <c r="T237" s="146">
        <v>4179.6000000000004</v>
      </c>
      <c r="U237" s="60">
        <v>0</v>
      </c>
      <c r="V237" s="60">
        <v>0</v>
      </c>
      <c r="W237" s="60">
        <v>0</v>
      </c>
      <c r="X237" s="60">
        <f t="shared" si="28"/>
        <v>1428447.56</v>
      </c>
      <c r="Y237" s="57" t="s">
        <v>69</v>
      </c>
      <c r="Z237" s="60"/>
      <c r="AA237" s="142">
        <v>0</v>
      </c>
      <c r="AB237" s="143">
        <v>0</v>
      </c>
      <c r="AC237" s="35"/>
      <c r="AD237" s="35"/>
      <c r="AE237" s="35"/>
    </row>
    <row r="238" spans="2:31" ht="144" customHeight="1" x14ac:dyDescent="0.25">
      <c r="B238" s="107">
        <f t="shared" si="27"/>
        <v>206</v>
      </c>
      <c r="C238" s="80"/>
      <c r="D238" s="59" t="s">
        <v>1162</v>
      </c>
      <c r="E238" s="134">
        <v>120008</v>
      </c>
      <c r="F238" s="51" t="s">
        <v>1163</v>
      </c>
      <c r="G238" s="59" t="s">
        <v>821</v>
      </c>
      <c r="H238" s="56" t="s">
        <v>1164</v>
      </c>
      <c r="I238" s="140" t="s">
        <v>1165</v>
      </c>
      <c r="J238" s="62" t="s">
        <v>1166</v>
      </c>
      <c r="K238" s="62" t="s">
        <v>1167</v>
      </c>
      <c r="L238" s="55">
        <v>0.85</v>
      </c>
      <c r="M238" s="56" t="s">
        <v>1152</v>
      </c>
      <c r="N238" s="56" t="s">
        <v>1168</v>
      </c>
      <c r="O238" s="52" t="s">
        <v>67</v>
      </c>
      <c r="P238" s="144" t="s">
        <v>1161</v>
      </c>
      <c r="Q238" s="145">
        <f t="shared" si="21"/>
        <v>29448876.420000002</v>
      </c>
      <c r="R238" s="60">
        <v>25031544.960000001</v>
      </c>
      <c r="S238" s="146">
        <v>1949641.67</v>
      </c>
      <c r="T238" s="146">
        <v>2467689.79</v>
      </c>
      <c r="U238" s="60">
        <v>0</v>
      </c>
      <c r="V238" s="60">
        <v>58994.12</v>
      </c>
      <c r="W238" s="60">
        <v>0</v>
      </c>
      <c r="X238" s="60">
        <f t="shared" si="28"/>
        <v>29507870.540000003</v>
      </c>
      <c r="Y238" s="57" t="s">
        <v>69</v>
      </c>
      <c r="Z238" s="60"/>
      <c r="AA238" s="142">
        <v>0</v>
      </c>
      <c r="AB238" s="143">
        <v>0</v>
      </c>
      <c r="AC238" s="35"/>
      <c r="AD238" s="35"/>
      <c r="AE238" s="35"/>
    </row>
    <row r="239" spans="2:31" ht="18" customHeight="1" x14ac:dyDescent="0.25">
      <c r="B239" s="125"/>
      <c r="C239" s="126" t="s">
        <v>1169</v>
      </c>
      <c r="D239" s="126"/>
      <c r="E239" s="126"/>
      <c r="F239" s="126"/>
      <c r="G239" s="126"/>
      <c r="H239" s="126"/>
      <c r="I239" s="127"/>
      <c r="J239" s="126"/>
      <c r="K239" s="126"/>
      <c r="L239" s="126"/>
      <c r="M239" s="126"/>
      <c r="N239" s="126"/>
      <c r="O239" s="126"/>
      <c r="P239" s="126"/>
      <c r="Q239" s="72">
        <f>SUM(Q183:Q238)</f>
        <v>383023237.11000007</v>
      </c>
      <c r="R239" s="72">
        <f>SUM(R183:R238)</f>
        <v>325569751.5399999</v>
      </c>
      <c r="S239" s="72">
        <f t="shared" ref="S239:X239" si="29">SUM(S183:S238)</f>
        <v>46243598.43</v>
      </c>
      <c r="T239" s="72">
        <f t="shared" si="29"/>
        <v>11209887.140000001</v>
      </c>
      <c r="U239" s="72">
        <f t="shared" si="29"/>
        <v>0</v>
      </c>
      <c r="V239" s="72">
        <f t="shared" si="29"/>
        <v>4149191.85</v>
      </c>
      <c r="W239" s="72">
        <f t="shared" si="29"/>
        <v>15800</v>
      </c>
      <c r="X239" s="72">
        <f t="shared" si="29"/>
        <v>387188228.96000004</v>
      </c>
      <c r="Y239" s="72"/>
      <c r="Z239" s="72"/>
      <c r="AA239" s="72">
        <f>SUM(AA183:AA237)</f>
        <v>65627919.25999999</v>
      </c>
      <c r="AB239" s="73">
        <f>SUM(AB183:AB237)</f>
        <v>8701202.339999998</v>
      </c>
      <c r="AC239" s="122"/>
      <c r="AD239" s="35"/>
      <c r="AE239" s="35"/>
    </row>
    <row r="240" spans="2:31" ht="87" customHeight="1" x14ac:dyDescent="0.25">
      <c r="B240" s="91">
        <f>+B238+1</f>
        <v>207</v>
      </c>
      <c r="C240" s="274" t="s">
        <v>1170</v>
      </c>
      <c r="D240" s="59" t="s">
        <v>1171</v>
      </c>
      <c r="E240" s="59">
        <v>109815</v>
      </c>
      <c r="F240" s="51" t="s">
        <v>1172</v>
      </c>
      <c r="G240" s="276" t="s">
        <v>1173</v>
      </c>
      <c r="H240" s="113" t="s">
        <v>1174</v>
      </c>
      <c r="I240" s="140" t="s">
        <v>1175</v>
      </c>
      <c r="J240" s="62">
        <v>42905</v>
      </c>
      <c r="K240" s="62">
        <v>44196</v>
      </c>
      <c r="L240" s="55">
        <v>0.85</v>
      </c>
      <c r="M240" s="56" t="s">
        <v>1055</v>
      </c>
      <c r="N240" s="56" t="s">
        <v>1079</v>
      </c>
      <c r="O240" s="113" t="s">
        <v>67</v>
      </c>
      <c r="P240" s="113" t="s">
        <v>864</v>
      </c>
      <c r="Q240" s="57">
        <f t="shared" si="21"/>
        <v>79568907</v>
      </c>
      <c r="R240" s="60">
        <v>67633570.950000003</v>
      </c>
      <c r="S240" s="60">
        <v>10343957.91</v>
      </c>
      <c r="T240" s="60">
        <v>1591378.14</v>
      </c>
      <c r="U240" s="60"/>
      <c r="V240" s="60">
        <v>14868403.449999999</v>
      </c>
      <c r="W240" s="60">
        <v>0</v>
      </c>
      <c r="X240" s="60">
        <f t="shared" si="26"/>
        <v>94437310.450000003</v>
      </c>
      <c r="Y240" s="60" t="s">
        <v>69</v>
      </c>
      <c r="Z240" s="60"/>
      <c r="AA240" s="147">
        <v>0</v>
      </c>
      <c r="AB240" s="148">
        <v>0</v>
      </c>
      <c r="AC240" s="35"/>
      <c r="AD240" s="35"/>
      <c r="AE240" s="35"/>
    </row>
    <row r="241" spans="2:31" ht="88.5" customHeight="1" x14ac:dyDescent="0.25">
      <c r="B241" s="91">
        <f>+B240+1</f>
        <v>208</v>
      </c>
      <c r="C241" s="275"/>
      <c r="D241" s="59" t="s">
        <v>1176</v>
      </c>
      <c r="E241" s="59">
        <v>109910</v>
      </c>
      <c r="F241" s="51" t="s">
        <v>1177</v>
      </c>
      <c r="G241" s="276"/>
      <c r="H241" s="113" t="s">
        <v>1178</v>
      </c>
      <c r="I241" s="140" t="s">
        <v>1179</v>
      </c>
      <c r="J241" s="62">
        <v>43005</v>
      </c>
      <c r="K241" s="62">
        <v>44196</v>
      </c>
      <c r="L241" s="55">
        <v>0.85</v>
      </c>
      <c r="M241" s="56" t="s">
        <v>1055</v>
      </c>
      <c r="N241" s="56" t="s">
        <v>1111</v>
      </c>
      <c r="O241" s="113" t="s">
        <v>67</v>
      </c>
      <c r="P241" s="113" t="s">
        <v>864</v>
      </c>
      <c r="Q241" s="57">
        <f t="shared" si="21"/>
        <v>29429731.460000001</v>
      </c>
      <c r="R241" s="60">
        <v>25015271.82</v>
      </c>
      <c r="S241" s="60">
        <v>3825865.09</v>
      </c>
      <c r="T241" s="60">
        <v>588594.55000000005</v>
      </c>
      <c r="U241" s="60"/>
      <c r="V241" s="60">
        <v>5843883.2999999998</v>
      </c>
      <c r="W241" s="60">
        <v>0</v>
      </c>
      <c r="X241" s="60">
        <f t="shared" si="26"/>
        <v>35273614.759999998</v>
      </c>
      <c r="Y241" s="60" t="s">
        <v>69</v>
      </c>
      <c r="Z241" s="60" t="s">
        <v>70</v>
      </c>
      <c r="AA241" s="105">
        <v>4825458.38</v>
      </c>
      <c r="AB241" s="106">
        <v>738011.27999999991</v>
      </c>
      <c r="AC241" s="35"/>
      <c r="AD241" s="35"/>
      <c r="AE241" s="35"/>
    </row>
    <row r="242" spans="2:31" ht="18" customHeight="1" x14ac:dyDescent="0.25">
      <c r="B242" s="125"/>
      <c r="C242" s="126" t="s">
        <v>1180</v>
      </c>
      <c r="D242" s="126"/>
      <c r="E242" s="126"/>
      <c r="F242" s="126"/>
      <c r="G242" s="126"/>
      <c r="H242" s="126"/>
      <c r="I242" s="127"/>
      <c r="J242" s="126"/>
      <c r="K242" s="126"/>
      <c r="L242" s="126"/>
      <c r="M242" s="126"/>
      <c r="N242" s="126"/>
      <c r="O242" s="126"/>
      <c r="P242" s="126"/>
      <c r="Q242" s="72">
        <f t="shared" si="21"/>
        <v>108998638.46000001</v>
      </c>
      <c r="R242" s="72">
        <f>SUM(R240:R241)</f>
        <v>92648842.770000011</v>
      </c>
      <c r="S242" s="72">
        <f t="shared" ref="S242:AB242" si="30">SUM(S240:S241)</f>
        <v>14169823</v>
      </c>
      <c r="T242" s="72">
        <f t="shared" si="30"/>
        <v>2179972.69</v>
      </c>
      <c r="U242" s="72"/>
      <c r="V242" s="72">
        <f>SUM(V183:V239)</f>
        <v>8298383.7000000002</v>
      </c>
      <c r="W242" s="72">
        <f t="shared" si="30"/>
        <v>0</v>
      </c>
      <c r="X242" s="72">
        <f t="shared" si="30"/>
        <v>129710925.21000001</v>
      </c>
      <c r="Y242" s="72"/>
      <c r="Z242" s="72"/>
      <c r="AA242" s="82">
        <f t="shared" si="30"/>
        <v>4825458.38</v>
      </c>
      <c r="AB242" s="83">
        <f t="shared" si="30"/>
        <v>738011.27999999991</v>
      </c>
      <c r="AC242" s="122"/>
      <c r="AD242" s="122"/>
      <c r="AE242" s="35"/>
    </row>
    <row r="243" spans="2:31" ht="25.5" customHeight="1" x14ac:dyDescent="0.25">
      <c r="B243" s="92"/>
      <c r="C243" s="93" t="s">
        <v>1181</v>
      </c>
      <c r="D243" s="93"/>
      <c r="E243" s="93"/>
      <c r="F243" s="93"/>
      <c r="G243" s="93"/>
      <c r="H243" s="93"/>
      <c r="I243" s="94"/>
      <c r="J243" s="93"/>
      <c r="K243" s="93"/>
      <c r="L243" s="93"/>
      <c r="M243" s="93"/>
      <c r="N243" s="93"/>
      <c r="O243" s="93"/>
      <c r="P243" s="93"/>
      <c r="Q243" s="95">
        <f>+R243+S243+T243</f>
        <v>492021875.56999993</v>
      </c>
      <c r="R243" s="95">
        <f>+R242+R239</f>
        <v>418218594.30999994</v>
      </c>
      <c r="S243" s="95">
        <f t="shared" ref="S243:X243" si="31">S242+S239</f>
        <v>60413421.43</v>
      </c>
      <c r="T243" s="95">
        <f t="shared" si="31"/>
        <v>13389859.83</v>
      </c>
      <c r="U243" s="95"/>
      <c r="V243" s="95">
        <f t="shared" si="31"/>
        <v>12447575.550000001</v>
      </c>
      <c r="W243" s="95">
        <f t="shared" si="31"/>
        <v>15800</v>
      </c>
      <c r="X243" s="95">
        <f t="shared" si="31"/>
        <v>516899154.17000008</v>
      </c>
      <c r="Y243" s="95"/>
      <c r="Z243" s="95"/>
      <c r="AA243" s="96">
        <f>+AA239+AA242</f>
        <v>70453377.639999986</v>
      </c>
      <c r="AB243" s="97">
        <f>+AB239+AB242</f>
        <v>9439213.6199999973</v>
      </c>
      <c r="AC243" s="122"/>
      <c r="AD243" s="122"/>
      <c r="AE243" s="35"/>
    </row>
    <row r="244" spans="2:31" x14ac:dyDescent="0.25">
      <c r="B244" s="98"/>
      <c r="C244" s="99" t="s">
        <v>1182</v>
      </c>
      <c r="D244" s="46"/>
      <c r="E244" s="46"/>
      <c r="F244" s="99"/>
      <c r="G244" s="99"/>
      <c r="H244" s="99"/>
      <c r="I244" s="100"/>
      <c r="J244" s="99"/>
      <c r="K244" s="99"/>
      <c r="L244" s="99"/>
      <c r="M244" s="99"/>
      <c r="N244" s="99"/>
      <c r="O244" s="99"/>
      <c r="P244" s="99"/>
      <c r="Q244" s="101"/>
      <c r="R244" s="101"/>
      <c r="S244" s="101"/>
      <c r="T244" s="101"/>
      <c r="U244" s="101"/>
      <c r="V244" s="101"/>
      <c r="W244" s="101"/>
      <c r="X244" s="101"/>
      <c r="Y244" s="101"/>
      <c r="Z244" s="101"/>
      <c r="AA244" s="120"/>
      <c r="AB244" s="121"/>
      <c r="AC244" s="122"/>
      <c r="AD244" s="122"/>
      <c r="AE244" s="122"/>
    </row>
    <row r="245" spans="2:31" ht="90.75" customHeight="1" x14ac:dyDescent="0.25">
      <c r="B245" s="149">
        <f>+B241+1</f>
        <v>209</v>
      </c>
      <c r="C245" s="274" t="s">
        <v>1183</v>
      </c>
      <c r="D245" s="115" t="s">
        <v>1184</v>
      </c>
      <c r="E245" s="59">
        <v>111814</v>
      </c>
      <c r="F245" s="51" t="s">
        <v>1185</v>
      </c>
      <c r="G245" s="281" t="s">
        <v>1186</v>
      </c>
      <c r="H245" s="56" t="s">
        <v>1187</v>
      </c>
      <c r="I245" s="140" t="s">
        <v>1188</v>
      </c>
      <c r="J245" s="62" t="s">
        <v>1189</v>
      </c>
      <c r="K245" s="62" t="s">
        <v>1190</v>
      </c>
      <c r="L245" s="55">
        <v>0.85</v>
      </c>
      <c r="M245" s="56" t="s">
        <v>1433</v>
      </c>
      <c r="N245" s="56" t="s">
        <v>1434</v>
      </c>
      <c r="O245" s="113" t="s">
        <v>67</v>
      </c>
      <c r="P245" s="56" t="s">
        <v>1191</v>
      </c>
      <c r="Q245" s="60">
        <f t="shared" ref="Q245:Q253" si="32">+R245+S245+T245</f>
        <v>9739665</v>
      </c>
      <c r="R245" s="60">
        <v>8278715.25</v>
      </c>
      <c r="S245" s="60">
        <v>0</v>
      </c>
      <c r="T245" s="60">
        <v>1460949.75</v>
      </c>
      <c r="U245" s="60">
        <v>0</v>
      </c>
      <c r="V245" s="60">
        <v>1879465.2</v>
      </c>
      <c r="W245" s="60">
        <v>0</v>
      </c>
      <c r="X245" s="60">
        <f>+R245+S245+T245+V245+W245</f>
        <v>11619130.199999999</v>
      </c>
      <c r="Y245" s="60" t="s">
        <v>69</v>
      </c>
      <c r="Z245" s="150"/>
      <c r="AA245" s="105">
        <v>3102434.8</v>
      </c>
      <c r="AB245" s="106">
        <v>547488.49</v>
      </c>
      <c r="AC245" s="122"/>
      <c r="AD245" s="122"/>
      <c r="AE245" s="122"/>
    </row>
    <row r="246" spans="2:31" ht="90.75" customHeight="1" x14ac:dyDescent="0.25">
      <c r="B246" s="149">
        <f>+B245+1</f>
        <v>210</v>
      </c>
      <c r="C246" s="275"/>
      <c r="D246" s="59" t="s">
        <v>1192</v>
      </c>
      <c r="E246" s="59">
        <v>115475</v>
      </c>
      <c r="F246" s="51" t="s">
        <v>1193</v>
      </c>
      <c r="G246" s="281"/>
      <c r="H246" s="56" t="s">
        <v>1187</v>
      </c>
      <c r="I246" s="140" t="s">
        <v>1194</v>
      </c>
      <c r="J246" s="62" t="s">
        <v>1195</v>
      </c>
      <c r="K246" s="62">
        <v>44377</v>
      </c>
      <c r="L246" s="55">
        <v>0.85</v>
      </c>
      <c r="M246" s="56" t="s">
        <v>331</v>
      </c>
      <c r="N246" s="56" t="s">
        <v>1405</v>
      </c>
      <c r="O246" s="113" t="s">
        <v>67</v>
      </c>
      <c r="P246" s="56" t="s">
        <v>1191</v>
      </c>
      <c r="Q246" s="60">
        <f t="shared" si="32"/>
        <v>6582221.4000000004</v>
      </c>
      <c r="R246" s="60">
        <v>5594888.1900000004</v>
      </c>
      <c r="S246" s="60">
        <v>0</v>
      </c>
      <c r="T246" s="60">
        <v>987333.21</v>
      </c>
      <c r="U246" s="60">
        <v>0</v>
      </c>
      <c r="V246" s="60">
        <v>1290135.27</v>
      </c>
      <c r="W246" s="60">
        <v>0</v>
      </c>
      <c r="X246" s="60">
        <f>+R246+S246+T246+V246+W246</f>
        <v>7872356.6699999999</v>
      </c>
      <c r="Y246" s="60" t="s">
        <v>69</v>
      </c>
      <c r="Z246" s="150"/>
      <c r="AA246" s="105">
        <v>4464074.6900000004</v>
      </c>
      <c r="AB246" s="106">
        <v>787777.8899999999</v>
      </c>
      <c r="AC246" s="122"/>
      <c r="AD246" s="122"/>
      <c r="AE246" s="122"/>
    </row>
    <row r="247" spans="2:31" ht="90.75" customHeight="1" x14ac:dyDescent="0.25">
      <c r="B247" s="149">
        <f>+B246+1</f>
        <v>211</v>
      </c>
      <c r="C247" s="151"/>
      <c r="D247" s="59" t="s">
        <v>1196</v>
      </c>
      <c r="E247" s="59">
        <v>122927</v>
      </c>
      <c r="F247" s="51" t="s">
        <v>1197</v>
      </c>
      <c r="G247" s="56" t="s">
        <v>1186</v>
      </c>
      <c r="H247" s="56" t="s">
        <v>1187</v>
      </c>
      <c r="I247" s="140" t="s">
        <v>1198</v>
      </c>
      <c r="J247" s="62" t="s">
        <v>1199</v>
      </c>
      <c r="K247" s="62" t="s">
        <v>1200</v>
      </c>
      <c r="L247" s="55">
        <v>0.85</v>
      </c>
      <c r="M247" s="56" t="s">
        <v>169</v>
      </c>
      <c r="N247" s="56" t="s">
        <v>156</v>
      </c>
      <c r="O247" s="113" t="s">
        <v>67</v>
      </c>
      <c r="P247" s="56" t="s">
        <v>1191</v>
      </c>
      <c r="Q247" s="60">
        <f t="shared" si="32"/>
        <v>3208366590</v>
      </c>
      <c r="R247" s="60">
        <v>2727111601.5</v>
      </c>
      <c r="S247" s="60">
        <v>0</v>
      </c>
      <c r="T247" s="60">
        <v>481254988.5</v>
      </c>
      <c r="U247" s="60">
        <v>0</v>
      </c>
      <c r="V247" s="60">
        <v>597275130.79999995</v>
      </c>
      <c r="W247" s="60">
        <v>0</v>
      </c>
      <c r="X247" s="60">
        <f>+R247+S247+T247+V247+W247</f>
        <v>3805641720.8000002</v>
      </c>
      <c r="Y247" s="60" t="s">
        <v>69</v>
      </c>
      <c r="Z247" s="150"/>
      <c r="AA247" s="105">
        <v>0</v>
      </c>
      <c r="AB247" s="106">
        <v>0</v>
      </c>
      <c r="AC247" s="122"/>
      <c r="AD247" s="122"/>
      <c r="AE247" s="122"/>
    </row>
    <row r="248" spans="2:31" ht="117.75" customHeight="1" x14ac:dyDescent="0.25">
      <c r="B248" s="149">
        <f>+B247+1</f>
        <v>212</v>
      </c>
      <c r="C248" s="151"/>
      <c r="D248" s="59" t="s">
        <v>1201</v>
      </c>
      <c r="E248" s="59">
        <v>127994</v>
      </c>
      <c r="F248" s="51" t="s">
        <v>1202</v>
      </c>
      <c r="G248" s="56" t="s">
        <v>1186</v>
      </c>
      <c r="H248" s="56" t="s">
        <v>1203</v>
      </c>
      <c r="I248" s="140"/>
      <c r="J248" s="62" t="s">
        <v>1204</v>
      </c>
      <c r="K248" s="62" t="s">
        <v>1125</v>
      </c>
      <c r="L248" s="55">
        <v>0.85</v>
      </c>
      <c r="M248" s="56" t="s">
        <v>1152</v>
      </c>
      <c r="N248" s="56" t="s">
        <v>1205</v>
      </c>
      <c r="O248" s="113" t="s">
        <v>67</v>
      </c>
      <c r="P248" s="56" t="s">
        <v>1206</v>
      </c>
      <c r="Q248" s="60">
        <f>+R248+S248+T248</f>
        <v>28332690</v>
      </c>
      <c r="R248" s="60">
        <v>24082786.510000002</v>
      </c>
      <c r="S248" s="60">
        <v>0</v>
      </c>
      <c r="T248" s="60">
        <v>4249903.49</v>
      </c>
      <c r="U248" s="60">
        <v>0</v>
      </c>
      <c r="V248" s="60">
        <v>1623894.25</v>
      </c>
      <c r="W248" s="60">
        <v>0</v>
      </c>
      <c r="X248" s="60">
        <f>+R248+S248+T248+V248+W248</f>
        <v>29956584.25</v>
      </c>
      <c r="Y248" s="60" t="s">
        <v>69</v>
      </c>
      <c r="Z248" s="150"/>
      <c r="AA248" s="105"/>
      <c r="AB248" s="106"/>
      <c r="AC248" s="122"/>
      <c r="AD248" s="122"/>
      <c r="AE248" s="122"/>
    </row>
    <row r="249" spans="2:31" ht="15" customHeight="1" x14ac:dyDescent="0.25">
      <c r="B249" s="152"/>
      <c r="C249" s="126" t="s">
        <v>1207</v>
      </c>
      <c r="D249" s="153"/>
      <c r="E249" s="153"/>
      <c r="F249" s="153"/>
      <c r="G249" s="153"/>
      <c r="H249" s="153"/>
      <c r="I249" s="153"/>
      <c r="J249" s="153"/>
      <c r="K249" s="153"/>
      <c r="L249" s="153"/>
      <c r="M249" s="153"/>
      <c r="N249" s="153"/>
      <c r="O249" s="153"/>
      <c r="P249" s="153"/>
      <c r="Q249" s="72">
        <f>SUM(Q245:Q248)</f>
        <v>3253021166.4000001</v>
      </c>
      <c r="R249" s="72">
        <f>SUM(R245:R248)</f>
        <v>2765067991.4500003</v>
      </c>
      <c r="S249" s="72">
        <f t="shared" ref="S249:X249" si="33">SUM(S245:S248)</f>
        <v>0</v>
      </c>
      <c r="T249" s="72">
        <f t="shared" si="33"/>
        <v>487953174.94999999</v>
      </c>
      <c r="U249" s="72">
        <f t="shared" si="33"/>
        <v>0</v>
      </c>
      <c r="V249" s="72">
        <f t="shared" si="33"/>
        <v>602068625.51999998</v>
      </c>
      <c r="W249" s="72">
        <f t="shared" si="33"/>
        <v>0</v>
      </c>
      <c r="X249" s="72">
        <f t="shared" si="33"/>
        <v>3855089791.9200001</v>
      </c>
      <c r="Y249" s="72"/>
      <c r="Z249" s="72"/>
      <c r="AA249" s="72">
        <f t="shared" ref="AA249:AB249" si="34">SUM(AA245:AA247)</f>
        <v>7566509.4900000002</v>
      </c>
      <c r="AB249" s="73">
        <f t="shared" si="34"/>
        <v>1335266.3799999999</v>
      </c>
      <c r="AC249" s="122"/>
      <c r="AD249" s="122"/>
      <c r="AE249" s="122"/>
    </row>
    <row r="250" spans="2:31" ht="138" customHeight="1" x14ac:dyDescent="0.25">
      <c r="B250" s="91">
        <f>+B248+1</f>
        <v>213</v>
      </c>
      <c r="C250" s="274" t="s">
        <v>1208</v>
      </c>
      <c r="D250" s="59" t="s">
        <v>1209</v>
      </c>
      <c r="E250" s="59">
        <v>102606</v>
      </c>
      <c r="F250" s="80" t="s">
        <v>1210</v>
      </c>
      <c r="G250" s="282" t="s">
        <v>1211</v>
      </c>
      <c r="H250" s="56" t="s">
        <v>1212</v>
      </c>
      <c r="I250" s="61" t="s">
        <v>1213</v>
      </c>
      <c r="J250" s="62">
        <v>42615</v>
      </c>
      <c r="K250" s="62">
        <v>42886</v>
      </c>
      <c r="L250" s="55">
        <v>0.85</v>
      </c>
      <c r="M250" s="56" t="s">
        <v>1394</v>
      </c>
      <c r="N250" s="56" t="s">
        <v>1435</v>
      </c>
      <c r="O250" s="113" t="s">
        <v>67</v>
      </c>
      <c r="P250" s="56" t="s">
        <v>1191</v>
      </c>
      <c r="Q250" s="57">
        <f t="shared" si="32"/>
        <v>110365921</v>
      </c>
      <c r="R250" s="60">
        <v>93811033</v>
      </c>
      <c r="S250" s="60">
        <v>0</v>
      </c>
      <c r="T250" s="60">
        <v>16554888</v>
      </c>
      <c r="U250" s="60"/>
      <c r="V250" s="60">
        <v>0</v>
      </c>
      <c r="W250" s="60">
        <v>0</v>
      </c>
      <c r="X250" s="60">
        <f>+R250+S250+T250+V250+W250</f>
        <v>110365921</v>
      </c>
      <c r="Y250" s="60" t="s">
        <v>1214</v>
      </c>
      <c r="Z250" s="60"/>
      <c r="AA250" s="118">
        <v>93378776.550000012</v>
      </c>
      <c r="AB250" s="119">
        <v>16478607.619999999</v>
      </c>
      <c r="AC250" s="122"/>
      <c r="AD250" s="122"/>
      <c r="AE250" s="122"/>
    </row>
    <row r="251" spans="2:31" ht="90" customHeight="1" x14ac:dyDescent="0.25">
      <c r="B251" s="91">
        <f>+B250+1</f>
        <v>214</v>
      </c>
      <c r="C251" s="275"/>
      <c r="D251" s="59" t="s">
        <v>1215</v>
      </c>
      <c r="E251" s="59">
        <v>104677</v>
      </c>
      <c r="F251" s="51" t="s">
        <v>1216</v>
      </c>
      <c r="G251" s="282"/>
      <c r="H251" s="52" t="s">
        <v>1217</v>
      </c>
      <c r="I251" s="53" t="s">
        <v>1218</v>
      </c>
      <c r="J251" s="54">
        <v>42726</v>
      </c>
      <c r="K251" s="54">
        <v>43342</v>
      </c>
      <c r="L251" s="55">
        <v>0.85</v>
      </c>
      <c r="M251" s="56" t="s">
        <v>1394</v>
      </c>
      <c r="N251" s="56" t="s">
        <v>1435</v>
      </c>
      <c r="O251" s="113" t="s">
        <v>67</v>
      </c>
      <c r="P251" s="52" t="s">
        <v>1191</v>
      </c>
      <c r="Q251" s="57">
        <f t="shared" si="32"/>
        <v>156932535</v>
      </c>
      <c r="R251" s="60">
        <v>133392655</v>
      </c>
      <c r="S251" s="60">
        <v>0</v>
      </c>
      <c r="T251" s="60">
        <v>23539880</v>
      </c>
      <c r="U251" s="60"/>
      <c r="V251" s="60">
        <v>0</v>
      </c>
      <c r="W251" s="60">
        <v>0</v>
      </c>
      <c r="X251" s="60">
        <f>+R251+S251+T251+V251+W251</f>
        <v>156932535</v>
      </c>
      <c r="Y251" s="60" t="s">
        <v>69</v>
      </c>
      <c r="Z251" s="60"/>
      <c r="AA251" s="118">
        <v>119288821.74999999</v>
      </c>
      <c r="AB251" s="119">
        <v>21050968.549999997</v>
      </c>
      <c r="AC251" s="122"/>
      <c r="AD251" s="122"/>
      <c r="AE251" s="122"/>
    </row>
    <row r="252" spans="2:31" ht="105.75" customHeight="1" x14ac:dyDescent="0.25">
      <c r="B252" s="107">
        <f>+B251+1</f>
        <v>215</v>
      </c>
      <c r="C252" s="154" t="s">
        <v>1219</v>
      </c>
      <c r="D252" s="59" t="s">
        <v>1220</v>
      </c>
      <c r="E252" s="59">
        <v>124506</v>
      </c>
      <c r="F252" s="51" t="s">
        <v>1221</v>
      </c>
      <c r="G252" s="282" t="s">
        <v>1222</v>
      </c>
      <c r="H252" s="52" t="s">
        <v>1223</v>
      </c>
      <c r="I252" s="61" t="s">
        <v>1224</v>
      </c>
      <c r="J252" s="54" t="s">
        <v>1225</v>
      </c>
      <c r="K252" s="54" t="s">
        <v>1125</v>
      </c>
      <c r="L252" s="55">
        <v>0.85</v>
      </c>
      <c r="M252" s="56" t="s">
        <v>1152</v>
      </c>
      <c r="N252" s="56" t="s">
        <v>1168</v>
      </c>
      <c r="O252" s="113" t="s">
        <v>67</v>
      </c>
      <c r="P252" s="52" t="s">
        <v>1206</v>
      </c>
      <c r="Q252" s="57">
        <f t="shared" si="32"/>
        <v>221739840</v>
      </c>
      <c r="R252" s="60">
        <v>188478864.00999999</v>
      </c>
      <c r="S252" s="60">
        <v>0</v>
      </c>
      <c r="T252" s="60">
        <v>33260975.989999998</v>
      </c>
      <c r="U252" s="60">
        <v>0</v>
      </c>
      <c r="V252" s="60">
        <v>0</v>
      </c>
      <c r="W252" s="60">
        <v>0</v>
      </c>
      <c r="X252" s="60">
        <f>+R252+S252+T252+V252+W252</f>
        <v>221739840</v>
      </c>
      <c r="Y252" s="60" t="s">
        <v>69</v>
      </c>
      <c r="Z252" s="60"/>
      <c r="AA252" s="118">
        <v>150918839.36000001</v>
      </c>
      <c r="AB252" s="119">
        <v>26632736.359999999</v>
      </c>
      <c r="AC252" s="122"/>
      <c r="AD252" s="122"/>
      <c r="AE252" s="122"/>
    </row>
    <row r="253" spans="2:31" ht="105.75" customHeight="1" x14ac:dyDescent="0.25">
      <c r="B253" s="107">
        <f>+B252+1</f>
        <v>216</v>
      </c>
      <c r="C253" s="154" t="s">
        <v>1219</v>
      </c>
      <c r="D253" s="59" t="s">
        <v>1226</v>
      </c>
      <c r="E253" s="59">
        <v>127943</v>
      </c>
      <c r="F253" s="51" t="s">
        <v>1227</v>
      </c>
      <c r="G253" s="282"/>
      <c r="H253" s="52" t="s">
        <v>1212</v>
      </c>
      <c r="I253" s="61"/>
      <c r="J253" s="54" t="s">
        <v>1228</v>
      </c>
      <c r="K253" s="54" t="s">
        <v>922</v>
      </c>
      <c r="L253" s="55">
        <v>0.85</v>
      </c>
      <c r="M253" s="56" t="s">
        <v>1152</v>
      </c>
      <c r="N253" s="56" t="s">
        <v>1168</v>
      </c>
      <c r="O253" s="113" t="s">
        <v>67</v>
      </c>
      <c r="P253" s="52" t="s">
        <v>1229</v>
      </c>
      <c r="Q253" s="57">
        <f t="shared" si="32"/>
        <v>215872852.01000002</v>
      </c>
      <c r="R253" s="60">
        <v>183491924.21000001</v>
      </c>
      <c r="S253" s="60">
        <v>0</v>
      </c>
      <c r="T253" s="60">
        <v>32380927.800000001</v>
      </c>
      <c r="U253" s="60">
        <v>0</v>
      </c>
      <c r="V253" s="60">
        <v>0</v>
      </c>
      <c r="W253" s="60">
        <v>0</v>
      </c>
      <c r="X253" s="60">
        <f>+R253+S253+T253+V253+W253</f>
        <v>215872852.01000002</v>
      </c>
      <c r="Y253" s="60" t="s">
        <v>69</v>
      </c>
      <c r="Z253" s="60"/>
      <c r="AA253" s="118">
        <v>54995.25</v>
      </c>
      <c r="AB253" s="119">
        <v>9705.0499999999993</v>
      </c>
      <c r="AC253" s="122"/>
      <c r="AD253" s="122"/>
      <c r="AE253" s="122"/>
    </row>
    <row r="254" spans="2:31" x14ac:dyDescent="0.25">
      <c r="B254" s="152"/>
      <c r="C254" s="153"/>
      <c r="D254" s="153"/>
      <c r="E254" s="153"/>
      <c r="F254" s="153"/>
      <c r="G254" s="153"/>
      <c r="H254" s="153"/>
      <c r="I254" s="127"/>
      <c r="J254" s="153"/>
      <c r="K254" s="153"/>
      <c r="L254" s="153"/>
      <c r="M254" s="153"/>
      <c r="N254" s="153"/>
      <c r="O254" s="153"/>
      <c r="P254" s="153"/>
      <c r="Q254" s="72">
        <f>Q250+Q251+Q252+Q253</f>
        <v>704911148.00999999</v>
      </c>
      <c r="R254" s="72">
        <f>R250+R251+R252+R253</f>
        <v>599174476.22000003</v>
      </c>
      <c r="S254" s="72">
        <f t="shared" ref="S254:X254" si="35">S250+S251+S252+S253</f>
        <v>0</v>
      </c>
      <c r="T254" s="72">
        <f t="shared" si="35"/>
        <v>105736671.78999999</v>
      </c>
      <c r="U254" s="72">
        <f t="shared" si="35"/>
        <v>0</v>
      </c>
      <c r="V254" s="72">
        <f t="shared" si="35"/>
        <v>0</v>
      </c>
      <c r="W254" s="72">
        <f t="shared" si="35"/>
        <v>0</v>
      </c>
      <c r="X254" s="72">
        <f t="shared" si="35"/>
        <v>704911148.00999999</v>
      </c>
      <c r="Y254" s="72"/>
      <c r="Z254" s="72"/>
      <c r="AA254" s="82">
        <f>+AA250+AA251+AA252+AA253</f>
        <v>363641432.91000003</v>
      </c>
      <c r="AB254" s="83">
        <f>+AB250+AB251+AB252+AB253</f>
        <v>64172017.579999991</v>
      </c>
      <c r="AC254" s="122"/>
      <c r="AD254" s="122"/>
      <c r="AE254" s="122"/>
    </row>
    <row r="255" spans="2:31" ht="16.5" customHeight="1" x14ac:dyDescent="0.25">
      <c r="B255" s="92"/>
      <c r="C255" s="93" t="s">
        <v>1230</v>
      </c>
      <c r="D255" s="93"/>
      <c r="E255" s="93"/>
      <c r="F255" s="93"/>
      <c r="G255" s="93"/>
      <c r="H255" s="93"/>
      <c r="I255" s="94"/>
      <c r="J255" s="93"/>
      <c r="K255" s="93"/>
      <c r="L255" s="93"/>
      <c r="M255" s="93"/>
      <c r="N255" s="93"/>
      <c r="O255" s="93"/>
      <c r="P255" s="93"/>
      <c r="Q255" s="95">
        <f>+Q254+Q249</f>
        <v>3957932314.4099998</v>
      </c>
      <c r="R255" s="95">
        <f t="shared" ref="R255:X255" si="36">+R254+R249</f>
        <v>3364242467.6700001</v>
      </c>
      <c r="S255" s="95">
        <f t="shared" si="36"/>
        <v>0</v>
      </c>
      <c r="T255" s="95">
        <f t="shared" si="36"/>
        <v>593689846.74000001</v>
      </c>
      <c r="U255" s="95">
        <f t="shared" si="36"/>
        <v>0</v>
      </c>
      <c r="V255" s="95">
        <f t="shared" si="36"/>
        <v>602068625.51999998</v>
      </c>
      <c r="W255" s="95">
        <f t="shared" si="36"/>
        <v>0</v>
      </c>
      <c r="X255" s="95">
        <f t="shared" si="36"/>
        <v>4560000939.9300003</v>
      </c>
      <c r="Y255" s="95"/>
      <c r="Z255" s="95"/>
      <c r="AA255" s="96">
        <f>+AA254+AA249</f>
        <v>371207942.40000004</v>
      </c>
      <c r="AB255" s="97">
        <f>+AB254+AB249</f>
        <v>65507283.959999993</v>
      </c>
      <c r="AC255" s="122"/>
      <c r="AD255" s="122"/>
      <c r="AE255" s="122"/>
    </row>
    <row r="256" spans="2:31" ht="16.5" customHeight="1" x14ac:dyDescent="0.25">
      <c r="B256" s="98"/>
      <c r="C256" s="99" t="s">
        <v>1231</v>
      </c>
      <c r="D256" s="46"/>
      <c r="E256" s="46"/>
      <c r="F256" s="99"/>
      <c r="G256" s="99"/>
      <c r="H256" s="99"/>
      <c r="I256" s="100"/>
      <c r="J256" s="99"/>
      <c r="K256" s="99"/>
      <c r="L256" s="99"/>
      <c r="M256" s="99"/>
      <c r="N256" s="99"/>
      <c r="O256" s="99"/>
      <c r="P256" s="99"/>
      <c r="Q256" s="99"/>
      <c r="R256" s="99"/>
      <c r="S256" s="99"/>
      <c r="T256" s="99"/>
      <c r="U256" s="99"/>
      <c r="V256" s="99"/>
      <c r="W256" s="99"/>
      <c r="X256" s="99"/>
      <c r="Y256" s="99"/>
      <c r="Z256" s="99"/>
      <c r="AA256" s="155"/>
      <c r="AB256" s="156"/>
      <c r="AC256" s="122"/>
      <c r="AD256" s="122"/>
      <c r="AE256" s="122"/>
    </row>
    <row r="257" spans="2:31" ht="115.5" customHeight="1" x14ac:dyDescent="0.25">
      <c r="B257" s="91">
        <f>+B253+1</f>
        <v>217</v>
      </c>
      <c r="C257" s="154" t="s">
        <v>1232</v>
      </c>
      <c r="D257" s="157" t="s">
        <v>1233</v>
      </c>
      <c r="E257" s="59">
        <v>105731</v>
      </c>
      <c r="F257" s="51" t="s">
        <v>1234</v>
      </c>
      <c r="G257" s="157" t="s">
        <v>1235</v>
      </c>
      <c r="H257" s="52" t="s">
        <v>1236</v>
      </c>
      <c r="I257" s="61" t="s">
        <v>1237</v>
      </c>
      <c r="J257" s="54">
        <v>43101</v>
      </c>
      <c r="K257" s="54">
        <v>44196</v>
      </c>
      <c r="L257" s="157"/>
      <c r="M257" s="56" t="s">
        <v>331</v>
      </c>
      <c r="N257" s="56" t="s">
        <v>120</v>
      </c>
      <c r="O257" s="81" t="s">
        <v>896</v>
      </c>
      <c r="P257" s="80" t="s">
        <v>1238</v>
      </c>
      <c r="Q257" s="57">
        <f>+R257+S257+T257</f>
        <v>12804627.049999999</v>
      </c>
      <c r="R257" s="60">
        <v>10013218.35</v>
      </c>
      <c r="S257" s="60">
        <v>1767038.53</v>
      </c>
      <c r="T257" s="60">
        <v>1024370.17</v>
      </c>
      <c r="U257" s="60">
        <v>0</v>
      </c>
      <c r="V257" s="60">
        <v>3571212.34</v>
      </c>
      <c r="W257" s="60">
        <v>0</v>
      </c>
      <c r="X257" s="60">
        <f>+R257+S257+T257+V257+W257</f>
        <v>16375839.389999999</v>
      </c>
      <c r="Y257" s="60" t="s">
        <v>69</v>
      </c>
      <c r="Z257" s="157"/>
      <c r="AA257" s="3">
        <v>0</v>
      </c>
      <c r="AB257" s="4">
        <v>0</v>
      </c>
      <c r="AC257" s="122"/>
      <c r="AD257" s="122"/>
      <c r="AE257" s="122"/>
    </row>
    <row r="258" spans="2:31" ht="16.5" customHeight="1" x14ac:dyDescent="0.25">
      <c r="B258" s="158"/>
      <c r="C258" s="159" t="s">
        <v>1239</v>
      </c>
      <c r="D258" s="160"/>
      <c r="E258" s="158"/>
      <c r="F258" s="126"/>
      <c r="G258" s="126"/>
      <c r="H258" s="126"/>
      <c r="I258" s="126"/>
      <c r="J258" s="126"/>
      <c r="K258" s="126"/>
      <c r="L258" s="126"/>
      <c r="M258" s="126"/>
      <c r="N258" s="126"/>
      <c r="O258" s="126"/>
      <c r="P258" s="126"/>
      <c r="Q258" s="126">
        <f>+Q257</f>
        <v>12804627.049999999</v>
      </c>
      <c r="R258" s="126">
        <f>+R257</f>
        <v>10013218.35</v>
      </c>
      <c r="S258" s="126">
        <f t="shared" ref="S258:X258" si="37">+S257</f>
        <v>1767038.53</v>
      </c>
      <c r="T258" s="126">
        <f t="shared" si="37"/>
        <v>1024370.17</v>
      </c>
      <c r="U258" s="126">
        <f t="shared" si="37"/>
        <v>0</v>
      </c>
      <c r="V258" s="126">
        <f t="shared" si="37"/>
        <v>3571212.34</v>
      </c>
      <c r="W258" s="126">
        <f t="shared" si="37"/>
        <v>0</v>
      </c>
      <c r="X258" s="126">
        <f t="shared" si="37"/>
        <v>16375839.389999999</v>
      </c>
      <c r="Y258" s="126"/>
      <c r="Z258" s="126"/>
      <c r="AA258" s="161"/>
      <c r="AB258" s="162"/>
      <c r="AC258" s="122"/>
      <c r="AD258" s="122"/>
      <c r="AE258" s="122"/>
    </row>
    <row r="259" spans="2:31" ht="78" customHeight="1" x14ac:dyDescent="0.25">
      <c r="B259" s="163">
        <f>+B257+1</f>
        <v>218</v>
      </c>
      <c r="C259" s="269" t="s">
        <v>1240</v>
      </c>
      <c r="D259" s="59" t="s">
        <v>1241</v>
      </c>
      <c r="E259" s="164">
        <v>106965</v>
      </c>
      <c r="F259" s="80" t="s">
        <v>1242</v>
      </c>
      <c r="G259" s="281" t="s">
        <v>1243</v>
      </c>
      <c r="H259" s="80" t="s">
        <v>1244</v>
      </c>
      <c r="I259" s="61" t="s">
        <v>1245</v>
      </c>
      <c r="J259" s="80" t="s">
        <v>1246</v>
      </c>
      <c r="K259" s="117">
        <v>43189</v>
      </c>
      <c r="L259" s="55">
        <v>0.85</v>
      </c>
      <c r="M259" s="56" t="s">
        <v>812</v>
      </c>
      <c r="N259" s="56" t="s">
        <v>1302</v>
      </c>
      <c r="O259" s="81" t="s">
        <v>896</v>
      </c>
      <c r="P259" s="80" t="s">
        <v>1238</v>
      </c>
      <c r="Q259" s="57">
        <f>+R259+S259+T259</f>
        <v>889820</v>
      </c>
      <c r="R259" s="165">
        <v>756347</v>
      </c>
      <c r="S259" s="165">
        <v>133473</v>
      </c>
      <c r="T259" s="165">
        <v>0</v>
      </c>
      <c r="U259" s="165">
        <v>0</v>
      </c>
      <c r="V259" s="165">
        <v>169065.8</v>
      </c>
      <c r="W259" s="165">
        <v>0</v>
      </c>
      <c r="X259" s="60">
        <f t="shared" ref="X259:X269" si="38">+R259+S259+T259+V259+W259</f>
        <v>1058885.8</v>
      </c>
      <c r="Y259" s="60" t="s">
        <v>69</v>
      </c>
      <c r="Z259" s="81"/>
      <c r="AA259" s="3">
        <v>250143.19</v>
      </c>
      <c r="AB259" s="4">
        <v>44142.91</v>
      </c>
      <c r="AC259" s="122"/>
      <c r="AD259" s="122"/>
      <c r="AE259" s="122"/>
    </row>
    <row r="260" spans="2:31" ht="93.75" customHeight="1" x14ac:dyDescent="0.25">
      <c r="B260" s="163">
        <f t="shared" ref="B260:B269" si="39">+B259+1</f>
        <v>219</v>
      </c>
      <c r="C260" s="270"/>
      <c r="D260" s="59" t="s">
        <v>1247</v>
      </c>
      <c r="E260" s="164">
        <v>109717</v>
      </c>
      <c r="F260" s="80" t="s">
        <v>1248</v>
      </c>
      <c r="G260" s="281"/>
      <c r="H260" s="80" t="s">
        <v>1249</v>
      </c>
      <c r="I260" s="61" t="s">
        <v>1250</v>
      </c>
      <c r="J260" s="62" t="s">
        <v>1251</v>
      </c>
      <c r="K260" s="117">
        <v>43455</v>
      </c>
      <c r="L260" s="55">
        <v>0.85</v>
      </c>
      <c r="M260" s="56" t="s">
        <v>331</v>
      </c>
      <c r="N260" s="56" t="s">
        <v>120</v>
      </c>
      <c r="O260" s="81" t="s">
        <v>896</v>
      </c>
      <c r="P260" s="80" t="s">
        <v>1238</v>
      </c>
      <c r="Q260" s="57">
        <f>+R260+S260+T260</f>
        <v>1080805.28</v>
      </c>
      <c r="R260" s="165">
        <v>771375</v>
      </c>
      <c r="S260" s="165">
        <v>136125</v>
      </c>
      <c r="T260" s="165">
        <v>173305.28</v>
      </c>
      <c r="U260" s="165">
        <v>0</v>
      </c>
      <c r="V260" s="165">
        <v>205353.02</v>
      </c>
      <c r="W260" s="165">
        <v>0</v>
      </c>
      <c r="X260" s="60">
        <f t="shared" si="38"/>
        <v>1286158.3</v>
      </c>
      <c r="Y260" s="60" t="s">
        <v>69</v>
      </c>
      <c r="Z260" s="81"/>
      <c r="AA260" s="3">
        <v>522713.86</v>
      </c>
      <c r="AB260" s="4">
        <v>92282.38</v>
      </c>
      <c r="AC260" s="122"/>
      <c r="AD260" s="122"/>
      <c r="AE260" s="122"/>
    </row>
    <row r="261" spans="2:31" ht="106.5" customHeight="1" x14ac:dyDescent="0.25">
      <c r="B261" s="163">
        <f t="shared" si="39"/>
        <v>220</v>
      </c>
      <c r="C261" s="270"/>
      <c r="D261" s="59" t="s">
        <v>1252</v>
      </c>
      <c r="E261" s="164">
        <v>105740</v>
      </c>
      <c r="F261" s="80" t="s">
        <v>1253</v>
      </c>
      <c r="G261" s="281"/>
      <c r="H261" s="80" t="s">
        <v>1254</v>
      </c>
      <c r="I261" s="61" t="s">
        <v>1255</v>
      </c>
      <c r="J261" s="62" t="s">
        <v>1256</v>
      </c>
      <c r="K261" s="62">
        <v>43373</v>
      </c>
      <c r="L261" s="55">
        <v>0.85</v>
      </c>
      <c r="M261" s="56" t="s">
        <v>1055</v>
      </c>
      <c r="N261" s="56" t="s">
        <v>1079</v>
      </c>
      <c r="O261" s="81"/>
      <c r="P261" s="80" t="s">
        <v>1238</v>
      </c>
      <c r="Q261" s="57">
        <f t="shared" ref="Q261:Q269" si="40">+R261+S261+T261</f>
        <v>983929.32000000007</v>
      </c>
      <c r="R261" s="165">
        <v>756075</v>
      </c>
      <c r="S261" s="165">
        <v>133425</v>
      </c>
      <c r="T261" s="165">
        <v>94429.32</v>
      </c>
      <c r="U261" s="165">
        <v>0</v>
      </c>
      <c r="V261" s="112">
        <v>179458.7</v>
      </c>
      <c r="W261" s="165">
        <v>0</v>
      </c>
      <c r="X261" s="60">
        <f t="shared" si="38"/>
        <v>1163388.02</v>
      </c>
      <c r="Y261" s="60" t="s">
        <v>69</v>
      </c>
      <c r="Z261" s="81"/>
      <c r="AA261" s="105">
        <v>736175.4</v>
      </c>
      <c r="AB261" s="106">
        <v>129913.3</v>
      </c>
      <c r="AC261" s="122"/>
      <c r="AD261" s="122"/>
      <c r="AE261" s="122"/>
    </row>
    <row r="262" spans="2:31" ht="88.5" customHeight="1" x14ac:dyDescent="0.25">
      <c r="B262" s="163">
        <f t="shared" si="39"/>
        <v>221</v>
      </c>
      <c r="C262" s="270"/>
      <c r="D262" s="59" t="s">
        <v>1257</v>
      </c>
      <c r="E262" s="164">
        <v>116222</v>
      </c>
      <c r="F262" s="80" t="s">
        <v>1258</v>
      </c>
      <c r="G262" s="281"/>
      <c r="H262" s="80" t="s">
        <v>1259</v>
      </c>
      <c r="I262" s="61" t="s">
        <v>1260</v>
      </c>
      <c r="J262" s="62" t="s">
        <v>1261</v>
      </c>
      <c r="K262" s="62">
        <v>43495</v>
      </c>
      <c r="L262" s="55">
        <v>0.85</v>
      </c>
      <c r="M262" s="56" t="s">
        <v>806</v>
      </c>
      <c r="N262" s="56" t="s">
        <v>343</v>
      </c>
      <c r="O262" s="81"/>
      <c r="P262" s="80" t="s">
        <v>1262</v>
      </c>
      <c r="Q262" s="57">
        <f t="shared" si="40"/>
        <v>914795.87999999989</v>
      </c>
      <c r="R262" s="165">
        <v>734527.23</v>
      </c>
      <c r="S262" s="165">
        <v>129622.45</v>
      </c>
      <c r="T262" s="165">
        <v>50646.2</v>
      </c>
      <c r="U262" s="165" t="s">
        <v>1263</v>
      </c>
      <c r="V262" s="112">
        <v>194726.12</v>
      </c>
      <c r="W262" s="165">
        <v>0</v>
      </c>
      <c r="X262" s="60">
        <f t="shared" si="38"/>
        <v>1109522</v>
      </c>
      <c r="Y262" s="60" t="s">
        <v>69</v>
      </c>
      <c r="Z262" s="81"/>
      <c r="AA262" s="105">
        <v>424443.51</v>
      </c>
      <c r="AB262" s="106">
        <v>74901.58</v>
      </c>
      <c r="AC262" s="122"/>
      <c r="AD262" s="122"/>
      <c r="AE262" s="122"/>
    </row>
    <row r="263" spans="2:31" ht="84.75" customHeight="1" x14ac:dyDescent="0.25">
      <c r="B263" s="163">
        <f t="shared" si="39"/>
        <v>222</v>
      </c>
      <c r="C263" s="270"/>
      <c r="D263" s="59" t="s">
        <v>1264</v>
      </c>
      <c r="E263" s="164">
        <v>106581</v>
      </c>
      <c r="F263" s="80" t="s">
        <v>1265</v>
      </c>
      <c r="G263" s="281"/>
      <c r="H263" s="80" t="s">
        <v>1266</v>
      </c>
      <c r="I263" s="61"/>
      <c r="J263" s="62" t="s">
        <v>1267</v>
      </c>
      <c r="K263" s="62">
        <v>43374</v>
      </c>
      <c r="L263" s="55">
        <v>0.85</v>
      </c>
      <c r="M263" s="56" t="s">
        <v>806</v>
      </c>
      <c r="N263" s="56" t="s">
        <v>1282</v>
      </c>
      <c r="O263" s="81"/>
      <c r="P263" s="80" t="s">
        <v>1268</v>
      </c>
      <c r="Q263" s="57">
        <f t="shared" si="40"/>
        <v>885100</v>
      </c>
      <c r="R263" s="165">
        <v>752335</v>
      </c>
      <c r="S263" s="165">
        <v>132765</v>
      </c>
      <c r="T263" s="165">
        <v>0</v>
      </c>
      <c r="U263" s="165">
        <v>0</v>
      </c>
      <c r="V263" s="112">
        <v>168169</v>
      </c>
      <c r="W263" s="165">
        <v>0</v>
      </c>
      <c r="X263" s="60">
        <f t="shared" si="38"/>
        <v>1053269</v>
      </c>
      <c r="Y263" s="60" t="s">
        <v>69</v>
      </c>
      <c r="Z263" s="81"/>
      <c r="AA263" s="3">
        <v>8586.19</v>
      </c>
      <c r="AB263" s="4">
        <v>1515.21</v>
      </c>
      <c r="AC263" s="122"/>
      <c r="AD263" s="166" t="s">
        <v>856</v>
      </c>
      <c r="AE263" s="166">
        <v>316820006.86000001</v>
      </c>
    </row>
    <row r="264" spans="2:31" ht="137.25" customHeight="1" x14ac:dyDescent="0.25">
      <c r="B264" s="163">
        <f t="shared" si="39"/>
        <v>223</v>
      </c>
      <c r="C264" s="270"/>
      <c r="D264" s="59" t="s">
        <v>1269</v>
      </c>
      <c r="E264" s="164">
        <v>117803</v>
      </c>
      <c r="F264" s="80" t="s">
        <v>1270</v>
      </c>
      <c r="G264" s="281" t="s">
        <v>1243</v>
      </c>
      <c r="H264" s="80" t="s">
        <v>1271</v>
      </c>
      <c r="I264" s="61" t="s">
        <v>1272</v>
      </c>
      <c r="J264" s="62" t="s">
        <v>1273</v>
      </c>
      <c r="K264" s="62">
        <v>43738</v>
      </c>
      <c r="L264" s="55">
        <v>0.85</v>
      </c>
      <c r="M264" s="56" t="s">
        <v>315</v>
      </c>
      <c r="N264" s="56" t="s">
        <v>1274</v>
      </c>
      <c r="O264" s="81"/>
      <c r="P264" s="80" t="s">
        <v>1275</v>
      </c>
      <c r="Q264" s="57">
        <f t="shared" si="40"/>
        <v>900998.67999999993</v>
      </c>
      <c r="R264" s="165">
        <v>765848.88</v>
      </c>
      <c r="S264" s="165">
        <v>135149.79999999999</v>
      </c>
      <c r="T264" s="165">
        <v>0</v>
      </c>
      <c r="U264" s="165">
        <v>0</v>
      </c>
      <c r="V264" s="112">
        <v>171189.75</v>
      </c>
      <c r="W264" s="165">
        <v>0</v>
      </c>
      <c r="X264" s="60">
        <f t="shared" si="38"/>
        <v>1072188.43</v>
      </c>
      <c r="Y264" s="60" t="s">
        <v>69</v>
      </c>
      <c r="Z264" s="81"/>
      <c r="AA264" s="105">
        <v>240342.19</v>
      </c>
      <c r="AB264" s="106">
        <v>42413.32</v>
      </c>
      <c r="AC264" s="122"/>
      <c r="AD264" s="166" t="s">
        <v>1276</v>
      </c>
      <c r="AE264" s="166">
        <v>283620342.39999998</v>
      </c>
    </row>
    <row r="265" spans="2:31" ht="133.5" customHeight="1" x14ac:dyDescent="0.25">
      <c r="B265" s="163">
        <f t="shared" si="39"/>
        <v>224</v>
      </c>
      <c r="C265" s="270"/>
      <c r="D265" s="59" t="s">
        <v>1277</v>
      </c>
      <c r="E265" s="164">
        <v>118591</v>
      </c>
      <c r="F265" s="80" t="s">
        <v>1278</v>
      </c>
      <c r="G265" s="281"/>
      <c r="H265" s="80" t="s">
        <v>1279</v>
      </c>
      <c r="I265" s="61" t="s">
        <v>1280</v>
      </c>
      <c r="J265" s="62" t="s">
        <v>1281</v>
      </c>
      <c r="K265" s="62" t="s">
        <v>1190</v>
      </c>
      <c r="L265" s="55">
        <v>0.85</v>
      </c>
      <c r="M265" s="56" t="s">
        <v>806</v>
      </c>
      <c r="N265" s="56" t="s">
        <v>1282</v>
      </c>
      <c r="O265" s="81"/>
      <c r="P265" s="80" t="s">
        <v>1283</v>
      </c>
      <c r="Q265" s="57">
        <f t="shared" si="40"/>
        <v>946655.82000000007</v>
      </c>
      <c r="R265" s="165">
        <v>773321.67</v>
      </c>
      <c r="S265" s="165">
        <v>136468.53</v>
      </c>
      <c r="T265" s="165">
        <v>36865.620000000003</v>
      </c>
      <c r="U265" s="165">
        <v>0</v>
      </c>
      <c r="V265" s="112">
        <v>179864.62</v>
      </c>
      <c r="W265" s="165">
        <v>0</v>
      </c>
      <c r="X265" s="60">
        <f t="shared" si="38"/>
        <v>1126520.44</v>
      </c>
      <c r="Y265" s="60" t="s">
        <v>69</v>
      </c>
      <c r="Z265" s="81"/>
      <c r="AA265" s="105">
        <v>393237.06</v>
      </c>
      <c r="AB265" s="106">
        <v>69395.03</v>
      </c>
      <c r="AC265" s="122"/>
      <c r="AD265" s="166"/>
      <c r="AE265" s="166"/>
    </row>
    <row r="266" spans="2:31" ht="116.25" customHeight="1" x14ac:dyDescent="0.25">
      <c r="B266" s="163">
        <f t="shared" si="39"/>
        <v>225</v>
      </c>
      <c r="C266" s="270"/>
      <c r="D266" s="59" t="s">
        <v>1284</v>
      </c>
      <c r="E266" s="164">
        <v>111829</v>
      </c>
      <c r="F266" s="80" t="s">
        <v>1285</v>
      </c>
      <c r="G266" s="80" t="s">
        <v>1243</v>
      </c>
      <c r="H266" s="80" t="s">
        <v>1286</v>
      </c>
      <c r="I266" s="61" t="s">
        <v>1287</v>
      </c>
      <c r="J266" s="62" t="s">
        <v>1288</v>
      </c>
      <c r="K266" s="62">
        <v>43616</v>
      </c>
      <c r="L266" s="55">
        <v>0.85</v>
      </c>
      <c r="M266" s="56" t="s">
        <v>806</v>
      </c>
      <c r="N266" s="56" t="s">
        <v>343</v>
      </c>
      <c r="O266" s="81"/>
      <c r="P266" s="80" t="s">
        <v>1289</v>
      </c>
      <c r="Q266" s="57">
        <f t="shared" si="40"/>
        <v>604144.98</v>
      </c>
      <c r="R266" s="165">
        <v>513523.23</v>
      </c>
      <c r="S266" s="165">
        <v>90621.75</v>
      </c>
      <c r="T266" s="165">
        <v>0</v>
      </c>
      <c r="U266" s="165">
        <v>0</v>
      </c>
      <c r="V266" s="112">
        <v>114787.55</v>
      </c>
      <c r="W266" s="165">
        <v>0</v>
      </c>
      <c r="X266" s="60">
        <f t="shared" si="38"/>
        <v>718932.53</v>
      </c>
      <c r="Y266" s="60" t="s">
        <v>69</v>
      </c>
      <c r="Z266" s="81"/>
      <c r="AA266" s="3">
        <v>47695.13</v>
      </c>
      <c r="AB266" s="4">
        <v>8416.7900000000009</v>
      </c>
      <c r="AC266" s="122"/>
      <c r="AD266" s="166"/>
      <c r="AE266" s="166"/>
    </row>
    <row r="267" spans="2:31" ht="116.25" customHeight="1" x14ac:dyDescent="0.25">
      <c r="B267" s="163">
        <f t="shared" si="39"/>
        <v>226</v>
      </c>
      <c r="C267" s="270"/>
      <c r="D267" s="59" t="s">
        <v>1290</v>
      </c>
      <c r="E267" s="164">
        <v>118973</v>
      </c>
      <c r="F267" s="80" t="s">
        <v>1291</v>
      </c>
      <c r="G267" s="80" t="s">
        <v>1243</v>
      </c>
      <c r="H267" s="80" t="s">
        <v>1292</v>
      </c>
      <c r="I267" s="61" t="s">
        <v>1293</v>
      </c>
      <c r="J267" s="62" t="s">
        <v>1294</v>
      </c>
      <c r="K267" s="62">
        <v>43738</v>
      </c>
      <c r="L267" s="55">
        <v>0.85</v>
      </c>
      <c r="M267" s="56" t="s">
        <v>1055</v>
      </c>
      <c r="N267" s="56" t="s">
        <v>1056</v>
      </c>
      <c r="O267" s="81"/>
      <c r="P267" s="80" t="s">
        <v>1295</v>
      </c>
      <c r="Q267" s="57">
        <f t="shared" si="40"/>
        <v>906679.9</v>
      </c>
      <c r="R267" s="165">
        <v>770677.91</v>
      </c>
      <c r="S267" s="165">
        <v>136001.99</v>
      </c>
      <c r="T267" s="165">
        <v>0</v>
      </c>
      <c r="U267" s="165">
        <v>0</v>
      </c>
      <c r="V267" s="112">
        <v>172269.19</v>
      </c>
      <c r="W267" s="165">
        <v>0</v>
      </c>
      <c r="X267" s="60">
        <f t="shared" si="38"/>
        <v>1078949.0900000001</v>
      </c>
      <c r="Y267" s="60" t="s">
        <v>69</v>
      </c>
      <c r="Z267" s="81"/>
      <c r="AA267" s="3">
        <v>32145.3</v>
      </c>
      <c r="AB267" s="4">
        <v>5672.7</v>
      </c>
      <c r="AC267" s="122"/>
      <c r="AD267" s="166"/>
      <c r="AE267" s="166"/>
    </row>
    <row r="268" spans="2:31" ht="156.75" customHeight="1" x14ac:dyDescent="0.25">
      <c r="B268" s="163">
        <f t="shared" si="39"/>
        <v>227</v>
      </c>
      <c r="C268" s="271"/>
      <c r="D268" s="59" t="s">
        <v>1296</v>
      </c>
      <c r="E268" s="164">
        <v>117977</v>
      </c>
      <c r="F268" s="80" t="s">
        <v>1297</v>
      </c>
      <c r="G268" s="80" t="s">
        <v>1243</v>
      </c>
      <c r="H268" s="80" t="s">
        <v>1298</v>
      </c>
      <c r="I268" s="61" t="s">
        <v>1299</v>
      </c>
      <c r="J268" s="62" t="s">
        <v>1300</v>
      </c>
      <c r="K268" s="62">
        <v>43646</v>
      </c>
      <c r="L268" s="55">
        <v>0.85</v>
      </c>
      <c r="M268" s="56" t="s">
        <v>1301</v>
      </c>
      <c r="N268" s="56" t="s">
        <v>1302</v>
      </c>
      <c r="O268" s="81"/>
      <c r="P268" s="80" t="s">
        <v>1303</v>
      </c>
      <c r="Q268" s="57">
        <f t="shared" si="40"/>
        <v>1055517.25</v>
      </c>
      <c r="R268" s="165">
        <v>780555</v>
      </c>
      <c r="S268" s="165">
        <v>137745</v>
      </c>
      <c r="T268" s="165">
        <v>137217.25</v>
      </c>
      <c r="U268" s="165">
        <v>0</v>
      </c>
      <c r="V268" s="112">
        <v>298042</v>
      </c>
      <c r="W268" s="165">
        <v>0</v>
      </c>
      <c r="X268" s="60">
        <f t="shared" si="38"/>
        <v>1353559.25</v>
      </c>
      <c r="Y268" s="60" t="s">
        <v>69</v>
      </c>
      <c r="Z268" s="81"/>
      <c r="AA268" s="3">
        <v>30318.85</v>
      </c>
      <c r="AB268" s="4">
        <v>5350.38</v>
      </c>
      <c r="AC268" s="122"/>
      <c r="AD268" s="166"/>
      <c r="AE268" s="166"/>
    </row>
    <row r="269" spans="2:31" ht="156.75" customHeight="1" x14ac:dyDescent="0.25">
      <c r="B269" s="163">
        <f t="shared" si="39"/>
        <v>228</v>
      </c>
      <c r="C269" s="66"/>
      <c r="D269" s="59" t="s">
        <v>1304</v>
      </c>
      <c r="E269" s="164">
        <v>120195</v>
      </c>
      <c r="F269" s="80" t="s">
        <v>1305</v>
      </c>
      <c r="G269" s="80" t="s">
        <v>1243</v>
      </c>
      <c r="H269" s="80" t="s">
        <v>1306</v>
      </c>
      <c r="I269" s="61" t="s">
        <v>1307</v>
      </c>
      <c r="J269" s="62" t="s">
        <v>1308</v>
      </c>
      <c r="K269" s="62" t="s">
        <v>922</v>
      </c>
      <c r="L269" s="55">
        <v>0.85</v>
      </c>
      <c r="M269" s="56" t="s">
        <v>806</v>
      </c>
      <c r="N269" s="56" t="s">
        <v>1282</v>
      </c>
      <c r="O269" s="81"/>
      <c r="P269" s="80" t="s">
        <v>1309</v>
      </c>
      <c r="Q269" s="57">
        <f t="shared" si="40"/>
        <v>972500</v>
      </c>
      <c r="R269" s="165">
        <v>786250</v>
      </c>
      <c r="S269" s="165">
        <v>138750</v>
      </c>
      <c r="T269" s="165">
        <v>47500</v>
      </c>
      <c r="U269" s="165">
        <v>0</v>
      </c>
      <c r="V269" s="112">
        <v>184775</v>
      </c>
      <c r="W269" s="165">
        <v>0</v>
      </c>
      <c r="X269" s="60">
        <f t="shared" si="38"/>
        <v>1157275</v>
      </c>
      <c r="Y269" s="60" t="s">
        <v>69</v>
      </c>
      <c r="Z269" s="81"/>
      <c r="AA269" s="3">
        <v>0</v>
      </c>
      <c r="AB269" s="4">
        <v>0</v>
      </c>
      <c r="AC269" s="122"/>
      <c r="AD269" s="166"/>
      <c r="AE269" s="166"/>
    </row>
    <row r="270" spans="2:31" ht="16.5" customHeight="1" x14ac:dyDescent="0.25">
      <c r="B270" s="167"/>
      <c r="C270" s="126" t="s">
        <v>1310</v>
      </c>
      <c r="D270" s="153"/>
      <c r="E270" s="153"/>
      <c r="F270" s="153"/>
      <c r="G270" s="153"/>
      <c r="H270" s="153"/>
      <c r="I270" s="153"/>
      <c r="J270" s="126"/>
      <c r="K270" s="126"/>
      <c r="L270" s="126"/>
      <c r="M270" s="126"/>
      <c r="N270" s="126"/>
      <c r="O270" s="126"/>
      <c r="P270" s="126"/>
      <c r="Q270" s="153">
        <f>SUM(Q259:Q269)</f>
        <v>10140947.110000001</v>
      </c>
      <c r="R270" s="153">
        <f>SUM(R259:R269)</f>
        <v>8160835.9199999999</v>
      </c>
      <c r="S270" s="153">
        <f t="shared" ref="S270:AB270" si="41">SUM(S259:S269)</f>
        <v>1440147.52</v>
      </c>
      <c r="T270" s="153">
        <f t="shared" si="41"/>
        <v>539963.66999999993</v>
      </c>
      <c r="U270" s="153">
        <f t="shared" si="41"/>
        <v>0</v>
      </c>
      <c r="V270" s="153">
        <f t="shared" si="41"/>
        <v>2037700.7500000002</v>
      </c>
      <c r="W270" s="153">
        <f t="shared" si="41"/>
        <v>0</v>
      </c>
      <c r="X270" s="153">
        <f t="shared" si="41"/>
        <v>12178647.859999999</v>
      </c>
      <c r="Y270" s="153">
        <f t="shared" si="41"/>
        <v>0</v>
      </c>
      <c r="Z270" s="153">
        <f t="shared" si="41"/>
        <v>0</v>
      </c>
      <c r="AA270" s="153">
        <f t="shared" si="41"/>
        <v>2685800.68</v>
      </c>
      <c r="AB270" s="168">
        <f t="shared" si="41"/>
        <v>474003.60000000009</v>
      </c>
      <c r="AC270" s="122"/>
      <c r="AD270" s="166" t="s">
        <v>1311</v>
      </c>
      <c r="AE270" s="166">
        <v>4108276060</v>
      </c>
    </row>
    <row r="271" spans="2:31" ht="118.5" customHeight="1" x14ac:dyDescent="0.25">
      <c r="B271" s="163">
        <f>+B269+1</f>
        <v>229</v>
      </c>
      <c r="C271" s="169" t="s">
        <v>1312</v>
      </c>
      <c r="D271" s="59" t="s">
        <v>1313</v>
      </c>
      <c r="E271" s="170">
        <v>114790</v>
      </c>
      <c r="F271" s="169" t="s">
        <v>1314</v>
      </c>
      <c r="G271" s="154" t="s">
        <v>1315</v>
      </c>
      <c r="H271" s="80" t="s">
        <v>1316</v>
      </c>
      <c r="I271" s="53" t="s">
        <v>1317</v>
      </c>
      <c r="J271" s="169" t="s">
        <v>1318</v>
      </c>
      <c r="K271" s="171">
        <v>43799</v>
      </c>
      <c r="L271" s="55">
        <v>0.85</v>
      </c>
      <c r="M271" s="56" t="s">
        <v>812</v>
      </c>
      <c r="N271" s="56" t="s">
        <v>818</v>
      </c>
      <c r="O271" s="169"/>
      <c r="P271" s="80" t="s">
        <v>1275</v>
      </c>
      <c r="Q271" s="57">
        <f>+R271+S271+T271</f>
        <v>28190632.41</v>
      </c>
      <c r="R271" s="154">
        <v>19371500</v>
      </c>
      <c r="S271" s="154">
        <v>3418500</v>
      </c>
      <c r="T271" s="154">
        <v>5400632.4100000001</v>
      </c>
      <c r="U271" s="154">
        <v>0</v>
      </c>
      <c r="V271" s="154">
        <v>9534631.8000000007</v>
      </c>
      <c r="W271" s="154">
        <v>0</v>
      </c>
      <c r="X271" s="60">
        <f>+R271+S271+T271+V271+W271</f>
        <v>37725264.210000001</v>
      </c>
      <c r="Y271" s="60" t="s">
        <v>69</v>
      </c>
      <c r="Z271" s="86"/>
      <c r="AA271" s="60">
        <v>0</v>
      </c>
      <c r="AB271" s="87">
        <v>0</v>
      </c>
      <c r="AC271" s="122"/>
      <c r="AD271" s="166" t="s">
        <v>1319</v>
      </c>
      <c r="AE271" s="166">
        <v>46650708.619999997</v>
      </c>
    </row>
    <row r="272" spans="2:31" ht="147" customHeight="1" x14ac:dyDescent="0.25">
      <c r="B272" s="163">
        <f>+B271+1</f>
        <v>230</v>
      </c>
      <c r="C272" s="169" t="s">
        <v>1320</v>
      </c>
      <c r="D272" s="59" t="s">
        <v>1321</v>
      </c>
      <c r="E272" s="80">
        <v>117855</v>
      </c>
      <c r="F272" s="169" t="s">
        <v>1322</v>
      </c>
      <c r="G272" s="154" t="s">
        <v>1315</v>
      </c>
      <c r="H272" s="80" t="s">
        <v>1236</v>
      </c>
      <c r="I272" s="53" t="s">
        <v>1323</v>
      </c>
      <c r="J272" s="169" t="s">
        <v>1324</v>
      </c>
      <c r="K272" s="171" t="s">
        <v>211</v>
      </c>
      <c r="L272" s="55">
        <v>0.85</v>
      </c>
      <c r="M272" s="56" t="s">
        <v>331</v>
      </c>
      <c r="N272" s="56" t="s">
        <v>120</v>
      </c>
      <c r="O272" s="169"/>
      <c r="P272" s="80" t="s">
        <v>1283</v>
      </c>
      <c r="Q272" s="57">
        <f>+R272+S272+T272</f>
        <v>30385968.5</v>
      </c>
      <c r="R272" s="154">
        <v>19371500</v>
      </c>
      <c r="S272" s="154">
        <v>3418500</v>
      </c>
      <c r="T272" s="154">
        <v>7595968.5</v>
      </c>
      <c r="U272" s="154">
        <v>0</v>
      </c>
      <c r="V272" s="154">
        <v>15184918.82</v>
      </c>
      <c r="W272" s="154">
        <v>0</v>
      </c>
      <c r="X272" s="60">
        <f>+R272+S272+T272+V272+W272</f>
        <v>45570887.32</v>
      </c>
      <c r="Y272" s="60" t="s">
        <v>69</v>
      </c>
      <c r="Z272" s="86"/>
      <c r="AA272" s="60">
        <v>0</v>
      </c>
      <c r="AB272" s="87">
        <v>0</v>
      </c>
      <c r="AC272" s="122"/>
      <c r="AD272" s="166"/>
      <c r="AE272" s="166"/>
    </row>
    <row r="273" spans="2:31" ht="24" customHeight="1" x14ac:dyDescent="0.25">
      <c r="B273" s="152"/>
      <c r="C273" s="126" t="s">
        <v>1325</v>
      </c>
      <c r="D273" s="153"/>
      <c r="E273" s="152"/>
      <c r="F273" s="126"/>
      <c r="G273" s="153"/>
      <c r="H273" s="153"/>
      <c r="I273" s="126"/>
      <c r="J273" s="153"/>
      <c r="K273" s="153"/>
      <c r="L273" s="153"/>
      <c r="M273" s="153"/>
      <c r="N273" s="153"/>
      <c r="O273" s="126"/>
      <c r="P273" s="153"/>
      <c r="Q273" s="126">
        <f t="shared" ref="Q273:X273" si="42">+Q271+Q272</f>
        <v>58576600.909999996</v>
      </c>
      <c r="R273" s="153">
        <f t="shared" si="42"/>
        <v>38743000</v>
      </c>
      <c r="S273" s="153">
        <f t="shared" si="42"/>
        <v>6837000</v>
      </c>
      <c r="T273" s="153">
        <f t="shared" si="42"/>
        <v>12996600.91</v>
      </c>
      <c r="U273" s="153">
        <f t="shared" si="42"/>
        <v>0</v>
      </c>
      <c r="V273" s="153">
        <f t="shared" si="42"/>
        <v>24719550.620000001</v>
      </c>
      <c r="W273" s="153">
        <f t="shared" si="42"/>
        <v>0</v>
      </c>
      <c r="X273" s="153">
        <f t="shared" si="42"/>
        <v>83296151.530000001</v>
      </c>
      <c r="Y273" s="153"/>
      <c r="Z273" s="153"/>
      <c r="AA273" s="161"/>
      <c r="AB273" s="162"/>
      <c r="AC273" s="122"/>
      <c r="AD273" s="122"/>
      <c r="AE273" s="122"/>
    </row>
    <row r="274" spans="2:31" ht="97.5" customHeight="1" x14ac:dyDescent="0.25">
      <c r="B274" s="163">
        <f>+B272+1</f>
        <v>231</v>
      </c>
      <c r="C274" s="169" t="s">
        <v>1326</v>
      </c>
      <c r="D274" s="154" t="s">
        <v>1327</v>
      </c>
      <c r="E274" s="170">
        <v>115900</v>
      </c>
      <c r="F274" s="169" t="s">
        <v>1328</v>
      </c>
      <c r="G274" s="154" t="s">
        <v>1315</v>
      </c>
      <c r="H274" s="80" t="s">
        <v>1329</v>
      </c>
      <c r="I274" s="53" t="s">
        <v>1330</v>
      </c>
      <c r="J274" s="154"/>
      <c r="K274" s="154"/>
      <c r="L274" s="55">
        <v>0.85</v>
      </c>
      <c r="M274" s="56" t="s">
        <v>1331</v>
      </c>
      <c r="N274" s="56" t="s">
        <v>1332</v>
      </c>
      <c r="O274" s="169"/>
      <c r="P274" s="154"/>
      <c r="Q274" s="57">
        <f>+R274+S274+T274</f>
        <v>37416177.850000001</v>
      </c>
      <c r="R274" s="154">
        <v>19082250.699999999</v>
      </c>
      <c r="S274" s="154">
        <v>3367456.01</v>
      </c>
      <c r="T274" s="154">
        <v>14966471.140000001</v>
      </c>
      <c r="U274" s="154">
        <v>0</v>
      </c>
      <c r="V274" s="154">
        <v>14080457.869999999</v>
      </c>
      <c r="W274" s="154">
        <v>0</v>
      </c>
      <c r="X274" s="60">
        <f>+R274+S274+T274+V274+W274</f>
        <v>51496635.719999999</v>
      </c>
      <c r="Y274" s="60" t="s">
        <v>69</v>
      </c>
      <c r="Z274" s="154"/>
      <c r="AA274" s="60">
        <v>0</v>
      </c>
      <c r="AB274" s="87">
        <v>0</v>
      </c>
      <c r="AC274" s="122"/>
      <c r="AD274" s="122"/>
      <c r="AE274" s="122"/>
    </row>
    <row r="275" spans="2:31" ht="24" customHeight="1" x14ac:dyDescent="0.25">
      <c r="B275" s="152"/>
      <c r="C275" s="126" t="s">
        <v>1333</v>
      </c>
      <c r="D275" s="153"/>
      <c r="E275" s="172"/>
      <c r="F275" s="126"/>
      <c r="G275" s="153"/>
      <c r="H275" s="153"/>
      <c r="I275" s="126"/>
      <c r="J275" s="153"/>
      <c r="K275" s="153"/>
      <c r="L275" s="153"/>
      <c r="M275" s="153"/>
      <c r="N275" s="153"/>
      <c r="O275" s="126"/>
      <c r="P275" s="153"/>
      <c r="Q275" s="126">
        <f>+Q274</f>
        <v>37416177.850000001</v>
      </c>
      <c r="R275" s="126">
        <f t="shared" ref="R275:AB275" si="43">+R274</f>
        <v>19082250.699999999</v>
      </c>
      <c r="S275" s="126">
        <f t="shared" si="43"/>
        <v>3367456.01</v>
      </c>
      <c r="T275" s="126">
        <f t="shared" si="43"/>
        <v>14966471.140000001</v>
      </c>
      <c r="U275" s="126">
        <f t="shared" si="43"/>
        <v>0</v>
      </c>
      <c r="V275" s="126">
        <f t="shared" si="43"/>
        <v>14080457.869999999</v>
      </c>
      <c r="W275" s="126">
        <f t="shared" si="43"/>
        <v>0</v>
      </c>
      <c r="X275" s="126">
        <f t="shared" si="43"/>
        <v>51496635.719999999</v>
      </c>
      <c r="Y275" s="126"/>
      <c r="Z275" s="126">
        <f t="shared" si="43"/>
        <v>0</v>
      </c>
      <c r="AA275" s="161">
        <f t="shared" si="43"/>
        <v>0</v>
      </c>
      <c r="AB275" s="162">
        <f t="shared" si="43"/>
        <v>0</v>
      </c>
      <c r="AC275" s="122"/>
      <c r="AD275" s="122"/>
      <c r="AE275" s="122"/>
    </row>
    <row r="276" spans="2:31" ht="16.5" customHeight="1" x14ac:dyDescent="0.25">
      <c r="B276" s="92"/>
      <c r="C276" s="93" t="s">
        <v>1334</v>
      </c>
      <c r="D276" s="93"/>
      <c r="E276" s="93"/>
      <c r="F276" s="93"/>
      <c r="G276" s="93"/>
      <c r="H276" s="93"/>
      <c r="I276" s="93"/>
      <c r="J276" s="93"/>
      <c r="K276" s="93"/>
      <c r="L276" s="93"/>
      <c r="M276" s="93"/>
      <c r="N276" s="93"/>
      <c r="O276" s="93"/>
      <c r="P276" s="93"/>
      <c r="Q276" s="95">
        <f t="shared" ref="Q276:X276" si="44">+Q270+Q258+Q273+Q275</f>
        <v>118938352.91999999</v>
      </c>
      <c r="R276" s="95">
        <f t="shared" si="44"/>
        <v>75999304.969999999</v>
      </c>
      <c r="S276" s="95">
        <f t="shared" si="44"/>
        <v>13411642.060000001</v>
      </c>
      <c r="T276" s="95">
        <f t="shared" si="44"/>
        <v>29527405.890000001</v>
      </c>
      <c r="U276" s="95">
        <f t="shared" si="44"/>
        <v>0</v>
      </c>
      <c r="V276" s="95">
        <f t="shared" si="44"/>
        <v>44408921.579999998</v>
      </c>
      <c r="W276" s="95">
        <f t="shared" si="44"/>
        <v>0</v>
      </c>
      <c r="X276" s="95">
        <f t="shared" si="44"/>
        <v>163347274.5</v>
      </c>
      <c r="Y276" s="95"/>
      <c r="Z276" s="95"/>
      <c r="AA276" s="96">
        <f>+AA270+AA258+AA273+AA275</f>
        <v>2685800.68</v>
      </c>
      <c r="AB276" s="97">
        <f>+AB270+AB258+AB273+AB275</f>
        <v>474003.60000000009</v>
      </c>
      <c r="AC276" s="122"/>
      <c r="AD276" s="122"/>
      <c r="AE276" s="122"/>
    </row>
    <row r="277" spans="2:31" ht="143.25" customHeight="1" x14ac:dyDescent="0.25">
      <c r="B277" s="91">
        <f>+B274+1</f>
        <v>232</v>
      </c>
      <c r="C277" s="283" t="s">
        <v>1335</v>
      </c>
      <c r="D277" s="115" t="s">
        <v>1336</v>
      </c>
      <c r="E277" s="115">
        <v>108460</v>
      </c>
      <c r="F277" s="51" t="s">
        <v>1337</v>
      </c>
      <c r="G277" s="282" t="s">
        <v>1338</v>
      </c>
      <c r="H277" s="52"/>
      <c r="I277" s="53" t="s">
        <v>1339</v>
      </c>
      <c r="J277" s="52" t="s">
        <v>1340</v>
      </c>
      <c r="K277" s="52" t="s">
        <v>104</v>
      </c>
      <c r="L277" s="55">
        <v>0.85</v>
      </c>
      <c r="M277" s="56" t="s">
        <v>315</v>
      </c>
      <c r="N277" s="56" t="s">
        <v>825</v>
      </c>
      <c r="O277" s="113" t="s">
        <v>67</v>
      </c>
      <c r="P277" s="52" t="s">
        <v>1341</v>
      </c>
      <c r="Q277" s="57">
        <f>+R277+S277+T277</f>
        <v>100008356.59999999</v>
      </c>
      <c r="R277" s="60">
        <v>85007103.109999999</v>
      </c>
      <c r="S277" s="60">
        <v>13001086.35</v>
      </c>
      <c r="T277" s="60">
        <v>2000167.14</v>
      </c>
      <c r="U277" s="60"/>
      <c r="V277" s="60">
        <v>18826652.710000001</v>
      </c>
      <c r="W277" s="60">
        <v>0</v>
      </c>
      <c r="X277" s="60">
        <f>+R277+S277+T277+V277+W277</f>
        <v>118835009.31</v>
      </c>
      <c r="Y277" s="60" t="s">
        <v>69</v>
      </c>
      <c r="Z277" s="60"/>
      <c r="AA277" s="173">
        <v>82902074.830000013</v>
      </c>
      <c r="AB277" s="76">
        <v>12679140.84</v>
      </c>
      <c r="AC277" s="122"/>
      <c r="AD277" s="122"/>
      <c r="AE277" s="35"/>
    </row>
    <row r="278" spans="2:31" ht="110.25" customHeight="1" x14ac:dyDescent="0.25">
      <c r="B278" s="91">
        <f>+B277+1</f>
        <v>233</v>
      </c>
      <c r="C278" s="284"/>
      <c r="D278" s="59" t="s">
        <v>1342</v>
      </c>
      <c r="E278" s="59">
        <v>115253</v>
      </c>
      <c r="F278" s="51" t="s">
        <v>1343</v>
      </c>
      <c r="G278" s="282"/>
      <c r="H278" s="52"/>
      <c r="I278" s="53" t="s">
        <v>1344</v>
      </c>
      <c r="J278" s="54">
        <v>43011</v>
      </c>
      <c r="K278" s="54">
        <v>43646</v>
      </c>
      <c r="L278" s="55">
        <v>0.85</v>
      </c>
      <c r="M278" s="56" t="s">
        <v>331</v>
      </c>
      <c r="N278" s="56" t="s">
        <v>120</v>
      </c>
      <c r="O278" s="113" t="s">
        <v>67</v>
      </c>
      <c r="P278" s="52" t="s">
        <v>1341</v>
      </c>
      <c r="Q278" s="57">
        <f>+R278+S278+T278</f>
        <v>73153838.870000005</v>
      </c>
      <c r="R278" s="57">
        <v>62180763</v>
      </c>
      <c r="S278" s="60">
        <v>9509999.0899999999</v>
      </c>
      <c r="T278" s="60">
        <v>1463076.78</v>
      </c>
      <c r="U278" s="60"/>
      <c r="V278" s="60">
        <v>13536104.630000001</v>
      </c>
      <c r="W278" s="60">
        <v>0</v>
      </c>
      <c r="X278" s="60">
        <f>+R278+S278+T278+V278+W278</f>
        <v>86689943.5</v>
      </c>
      <c r="Y278" s="60" t="s">
        <v>69</v>
      </c>
      <c r="Z278" s="60"/>
      <c r="AA278" s="173">
        <v>27951646.090000004</v>
      </c>
      <c r="AB278" s="76">
        <v>4274957.63</v>
      </c>
      <c r="AC278" s="122"/>
      <c r="AD278" s="122"/>
      <c r="AE278" s="122"/>
    </row>
    <row r="279" spans="2:31" ht="108" customHeight="1" x14ac:dyDescent="0.25">
      <c r="B279" s="107">
        <f>+B278+1</f>
        <v>234</v>
      </c>
      <c r="C279" s="285"/>
      <c r="D279" s="59" t="s">
        <v>1345</v>
      </c>
      <c r="E279" s="59">
        <v>118892</v>
      </c>
      <c r="F279" s="51" t="s">
        <v>1346</v>
      </c>
      <c r="G279" s="282" t="s">
        <v>1338</v>
      </c>
      <c r="H279" s="52" t="s">
        <v>1347</v>
      </c>
      <c r="I279" s="53" t="s">
        <v>1348</v>
      </c>
      <c r="J279" s="54" t="s">
        <v>1349</v>
      </c>
      <c r="K279" s="54" t="s">
        <v>1350</v>
      </c>
      <c r="L279" s="55">
        <v>0.85</v>
      </c>
      <c r="M279" s="56" t="s">
        <v>812</v>
      </c>
      <c r="N279" s="56" t="s">
        <v>1302</v>
      </c>
      <c r="O279" s="113" t="s">
        <v>67</v>
      </c>
      <c r="P279" s="52" t="s">
        <v>1341</v>
      </c>
      <c r="Q279" s="57">
        <f>+R279+S279+T279</f>
        <v>68992158.560000002</v>
      </c>
      <c r="R279" s="57">
        <v>58643334.780000001</v>
      </c>
      <c r="S279" s="60">
        <v>8968980.6099999994</v>
      </c>
      <c r="T279" s="60">
        <v>1379843.17</v>
      </c>
      <c r="U279" s="60">
        <v>0</v>
      </c>
      <c r="V279" s="60">
        <v>12726448.51</v>
      </c>
      <c r="W279" s="60">
        <v>0</v>
      </c>
      <c r="X279" s="60">
        <f>+R279+S279+T279+V279+W279</f>
        <v>81718607.070000008</v>
      </c>
      <c r="Y279" s="60" t="s">
        <v>69</v>
      </c>
      <c r="Z279" s="60"/>
      <c r="AA279" s="112">
        <v>0</v>
      </c>
      <c r="AB279" s="108">
        <v>0</v>
      </c>
      <c r="AC279" s="122"/>
      <c r="AD279" s="122"/>
      <c r="AE279" s="122"/>
    </row>
    <row r="280" spans="2:31" ht="113.25" customHeight="1" x14ac:dyDescent="0.25">
      <c r="B280" s="107">
        <f>+B279+1</f>
        <v>235</v>
      </c>
      <c r="C280" s="141" t="s">
        <v>1351</v>
      </c>
      <c r="D280" s="59" t="s">
        <v>1352</v>
      </c>
      <c r="E280" s="59">
        <v>114845</v>
      </c>
      <c r="F280" s="51" t="s">
        <v>1353</v>
      </c>
      <c r="G280" s="282"/>
      <c r="H280" s="52" t="s">
        <v>1354</v>
      </c>
      <c r="I280" s="53" t="s">
        <v>1355</v>
      </c>
      <c r="J280" s="54" t="s">
        <v>1356</v>
      </c>
      <c r="K280" s="54" t="s">
        <v>922</v>
      </c>
      <c r="L280" s="55">
        <v>0.85</v>
      </c>
      <c r="M280" s="56" t="s">
        <v>169</v>
      </c>
      <c r="N280" s="56" t="s">
        <v>1357</v>
      </c>
      <c r="O280" s="113" t="s">
        <v>67</v>
      </c>
      <c r="P280" s="52" t="s">
        <v>1341</v>
      </c>
      <c r="Q280" s="57">
        <f>+R280+S280+T280</f>
        <v>59021677.479999997</v>
      </c>
      <c r="R280" s="57">
        <v>50168425.859999999</v>
      </c>
      <c r="S280" s="60">
        <v>7672818.0700000003</v>
      </c>
      <c r="T280" s="60">
        <v>1180433.55</v>
      </c>
      <c r="U280" s="60">
        <v>0</v>
      </c>
      <c r="V280" s="60">
        <v>11008615.609999999</v>
      </c>
      <c r="W280" s="60">
        <v>0</v>
      </c>
      <c r="X280" s="60">
        <f>+R280+S280+T280+V280+W280</f>
        <v>70030293.090000004</v>
      </c>
      <c r="Y280" s="60" t="s">
        <v>69</v>
      </c>
      <c r="Z280" s="60"/>
      <c r="AA280" s="112">
        <v>0</v>
      </c>
      <c r="AB280" s="108">
        <v>0</v>
      </c>
      <c r="AC280" s="122"/>
      <c r="AD280" s="122"/>
      <c r="AE280" s="122"/>
    </row>
    <row r="281" spans="2:31" ht="18.75" customHeight="1" x14ac:dyDescent="0.25">
      <c r="B281" s="152"/>
      <c r="C281" s="126" t="s">
        <v>1358</v>
      </c>
      <c r="D281" s="153"/>
      <c r="E281" s="153"/>
      <c r="F281" s="153"/>
      <c r="G281" s="153"/>
      <c r="H281" s="153"/>
      <c r="I281" s="127"/>
      <c r="J281" s="153"/>
      <c r="K281" s="153"/>
      <c r="L281" s="153"/>
      <c r="M281" s="153"/>
      <c r="N281" s="153"/>
      <c r="O281" s="153"/>
      <c r="P281" s="153"/>
      <c r="Q281" s="72">
        <f t="shared" ref="Q281:X281" si="45">SUM(Q277:Q280)</f>
        <v>301176031.50999999</v>
      </c>
      <c r="R281" s="72">
        <f t="shared" si="45"/>
        <v>255999626.75</v>
      </c>
      <c r="S281" s="72">
        <f t="shared" si="45"/>
        <v>39152884.119999997</v>
      </c>
      <c r="T281" s="72">
        <f t="shared" si="45"/>
        <v>6023520.6399999997</v>
      </c>
      <c r="U281" s="72">
        <f t="shared" si="45"/>
        <v>0</v>
      </c>
      <c r="V281" s="72">
        <f t="shared" si="45"/>
        <v>56097821.460000001</v>
      </c>
      <c r="W281" s="72">
        <f t="shared" si="45"/>
        <v>0</v>
      </c>
      <c r="X281" s="72">
        <f t="shared" si="45"/>
        <v>357273852.97000003</v>
      </c>
      <c r="Y281" s="72"/>
      <c r="Z281" s="72"/>
      <c r="AA281" s="72">
        <f>SUM(AA277:AA280)</f>
        <v>110853720.92000002</v>
      </c>
      <c r="AB281" s="73">
        <f>SUM(AB277:AB280)</f>
        <v>16954098.469999999</v>
      </c>
      <c r="AC281" s="122"/>
      <c r="AD281" s="122"/>
      <c r="AE281" s="122"/>
    </row>
    <row r="282" spans="2:31" ht="18.75" customHeight="1" x14ac:dyDescent="0.25">
      <c r="B282" s="92"/>
      <c r="C282" s="93" t="s">
        <v>1359</v>
      </c>
      <c r="D282" s="93"/>
      <c r="E282" s="93"/>
      <c r="F282" s="93"/>
      <c r="G282" s="93"/>
      <c r="H282" s="93"/>
      <c r="I282" s="94"/>
      <c r="J282" s="93"/>
      <c r="K282" s="93"/>
      <c r="L282" s="93"/>
      <c r="M282" s="93"/>
      <c r="N282" s="93"/>
      <c r="O282" s="93"/>
      <c r="P282" s="93"/>
      <c r="Q282" s="174">
        <f>+Q281</f>
        <v>301176031.50999999</v>
      </c>
      <c r="R282" s="95">
        <f>R281</f>
        <v>255999626.75</v>
      </c>
      <c r="S282" s="95">
        <f t="shared" ref="S282:X282" si="46">S281</f>
        <v>39152884.119999997</v>
      </c>
      <c r="T282" s="95">
        <f t="shared" si="46"/>
        <v>6023520.6399999997</v>
      </c>
      <c r="U282" s="95"/>
      <c r="V282" s="95">
        <f t="shared" si="46"/>
        <v>56097821.460000001</v>
      </c>
      <c r="W282" s="95">
        <f t="shared" si="46"/>
        <v>0</v>
      </c>
      <c r="X282" s="95">
        <f t="shared" si="46"/>
        <v>357273852.97000003</v>
      </c>
      <c r="Y282" s="95"/>
      <c r="Z282" s="95"/>
      <c r="AA282" s="95">
        <f>+AA278+AA277</f>
        <v>110853720.92000002</v>
      </c>
      <c r="AB282" s="175">
        <f>+AB278+AB277</f>
        <v>16954098.469999999</v>
      </c>
      <c r="AC282" s="122"/>
      <c r="AD282" s="122"/>
      <c r="AE282" s="122"/>
    </row>
    <row r="283" spans="2:31" ht="18.75" customHeight="1" x14ac:dyDescent="0.25">
      <c r="B283" s="98"/>
      <c r="C283" s="98" t="s">
        <v>1360</v>
      </c>
      <c r="D283" s="176"/>
      <c r="E283" s="46"/>
      <c r="F283" s="46"/>
      <c r="G283" s="99"/>
      <c r="H283" s="99"/>
      <c r="I283" s="99"/>
      <c r="J283" s="100"/>
      <c r="K283" s="99"/>
      <c r="L283" s="99"/>
      <c r="M283" s="99"/>
      <c r="N283" s="99"/>
      <c r="O283" s="99"/>
      <c r="P283" s="99"/>
      <c r="Q283" s="99"/>
      <c r="R283" s="99"/>
      <c r="S283" s="99"/>
      <c r="T283" s="99"/>
      <c r="U283" s="99"/>
      <c r="V283" s="99"/>
      <c r="W283" s="99"/>
      <c r="X283" s="99"/>
      <c r="Y283" s="99"/>
      <c r="Z283" s="99"/>
      <c r="AA283" s="99"/>
      <c r="AB283" s="156"/>
      <c r="AC283" s="122"/>
      <c r="AD283" s="122"/>
      <c r="AE283" s="122"/>
    </row>
    <row r="284" spans="2:31" ht="164.25" customHeight="1" x14ac:dyDescent="0.25">
      <c r="B284" s="107">
        <f>+B280+1</f>
        <v>236</v>
      </c>
      <c r="C284" s="141" t="s">
        <v>1361</v>
      </c>
      <c r="D284" s="59" t="s">
        <v>1362</v>
      </c>
      <c r="E284" s="59">
        <v>122972</v>
      </c>
      <c r="F284" s="51" t="s">
        <v>1363</v>
      </c>
      <c r="G284" s="157"/>
      <c r="H284" s="52" t="s">
        <v>1364</v>
      </c>
      <c r="I284" s="177" t="s">
        <v>1365</v>
      </c>
      <c r="J284" s="54" t="s">
        <v>1366</v>
      </c>
      <c r="K284" s="54" t="s">
        <v>1367</v>
      </c>
      <c r="L284" s="55">
        <v>0.85</v>
      </c>
      <c r="M284" s="56" t="s">
        <v>331</v>
      </c>
      <c r="N284" s="56" t="s">
        <v>1368</v>
      </c>
      <c r="O284" s="113" t="s">
        <v>67</v>
      </c>
      <c r="P284" s="177"/>
      <c r="Q284" s="57">
        <f>+R284+S284+T284</f>
        <v>214496026.71000001</v>
      </c>
      <c r="R284" s="57">
        <v>182321622.69</v>
      </c>
      <c r="S284" s="57">
        <v>32174404.02</v>
      </c>
      <c r="T284" s="60">
        <v>0</v>
      </c>
      <c r="U284" s="60">
        <v>0</v>
      </c>
      <c r="V284" s="60">
        <v>186156304.77000001</v>
      </c>
      <c r="W284" s="60">
        <v>444883090.13999999</v>
      </c>
      <c r="X284" s="60">
        <f>+R284+S284+T284+V284+W284</f>
        <v>845535421.62</v>
      </c>
      <c r="Y284" s="60" t="s">
        <v>69</v>
      </c>
      <c r="Z284" s="177"/>
      <c r="AA284" s="112">
        <v>0</v>
      </c>
      <c r="AB284" s="108">
        <v>0</v>
      </c>
      <c r="AC284" s="122"/>
      <c r="AD284" s="122"/>
      <c r="AE284" s="122"/>
    </row>
    <row r="285" spans="2:31" ht="18.75" customHeight="1" x14ac:dyDescent="0.25">
      <c r="B285" s="152"/>
      <c r="C285" s="126" t="s">
        <v>1369</v>
      </c>
      <c r="D285" s="153"/>
      <c r="E285" s="172"/>
      <c r="F285" s="126"/>
      <c r="G285" s="153"/>
      <c r="H285" s="153"/>
      <c r="I285" s="126"/>
      <c r="J285" s="153"/>
      <c r="K285" s="153"/>
      <c r="L285" s="153"/>
      <c r="M285" s="153"/>
      <c r="N285" s="153"/>
      <c r="O285" s="153"/>
      <c r="P285" s="126"/>
      <c r="Q285" s="126">
        <f>+Q284</f>
        <v>214496026.71000001</v>
      </c>
      <c r="R285" s="126">
        <f t="shared" ref="R285:Y286" si="47">+R284</f>
        <v>182321622.69</v>
      </c>
      <c r="S285" s="126">
        <f t="shared" si="47"/>
        <v>32174404.02</v>
      </c>
      <c r="T285" s="126">
        <f t="shared" si="47"/>
        <v>0</v>
      </c>
      <c r="U285" s="126">
        <f t="shared" si="47"/>
        <v>0</v>
      </c>
      <c r="V285" s="126">
        <f t="shared" si="47"/>
        <v>186156304.77000001</v>
      </c>
      <c r="W285" s="126">
        <f t="shared" si="47"/>
        <v>444883090.13999999</v>
      </c>
      <c r="X285" s="126">
        <f t="shared" si="47"/>
        <v>845535421.62</v>
      </c>
      <c r="Y285" s="126"/>
      <c r="Z285" s="126">
        <f t="shared" ref="Z285:AB286" si="48">+Z284</f>
        <v>0</v>
      </c>
      <c r="AA285" s="126">
        <f t="shared" si="48"/>
        <v>0</v>
      </c>
      <c r="AB285" s="128">
        <f t="shared" si="48"/>
        <v>0</v>
      </c>
      <c r="AC285" s="122"/>
      <c r="AD285" s="122"/>
      <c r="AE285" s="122"/>
    </row>
    <row r="286" spans="2:31" ht="18.75" customHeight="1" x14ac:dyDescent="0.25">
      <c r="B286" s="92"/>
      <c r="C286" s="93" t="s">
        <v>1370</v>
      </c>
      <c r="D286" s="93"/>
      <c r="E286" s="92"/>
      <c r="F286" s="93"/>
      <c r="G286" s="93"/>
      <c r="H286" s="92"/>
      <c r="I286" s="93"/>
      <c r="J286" s="93"/>
      <c r="K286" s="92"/>
      <c r="L286" s="93"/>
      <c r="M286" s="93"/>
      <c r="N286" s="92"/>
      <c r="O286" s="93"/>
      <c r="P286" s="93"/>
      <c r="Q286" s="178">
        <f>+Q285</f>
        <v>214496026.71000001</v>
      </c>
      <c r="R286" s="178">
        <f t="shared" si="47"/>
        <v>182321622.69</v>
      </c>
      <c r="S286" s="178">
        <f t="shared" si="47"/>
        <v>32174404.02</v>
      </c>
      <c r="T286" s="178">
        <f t="shared" si="47"/>
        <v>0</v>
      </c>
      <c r="U286" s="178">
        <f t="shared" si="47"/>
        <v>0</v>
      </c>
      <c r="V286" s="178">
        <f t="shared" si="47"/>
        <v>186156304.77000001</v>
      </c>
      <c r="W286" s="178">
        <f t="shared" si="47"/>
        <v>444883090.13999999</v>
      </c>
      <c r="X286" s="178">
        <f t="shared" si="47"/>
        <v>845535421.62</v>
      </c>
      <c r="Y286" s="178">
        <f t="shared" si="47"/>
        <v>0</v>
      </c>
      <c r="Z286" s="178">
        <f t="shared" si="48"/>
        <v>0</v>
      </c>
      <c r="AA286" s="178">
        <f t="shared" si="48"/>
        <v>0</v>
      </c>
      <c r="AB286" s="179">
        <f t="shared" si="48"/>
        <v>0</v>
      </c>
      <c r="AC286" s="122"/>
      <c r="AD286" s="122"/>
      <c r="AE286" s="122"/>
    </row>
    <row r="287" spans="2:31" s="35" customFormat="1" ht="24" customHeight="1" thickBot="1" x14ac:dyDescent="0.3">
      <c r="B287" s="180"/>
      <c r="C287" s="181" t="s">
        <v>1371</v>
      </c>
      <c r="D287" s="182"/>
      <c r="E287" s="182"/>
      <c r="F287" s="182"/>
      <c r="G287" s="182"/>
      <c r="H287" s="183"/>
      <c r="I287" s="184"/>
      <c r="J287" s="183"/>
      <c r="K287" s="183"/>
      <c r="L287" s="183"/>
      <c r="M287" s="183"/>
      <c r="N287" s="183"/>
      <c r="O287" s="183"/>
      <c r="P287" s="183"/>
      <c r="Q287" s="185">
        <f>+Q40+Q84+Q181+Q243+Q255+Q276+Q282+Q286</f>
        <v>45410001017.082397</v>
      </c>
      <c r="R287" s="185">
        <f>+R40+R84+R181+R243+R255+R276+R282+R286</f>
        <v>35839973123.274506</v>
      </c>
      <c r="S287" s="185">
        <f t="shared" ref="S287:X287" si="49">+S40+S84+S181+S243+S255+S276+S282+S286</f>
        <v>1894933185.0968001</v>
      </c>
      <c r="T287" s="185">
        <f t="shared" si="49"/>
        <v>7675094708.7211008</v>
      </c>
      <c r="U287" s="185">
        <f t="shared" si="49"/>
        <v>0</v>
      </c>
      <c r="V287" s="185">
        <f t="shared" si="49"/>
        <v>9491480161.9799995</v>
      </c>
      <c r="W287" s="185">
        <f t="shared" si="49"/>
        <v>1534997180.9500003</v>
      </c>
      <c r="X287" s="185">
        <f t="shared" si="49"/>
        <v>57447869467.3424</v>
      </c>
      <c r="Y287" s="185"/>
      <c r="Z287" s="185"/>
      <c r="AA287" s="185">
        <f t="shared" ref="AA287:AB287" si="50">+AA40+AA84+AA181+AA243+AA255+AA276+AA282+AA286</f>
        <v>7605461561.0500002</v>
      </c>
      <c r="AB287" s="186">
        <f t="shared" si="50"/>
        <v>2129406156.6400001</v>
      </c>
      <c r="AC287" s="122"/>
      <c r="AD287" s="122"/>
      <c r="AE287" s="122"/>
    </row>
    <row r="288" spans="2:31" x14ac:dyDescent="0.25">
      <c r="B288" s="15"/>
      <c r="C288" s="15"/>
      <c r="D288" s="15"/>
      <c r="E288" s="187"/>
      <c r="F288" s="187"/>
      <c r="G288" s="188"/>
      <c r="H288" s="187"/>
      <c r="I288" s="187"/>
      <c r="J288" s="187"/>
      <c r="K288" s="187"/>
      <c r="L288" s="187"/>
      <c r="M288" s="187"/>
      <c r="N288" s="187"/>
      <c r="O288" s="187"/>
      <c r="P288" s="187"/>
      <c r="Q288" s="189"/>
      <c r="R288" s="189"/>
      <c r="S288" s="189"/>
      <c r="T288" s="190"/>
      <c r="U288" s="190"/>
      <c r="V288" s="15"/>
      <c r="W288" s="15"/>
      <c r="X288" s="15"/>
      <c r="Y288" s="15"/>
      <c r="Z288" s="15"/>
      <c r="AA288" s="190"/>
      <c r="AB288" s="15"/>
      <c r="AC288" s="26"/>
      <c r="AD288" s="26"/>
      <c r="AE288" s="26"/>
    </row>
    <row r="289" spans="2:31" ht="22.5" customHeight="1" x14ac:dyDescent="0.25">
      <c r="B289" s="15"/>
      <c r="D289" s="17"/>
      <c r="F289" s="17"/>
      <c r="H289" s="17"/>
      <c r="I289" s="17"/>
      <c r="J289" s="17"/>
      <c r="K289" s="17"/>
      <c r="L289" s="17"/>
      <c r="M289" s="17"/>
      <c r="N289" s="17"/>
      <c r="O289" s="17"/>
      <c r="P289" s="17"/>
      <c r="Q289" s="191"/>
      <c r="R289" s="192"/>
      <c r="S289" s="193"/>
      <c r="T289" s="193"/>
      <c r="U289" s="194"/>
      <c r="V289" s="15"/>
      <c r="W289" s="195"/>
      <c r="X289" s="15"/>
      <c r="Y289" s="15"/>
      <c r="Z289" s="15"/>
      <c r="AA289" s="196"/>
      <c r="AB289" s="196"/>
      <c r="AC289" s="26"/>
      <c r="AD289" s="26"/>
      <c r="AE289" s="26"/>
    </row>
    <row r="290" spans="2:31" x14ac:dyDescent="0.25">
      <c r="B290" s="15"/>
      <c r="D290" s="17"/>
      <c r="F290" s="17"/>
      <c r="H290" s="17"/>
      <c r="I290" s="17"/>
      <c r="J290" s="17"/>
      <c r="K290" s="17"/>
      <c r="L290" s="17"/>
      <c r="M290" s="17"/>
      <c r="N290" s="17"/>
      <c r="O290" s="17"/>
      <c r="P290" s="17"/>
      <c r="Q290" s="197"/>
      <c r="R290" s="198"/>
      <c r="S290" s="199"/>
      <c r="T290" s="200">
        <f>+T287+S287</f>
        <v>9570027893.8179016</v>
      </c>
      <c r="U290" s="190"/>
      <c r="V290" s="15"/>
      <c r="W290" s="195"/>
      <c r="AA290" s="201"/>
      <c r="AB290" s="202"/>
      <c r="AC290" s="26"/>
      <c r="AD290" s="26"/>
      <c r="AE290" s="26"/>
    </row>
    <row r="291" spans="2:31" x14ac:dyDescent="0.25">
      <c r="D291" s="17"/>
      <c r="F291" s="17"/>
      <c r="G291" s="17"/>
      <c r="H291" s="17"/>
      <c r="I291" s="17"/>
      <c r="J291" s="17"/>
      <c r="K291" s="17"/>
      <c r="L291" s="17"/>
      <c r="M291" s="17"/>
      <c r="N291" s="17"/>
      <c r="O291" s="17"/>
      <c r="P291" s="17"/>
      <c r="Q291" s="74"/>
      <c r="R291" s="203"/>
      <c r="S291" s="26"/>
      <c r="T291" s="204"/>
      <c r="U291" s="205"/>
      <c r="W291" s="206"/>
      <c r="AA291" s="207"/>
      <c r="AB291" s="201"/>
      <c r="AC291" s="26"/>
      <c r="AD291" s="26"/>
      <c r="AE291" s="26"/>
    </row>
    <row r="292" spans="2:31" x14ac:dyDescent="0.25">
      <c r="D292" s="17"/>
      <c r="F292" s="17"/>
      <c r="G292" s="17"/>
      <c r="H292" s="17"/>
      <c r="I292" s="17"/>
      <c r="J292" s="17"/>
      <c r="K292" s="17"/>
      <c r="L292" s="17"/>
      <c r="M292" s="17"/>
      <c r="N292" s="17"/>
      <c r="O292" s="17"/>
      <c r="P292" s="17"/>
      <c r="Q292" s="18"/>
      <c r="R292" s="208"/>
      <c r="S292" s="209"/>
      <c r="T292" s="17"/>
      <c r="U292" s="210"/>
      <c r="W292" s="206"/>
      <c r="AA292" s="18"/>
      <c r="AC292" s="26"/>
      <c r="AD292" s="26"/>
      <c r="AE292" s="26"/>
    </row>
    <row r="293" spans="2:31" x14ac:dyDescent="0.25">
      <c r="D293" s="17"/>
      <c r="F293" s="17"/>
      <c r="G293" s="17"/>
      <c r="H293" s="17"/>
      <c r="I293" s="17"/>
      <c r="J293" s="17"/>
      <c r="K293" s="17"/>
      <c r="L293" s="17"/>
      <c r="M293" s="17"/>
      <c r="N293" s="17"/>
      <c r="O293" s="17"/>
      <c r="P293" s="17"/>
      <c r="Q293" s="211"/>
      <c r="R293" s="208"/>
      <c r="S293" s="208"/>
      <c r="T293" s="17"/>
      <c r="U293" s="210"/>
      <c r="V293" s="26"/>
      <c r="W293" s="206"/>
      <c r="AA293" s="212">
        <v>6250883603.7600002</v>
      </c>
      <c r="AB293" s="18"/>
      <c r="AC293" s="26"/>
      <c r="AD293" s="26"/>
      <c r="AE293" s="26"/>
    </row>
    <row r="294" spans="2:31" x14ac:dyDescent="0.25">
      <c r="D294" s="17"/>
      <c r="F294" s="17"/>
      <c r="G294" s="17"/>
      <c r="H294" s="17"/>
      <c r="I294" s="17"/>
      <c r="J294" s="17"/>
      <c r="K294" s="17"/>
      <c r="L294" s="17"/>
      <c r="M294" s="17"/>
      <c r="N294" s="17"/>
      <c r="O294" s="17"/>
      <c r="P294" s="17"/>
      <c r="Q294" s="18"/>
      <c r="R294" s="17"/>
      <c r="S294" s="17"/>
      <c r="T294" s="17"/>
      <c r="U294" s="210"/>
      <c r="V294" s="26"/>
      <c r="AA294" s="213"/>
      <c r="AB294" s="213"/>
      <c r="AC294" s="26"/>
      <c r="AD294" s="26"/>
      <c r="AE294" s="26"/>
    </row>
    <row r="295" spans="2:31" x14ac:dyDescent="0.25">
      <c r="D295" s="17"/>
      <c r="F295" s="17"/>
      <c r="G295" s="17"/>
      <c r="H295" s="17" t="s">
        <v>1372</v>
      </c>
      <c r="I295" s="17"/>
      <c r="J295" s="17"/>
      <c r="K295" s="17"/>
      <c r="L295" s="17"/>
      <c r="M295" s="17"/>
      <c r="N295" s="17"/>
      <c r="O295" s="17"/>
      <c r="P295" s="17"/>
      <c r="R295" s="17"/>
      <c r="S295" s="17"/>
      <c r="T295" s="17"/>
      <c r="U295" s="26"/>
      <c r="V295" s="26"/>
      <c r="AA295" s="214"/>
      <c r="AB295" s="214"/>
      <c r="AC295" s="26"/>
      <c r="AD295" s="26"/>
      <c r="AE295" s="26"/>
    </row>
    <row r="296" spans="2:31" x14ac:dyDescent="0.25">
      <c r="D296" s="17"/>
      <c r="F296" s="17"/>
      <c r="G296" s="17"/>
      <c r="H296" s="17"/>
      <c r="I296" s="17"/>
      <c r="J296" s="17"/>
      <c r="K296" s="17"/>
      <c r="L296" s="17"/>
      <c r="M296" s="17"/>
      <c r="N296" s="17"/>
      <c r="O296" s="17"/>
      <c r="P296" s="17"/>
      <c r="AA296" s="14"/>
      <c r="AC296" s="26"/>
      <c r="AD296" s="26"/>
      <c r="AE296" s="26"/>
    </row>
    <row r="297" spans="2:31" x14ac:dyDescent="0.25">
      <c r="D297" s="17"/>
      <c r="F297" s="17"/>
      <c r="G297" s="17"/>
      <c r="H297" s="17"/>
      <c r="I297" s="17"/>
      <c r="J297" s="17"/>
      <c r="K297" s="17"/>
      <c r="L297" s="17"/>
      <c r="M297" s="17"/>
      <c r="N297" s="17"/>
      <c r="O297" s="17"/>
      <c r="P297" s="17"/>
      <c r="R297" s="17"/>
      <c r="AA297" s="14"/>
      <c r="AC297" s="26"/>
      <c r="AD297" s="26"/>
      <c r="AE297" s="26"/>
    </row>
    <row r="298" spans="2:31" x14ac:dyDescent="0.25">
      <c r="D298" s="17"/>
      <c r="F298" s="17"/>
      <c r="G298" s="17"/>
      <c r="H298" s="17"/>
      <c r="I298" s="17"/>
      <c r="J298" s="17"/>
      <c r="K298" s="17"/>
      <c r="L298" s="17"/>
      <c r="M298" s="17"/>
      <c r="N298" s="17"/>
      <c r="O298" s="17"/>
      <c r="P298" s="17"/>
      <c r="R298" s="17"/>
      <c r="AA298" s="14"/>
      <c r="AB298" s="206"/>
      <c r="AC298" s="26"/>
      <c r="AD298" s="26"/>
      <c r="AE298" s="26"/>
    </row>
    <row r="299" spans="2:31" x14ac:dyDescent="0.25">
      <c r="D299" s="17"/>
      <c r="F299" s="17"/>
      <c r="H299" s="17"/>
      <c r="I299" s="17"/>
      <c r="J299" s="17"/>
      <c r="K299" s="17"/>
      <c r="L299" s="17"/>
      <c r="M299" s="17"/>
      <c r="N299" s="17"/>
      <c r="O299" s="17"/>
      <c r="P299" s="17"/>
      <c r="R299" s="17"/>
      <c r="S299" s="26"/>
      <c r="T299" s="26"/>
      <c r="U299" s="26"/>
      <c r="V299" s="26"/>
      <c r="AA299" s="14"/>
      <c r="AB299" s="206"/>
      <c r="AC299" s="26"/>
      <c r="AD299" s="26"/>
      <c r="AE299" s="26"/>
    </row>
    <row r="300" spans="2:31" x14ac:dyDescent="0.25">
      <c r="E300" s="215"/>
      <c r="F300" s="215"/>
      <c r="G300" s="188"/>
      <c r="H300" s="215"/>
      <c r="I300" s="215"/>
      <c r="J300" s="215"/>
      <c r="K300" s="215"/>
      <c r="L300" s="215"/>
      <c r="M300" s="215"/>
      <c r="N300" s="215"/>
      <c r="O300" s="215"/>
      <c r="P300" s="215"/>
      <c r="Q300" s="206"/>
      <c r="R300" s="26"/>
      <c r="S300" s="26"/>
      <c r="T300" s="26"/>
      <c r="U300" s="26"/>
      <c r="V300" s="26"/>
      <c r="W300" s="206"/>
      <c r="X300" s="206"/>
      <c r="Y300" s="206"/>
      <c r="Z300" s="206"/>
      <c r="AA300" s="195"/>
      <c r="AB300" s="206"/>
      <c r="AC300" s="26"/>
      <c r="AD300" s="26"/>
      <c r="AE300" s="26"/>
    </row>
    <row r="301" spans="2:31" x14ac:dyDescent="0.25">
      <c r="E301" s="215"/>
      <c r="F301" s="215"/>
      <c r="G301" s="188"/>
      <c r="H301" s="215"/>
      <c r="I301" s="215"/>
      <c r="J301" s="215"/>
      <c r="K301" s="215"/>
      <c r="L301" s="215"/>
      <c r="M301" s="215"/>
      <c r="N301" s="215"/>
      <c r="O301" s="215"/>
      <c r="P301" s="215"/>
      <c r="Q301" s="206"/>
      <c r="R301" s="26"/>
      <c r="S301" s="26"/>
      <c r="T301" s="26"/>
      <c r="U301" s="26"/>
      <c r="V301" s="26"/>
      <c r="W301" s="206"/>
      <c r="X301" s="206"/>
      <c r="Y301" s="206"/>
      <c r="Z301" s="206"/>
      <c r="AA301" s="195"/>
      <c r="AB301" s="206"/>
      <c r="AC301" s="26"/>
      <c r="AD301" s="26"/>
      <c r="AE301" s="26"/>
    </row>
    <row r="302" spans="2:31" x14ac:dyDescent="0.25">
      <c r="E302" s="17"/>
      <c r="F302" s="17"/>
      <c r="G302" s="188"/>
      <c r="H302" s="17"/>
      <c r="I302" s="17"/>
      <c r="J302" s="17"/>
      <c r="K302" s="17"/>
      <c r="L302" s="17"/>
      <c r="M302" s="17"/>
      <c r="N302" s="17"/>
      <c r="O302" s="17"/>
      <c r="P302" s="17"/>
      <c r="Q302" s="206"/>
      <c r="W302" s="206"/>
      <c r="X302" s="206"/>
      <c r="Y302" s="206"/>
      <c r="Z302" s="206"/>
      <c r="AC302" s="26"/>
      <c r="AD302" s="26"/>
      <c r="AE302" s="26"/>
    </row>
    <row r="303" spans="2:31" x14ac:dyDescent="0.25">
      <c r="E303" s="17"/>
      <c r="F303" s="17"/>
      <c r="G303" s="17"/>
      <c r="H303" s="17"/>
      <c r="I303" s="17"/>
      <c r="J303" s="17"/>
      <c r="K303" s="17"/>
      <c r="L303" s="17"/>
      <c r="M303" s="17"/>
      <c r="N303" s="17"/>
      <c r="O303" s="17"/>
      <c r="P303" s="17"/>
      <c r="Q303" s="206"/>
      <c r="W303" s="206"/>
      <c r="X303" s="206"/>
      <c r="Y303" s="206"/>
      <c r="Z303" s="206"/>
      <c r="AC303" s="26"/>
      <c r="AD303" s="26"/>
      <c r="AE303" s="26"/>
    </row>
    <row r="304" spans="2:31" x14ac:dyDescent="0.25">
      <c r="S304" s="26"/>
      <c r="AC304" s="26"/>
      <c r="AD304" s="26"/>
      <c r="AE304" s="26"/>
    </row>
    <row r="305" spans="19:19" s="14" customFormat="1" x14ac:dyDescent="0.25">
      <c r="S305" s="214"/>
    </row>
  </sheetData>
  <mergeCells count="83">
    <mergeCell ref="G252:G253"/>
    <mergeCell ref="C259:C268"/>
    <mergeCell ref="G259:G263"/>
    <mergeCell ref="G264:G265"/>
    <mergeCell ref="C277:C279"/>
    <mergeCell ref="G277:G278"/>
    <mergeCell ref="G279:G280"/>
    <mergeCell ref="C240:C241"/>
    <mergeCell ref="G240:G241"/>
    <mergeCell ref="C245:C246"/>
    <mergeCell ref="G245:G246"/>
    <mergeCell ref="C250:C251"/>
    <mergeCell ref="G250:G251"/>
    <mergeCell ref="C183:C222"/>
    <mergeCell ref="G183:G210"/>
    <mergeCell ref="G211:G218"/>
    <mergeCell ref="C42:C57"/>
    <mergeCell ref="G42:G51"/>
    <mergeCell ref="C62:C65"/>
    <mergeCell ref="G62:G65"/>
    <mergeCell ref="C72:C76"/>
    <mergeCell ref="G72:G74"/>
    <mergeCell ref="C78:C82"/>
    <mergeCell ref="G78:G82"/>
    <mergeCell ref="C86:C103"/>
    <mergeCell ref="G86:G103"/>
    <mergeCell ref="C105:C171"/>
    <mergeCell ref="C35:C38"/>
    <mergeCell ref="G35:G38"/>
    <mergeCell ref="X11:X13"/>
    <mergeCell ref="Y11:Y13"/>
    <mergeCell ref="Z11:Z13"/>
    <mergeCell ref="I11:I13"/>
    <mergeCell ref="J11:J13"/>
    <mergeCell ref="K11:K13"/>
    <mergeCell ref="L11:L13"/>
    <mergeCell ref="M11:M13"/>
    <mergeCell ref="N11:N13"/>
    <mergeCell ref="C15:C20"/>
    <mergeCell ref="G15:G17"/>
    <mergeCell ref="C26:C29"/>
    <mergeCell ref="G26:G29"/>
    <mergeCell ref="C31:C33"/>
    <mergeCell ref="AA11:AB11"/>
    <mergeCell ref="AA12:AA13"/>
    <mergeCell ref="AB12:AB13"/>
    <mergeCell ref="O11:O13"/>
    <mergeCell ref="P11:P13"/>
    <mergeCell ref="Q11:Q13"/>
    <mergeCell ref="R11:U12"/>
    <mergeCell ref="V11:V13"/>
    <mergeCell ref="W11:W13"/>
    <mergeCell ref="Y9:Y10"/>
    <mergeCell ref="Z9:Z10"/>
    <mergeCell ref="AA9:AB9"/>
    <mergeCell ref="B11:B13"/>
    <mergeCell ref="C11:C13"/>
    <mergeCell ref="D11:D13"/>
    <mergeCell ref="E11:E13"/>
    <mergeCell ref="F11:F13"/>
    <mergeCell ref="G11:G13"/>
    <mergeCell ref="H11:H13"/>
    <mergeCell ref="P9:P10"/>
    <mergeCell ref="Q9:Q10"/>
    <mergeCell ref="R9:U9"/>
    <mergeCell ref="V9:V10"/>
    <mergeCell ref="W9:W10"/>
    <mergeCell ref="X9:X10"/>
    <mergeCell ref="O9:O10"/>
    <mergeCell ref="G5:I5"/>
    <mergeCell ref="B9:B10"/>
    <mergeCell ref="C9:C10"/>
    <mergeCell ref="D9:D10"/>
    <mergeCell ref="E9:E10"/>
    <mergeCell ref="F9:F10"/>
    <mergeCell ref="G9:G10"/>
    <mergeCell ref="H9:H10"/>
    <mergeCell ref="I9:I10"/>
    <mergeCell ref="J9:J10"/>
    <mergeCell ref="K9:K10"/>
    <mergeCell ref="L9:L10"/>
    <mergeCell ref="M9:M10"/>
    <mergeCell ref="N9:N10"/>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Foaie1</vt:lpstr>
      <vt:lpstr>Foaie2</vt:lpstr>
      <vt:lpstr>Foaie3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2019-01-28T08:43:17Z</dcterms:modified>
</cp:coreProperties>
</file>