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Mihai\Downloads\"/>
    </mc:Choice>
  </mc:AlternateContent>
  <bookViews>
    <workbookView xWindow="0" yWindow="0" windowWidth="28800" windowHeight="119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07" i="1" l="1"/>
  <c r="H2407" i="1"/>
  <c r="H2405" i="1" s="1"/>
  <c r="H2403" i="1" s="1"/>
  <c r="G2407" i="1"/>
  <c r="F2407" i="1"/>
  <c r="E2407" i="1"/>
  <c r="D2407" i="1"/>
  <c r="I2406" i="1"/>
  <c r="H2406" i="1"/>
  <c r="H2404" i="1" s="1"/>
  <c r="H2402" i="1" s="1"/>
  <c r="G2406" i="1"/>
  <c r="G2404" i="1" s="1"/>
  <c r="F2406" i="1"/>
  <c r="F2404" i="1" s="1"/>
  <c r="E2406" i="1"/>
  <c r="D2406" i="1"/>
  <c r="C2406" i="1" s="1"/>
  <c r="I2405" i="1"/>
  <c r="I2403" i="1" s="1"/>
  <c r="G2405" i="1"/>
  <c r="F2405" i="1"/>
  <c r="E2405" i="1"/>
  <c r="I2404" i="1"/>
  <c r="I2402" i="1" s="1"/>
  <c r="E2404" i="1"/>
  <c r="D2404" i="1"/>
  <c r="D2402" i="1" s="1"/>
  <c r="G2403" i="1"/>
  <c r="F2403" i="1"/>
  <c r="E2403" i="1"/>
  <c r="G2402" i="1"/>
  <c r="F2402" i="1"/>
  <c r="I2400" i="1"/>
  <c r="H2400" i="1"/>
  <c r="G2400" i="1"/>
  <c r="G2398" i="1" s="1"/>
  <c r="F2400" i="1"/>
  <c r="E2400" i="1"/>
  <c r="D2400" i="1"/>
  <c r="I2399" i="1"/>
  <c r="I2397" i="1" s="1"/>
  <c r="H2399" i="1"/>
  <c r="G2399" i="1"/>
  <c r="G2397" i="1" s="1"/>
  <c r="F2399" i="1"/>
  <c r="E2399" i="1"/>
  <c r="C2399" i="1" s="1"/>
  <c r="D2399" i="1"/>
  <c r="I2398" i="1"/>
  <c r="H2398" i="1"/>
  <c r="F2398" i="1"/>
  <c r="E2398" i="1"/>
  <c r="D2398" i="1"/>
  <c r="H2397" i="1"/>
  <c r="F2397" i="1"/>
  <c r="E2397" i="1"/>
  <c r="C2397" i="1" s="1"/>
  <c r="D2397" i="1"/>
  <c r="I2394" i="1"/>
  <c r="H2394" i="1"/>
  <c r="G2394" i="1"/>
  <c r="F2394" i="1"/>
  <c r="E2394" i="1"/>
  <c r="D2394" i="1"/>
  <c r="I2393" i="1"/>
  <c r="H2393" i="1"/>
  <c r="G2393" i="1"/>
  <c r="F2393" i="1"/>
  <c r="E2393" i="1"/>
  <c r="C2393" i="1" s="1"/>
  <c r="D2393" i="1"/>
  <c r="C2311" i="1"/>
  <c r="E2310" i="1"/>
  <c r="D2310" i="1"/>
  <c r="I2309" i="1"/>
  <c r="I2307" i="1" s="1"/>
  <c r="I2305" i="1" s="1"/>
  <c r="I2303" i="1" s="1"/>
  <c r="I2301" i="1" s="1"/>
  <c r="H2309" i="1"/>
  <c r="G2309" i="1"/>
  <c r="G2307" i="1" s="1"/>
  <c r="G2305" i="1" s="1"/>
  <c r="G2303" i="1" s="1"/>
  <c r="G2301" i="1" s="1"/>
  <c r="F2309" i="1"/>
  <c r="F2307" i="1" s="1"/>
  <c r="F2305" i="1" s="1"/>
  <c r="F2303" i="1" s="1"/>
  <c r="F2301" i="1" s="1"/>
  <c r="E2309" i="1"/>
  <c r="E2307" i="1" s="1"/>
  <c r="E2305" i="1" s="1"/>
  <c r="E2303" i="1" s="1"/>
  <c r="E2301" i="1" s="1"/>
  <c r="D2309" i="1"/>
  <c r="I2308" i="1"/>
  <c r="I2306" i="1" s="1"/>
  <c r="I2304" i="1" s="1"/>
  <c r="I2302" i="1" s="1"/>
  <c r="I2300" i="1" s="1"/>
  <c r="H2308" i="1"/>
  <c r="H2306" i="1" s="1"/>
  <c r="H2304" i="1" s="1"/>
  <c r="H2302" i="1" s="1"/>
  <c r="H2300" i="1" s="1"/>
  <c r="G2308" i="1"/>
  <c r="F2308" i="1"/>
  <c r="E2308" i="1"/>
  <c r="E2306" i="1" s="1"/>
  <c r="H2307" i="1"/>
  <c r="H2305" i="1" s="1"/>
  <c r="H2303" i="1" s="1"/>
  <c r="H2301" i="1" s="1"/>
  <c r="D2307" i="1"/>
  <c r="G2306" i="1"/>
  <c r="G2304" i="1" s="1"/>
  <c r="F2306" i="1"/>
  <c r="F2304" i="1" s="1"/>
  <c r="F2302" i="1" s="1"/>
  <c r="F2300" i="1" s="1"/>
  <c r="E2304" i="1"/>
  <c r="E2302" i="1" s="1"/>
  <c r="E2300" i="1" s="1"/>
  <c r="G2302" i="1"/>
  <c r="G2300" i="1" s="1"/>
  <c r="C2298" i="1"/>
  <c r="C2297" i="1"/>
  <c r="I2296" i="1"/>
  <c r="H2296" i="1"/>
  <c r="G2296" i="1"/>
  <c r="F2296" i="1"/>
  <c r="E2296" i="1"/>
  <c r="D2296" i="1"/>
  <c r="D2294" i="1" s="1"/>
  <c r="I2295" i="1"/>
  <c r="I2293" i="1" s="1"/>
  <c r="H2295" i="1"/>
  <c r="H2293" i="1" s="1"/>
  <c r="H2291" i="1" s="1"/>
  <c r="H2289" i="1" s="1"/>
  <c r="H2287" i="1" s="1"/>
  <c r="G2295" i="1"/>
  <c r="G2293" i="1" s="1"/>
  <c r="G2291" i="1" s="1"/>
  <c r="G2289" i="1" s="1"/>
  <c r="G2287" i="1" s="1"/>
  <c r="F2295" i="1"/>
  <c r="E2295" i="1"/>
  <c r="E2293" i="1" s="1"/>
  <c r="D2295" i="1"/>
  <c r="D2293" i="1" s="1"/>
  <c r="I2294" i="1"/>
  <c r="I2292" i="1" s="1"/>
  <c r="I2290" i="1" s="1"/>
  <c r="I2288" i="1" s="1"/>
  <c r="H2294" i="1"/>
  <c r="H2292" i="1" s="1"/>
  <c r="H2290" i="1" s="1"/>
  <c r="H2288" i="1" s="1"/>
  <c r="G2294" i="1"/>
  <c r="E2294" i="1"/>
  <c r="E2292" i="1" s="1"/>
  <c r="E2290" i="1" s="1"/>
  <c r="F2293" i="1"/>
  <c r="F2291" i="1" s="1"/>
  <c r="F2289" i="1" s="1"/>
  <c r="F2287" i="1" s="1"/>
  <c r="G2292" i="1"/>
  <c r="I2291" i="1"/>
  <c r="I2289" i="1" s="1"/>
  <c r="I2287" i="1" s="1"/>
  <c r="E2291" i="1"/>
  <c r="E2289" i="1" s="1"/>
  <c r="G2290" i="1"/>
  <c r="G2288" i="1" s="1"/>
  <c r="E2288" i="1"/>
  <c r="C2285" i="1"/>
  <c r="C2284" i="1"/>
  <c r="I2283" i="1"/>
  <c r="H2283" i="1"/>
  <c r="G2283" i="1"/>
  <c r="F2283" i="1"/>
  <c r="E2283" i="1"/>
  <c r="D2283" i="1"/>
  <c r="I2282" i="1"/>
  <c r="I2280" i="1" s="1"/>
  <c r="H2282" i="1"/>
  <c r="G2282" i="1"/>
  <c r="F2282" i="1"/>
  <c r="F2280" i="1" s="1"/>
  <c r="E2282" i="1"/>
  <c r="E2280" i="1" s="1"/>
  <c r="E2278" i="1" s="1"/>
  <c r="E2276" i="1" s="1"/>
  <c r="D2282" i="1"/>
  <c r="D2280" i="1" s="1"/>
  <c r="I2281" i="1"/>
  <c r="H2281" i="1"/>
  <c r="H2279" i="1" s="1"/>
  <c r="H2277" i="1" s="1"/>
  <c r="H2275" i="1" s="1"/>
  <c r="G2281" i="1"/>
  <c r="E2281" i="1"/>
  <c r="E2279" i="1" s="1"/>
  <c r="E2277" i="1" s="1"/>
  <c r="E2275" i="1" s="1"/>
  <c r="H2280" i="1"/>
  <c r="H2278" i="1" s="1"/>
  <c r="G2280" i="1"/>
  <c r="G2278" i="1" s="1"/>
  <c r="I2279" i="1"/>
  <c r="G2279" i="1"/>
  <c r="I2278" i="1"/>
  <c r="I2276" i="1" s="1"/>
  <c r="I2274" i="1" s="1"/>
  <c r="D2278" i="1"/>
  <c r="D2276" i="1" s="1"/>
  <c r="D2274" i="1" s="1"/>
  <c r="I2277" i="1"/>
  <c r="G2277" i="1"/>
  <c r="H2276" i="1"/>
  <c r="G2276" i="1"/>
  <c r="G2274" i="1" s="1"/>
  <c r="I2275" i="1"/>
  <c r="G2275" i="1"/>
  <c r="H2274" i="1"/>
  <c r="D2272" i="1"/>
  <c r="C2272" i="1"/>
  <c r="E2271" i="1"/>
  <c r="D2271" i="1"/>
  <c r="C2271" i="1" s="1"/>
  <c r="I2270" i="1"/>
  <c r="H2270" i="1"/>
  <c r="G2270" i="1"/>
  <c r="F2270" i="1"/>
  <c r="E2270" i="1"/>
  <c r="D2270" i="1"/>
  <c r="I2269" i="1"/>
  <c r="H2269" i="1"/>
  <c r="G2269" i="1"/>
  <c r="F2269" i="1"/>
  <c r="E2269" i="1"/>
  <c r="E2268" i="1"/>
  <c r="E2267" i="1"/>
  <c r="I2266" i="1"/>
  <c r="H2266" i="1"/>
  <c r="H2264" i="1" s="1"/>
  <c r="G2266" i="1"/>
  <c r="G2264" i="1" s="1"/>
  <c r="F2266" i="1"/>
  <c r="D2266" i="1"/>
  <c r="I2265" i="1"/>
  <c r="I2263" i="1" s="1"/>
  <c r="H2265" i="1"/>
  <c r="G2265" i="1"/>
  <c r="G2263" i="1" s="1"/>
  <c r="F2265" i="1"/>
  <c r="F2263" i="1" s="1"/>
  <c r="D2265" i="1"/>
  <c r="I2264" i="1"/>
  <c r="F2264" i="1"/>
  <c r="H2263" i="1"/>
  <c r="C2262" i="1"/>
  <c r="C2261" i="1"/>
  <c r="C2260" i="1"/>
  <c r="C2259" i="1"/>
  <c r="C2258" i="1"/>
  <c r="C2257" i="1"/>
  <c r="I2256" i="1"/>
  <c r="H2256" i="1"/>
  <c r="G2256" i="1"/>
  <c r="F2256" i="1"/>
  <c r="E2256" i="1"/>
  <c r="D2256" i="1"/>
  <c r="I2255" i="1"/>
  <c r="H2255" i="1"/>
  <c r="G2255" i="1"/>
  <c r="F2255" i="1"/>
  <c r="E2255" i="1"/>
  <c r="D2255" i="1"/>
  <c r="C2255" i="1" s="1"/>
  <c r="C2254" i="1"/>
  <c r="C2253" i="1"/>
  <c r="I2252" i="1"/>
  <c r="H2252" i="1"/>
  <c r="H2246" i="1" s="1"/>
  <c r="G2252" i="1"/>
  <c r="F2252" i="1"/>
  <c r="E2252" i="1"/>
  <c r="D2252" i="1"/>
  <c r="D2246" i="1" s="1"/>
  <c r="I2251" i="1"/>
  <c r="H2251" i="1"/>
  <c r="G2251" i="1"/>
  <c r="F2251" i="1"/>
  <c r="F2245" i="1" s="1"/>
  <c r="F2243" i="1" s="1"/>
  <c r="E2251" i="1"/>
  <c r="D2251" i="1"/>
  <c r="C2250" i="1"/>
  <c r="E2249" i="1"/>
  <c r="I2248" i="1"/>
  <c r="H2248" i="1"/>
  <c r="G2248" i="1"/>
  <c r="G2246" i="1" s="1"/>
  <c r="G2244" i="1" s="1"/>
  <c r="F2248" i="1"/>
  <c r="E2248" i="1"/>
  <c r="D2248" i="1"/>
  <c r="I2247" i="1"/>
  <c r="I2245" i="1" s="1"/>
  <c r="I2243" i="1" s="1"/>
  <c r="I2241" i="1" s="1"/>
  <c r="H2247" i="1"/>
  <c r="G2247" i="1"/>
  <c r="F2247" i="1"/>
  <c r="D2247" i="1"/>
  <c r="G2245" i="1"/>
  <c r="G2243" i="1" s="1"/>
  <c r="I2239" i="1"/>
  <c r="C2238" i="1"/>
  <c r="C2237" i="1"/>
  <c r="I2236" i="1"/>
  <c r="H2236" i="1"/>
  <c r="G2236" i="1"/>
  <c r="F2236" i="1"/>
  <c r="E2236" i="1"/>
  <c r="D2236" i="1"/>
  <c r="I2235" i="1"/>
  <c r="H2235" i="1"/>
  <c r="G2235" i="1"/>
  <c r="F2235" i="1"/>
  <c r="E2235" i="1"/>
  <c r="D2235" i="1"/>
  <c r="C2234" i="1"/>
  <c r="I2233" i="1"/>
  <c r="I2231" i="1" s="1"/>
  <c r="I2229" i="1" s="1"/>
  <c r="H2233" i="1"/>
  <c r="G2233" i="1"/>
  <c r="F2233" i="1"/>
  <c r="D2233" i="1"/>
  <c r="C2233" i="1" s="1"/>
  <c r="I2232" i="1"/>
  <c r="E2232" i="1"/>
  <c r="D2232" i="1"/>
  <c r="E2231" i="1"/>
  <c r="C2228" i="1"/>
  <c r="C2227" i="1"/>
  <c r="I2226" i="1"/>
  <c r="H2226" i="1"/>
  <c r="G2226" i="1"/>
  <c r="F2226" i="1"/>
  <c r="E2226" i="1"/>
  <c r="D2226" i="1"/>
  <c r="C2226" i="1"/>
  <c r="I2225" i="1"/>
  <c r="H2225" i="1"/>
  <c r="G2225" i="1"/>
  <c r="F2225" i="1"/>
  <c r="C2225" i="1" s="1"/>
  <c r="E2225" i="1"/>
  <c r="D2225" i="1"/>
  <c r="C2224" i="1"/>
  <c r="C2223" i="1"/>
  <c r="I2222" i="1"/>
  <c r="H2222" i="1"/>
  <c r="G2222" i="1"/>
  <c r="F2222" i="1"/>
  <c r="E2222" i="1"/>
  <c r="D2222" i="1"/>
  <c r="C2222" i="1" s="1"/>
  <c r="I2221" i="1"/>
  <c r="H2221" i="1"/>
  <c r="G2221" i="1"/>
  <c r="F2221" i="1"/>
  <c r="E2221" i="1"/>
  <c r="D2221" i="1"/>
  <c r="C2220" i="1"/>
  <c r="C2219" i="1"/>
  <c r="I2218" i="1"/>
  <c r="H2218" i="1"/>
  <c r="G2218" i="1"/>
  <c r="F2218" i="1"/>
  <c r="E2218" i="1"/>
  <c r="E2212" i="1" s="1"/>
  <c r="E2034" i="1" s="1"/>
  <c r="E2032" i="1" s="1"/>
  <c r="D2218" i="1"/>
  <c r="C2218" i="1" s="1"/>
  <c r="I2217" i="1"/>
  <c r="H2217" i="1"/>
  <c r="G2217" i="1"/>
  <c r="F2217" i="1"/>
  <c r="E2217" i="1"/>
  <c r="D2217" i="1"/>
  <c r="D2211" i="1" s="1"/>
  <c r="D2033" i="1" s="1"/>
  <c r="D2031" i="1" s="1"/>
  <c r="C2216" i="1"/>
  <c r="I2215" i="1"/>
  <c r="E2215" i="1"/>
  <c r="D2215" i="1"/>
  <c r="C2215" i="1" s="1"/>
  <c r="I2214" i="1"/>
  <c r="E2214" i="1"/>
  <c r="E2213" i="1" s="1"/>
  <c r="E2211" i="1" s="1"/>
  <c r="D2214" i="1"/>
  <c r="I2213" i="1"/>
  <c r="G2213" i="1"/>
  <c r="G2211" i="1" s="1"/>
  <c r="D2213" i="1"/>
  <c r="I2212" i="1"/>
  <c r="D2212" i="1"/>
  <c r="C2201" i="1"/>
  <c r="C2200" i="1"/>
  <c r="C2199" i="1"/>
  <c r="C2198" i="1"/>
  <c r="C2197" i="1"/>
  <c r="C2196" i="1"/>
  <c r="C2195" i="1"/>
  <c r="C2194" i="1" s="1"/>
  <c r="C2193" i="1"/>
  <c r="E2192" i="1"/>
  <c r="C2192" i="1"/>
  <c r="I2191" i="1"/>
  <c r="H2191" i="1"/>
  <c r="G2191" i="1"/>
  <c r="F2191" i="1"/>
  <c r="E2191" i="1"/>
  <c r="D2191" i="1"/>
  <c r="I2190" i="1"/>
  <c r="H2190" i="1"/>
  <c r="G2190" i="1"/>
  <c r="F2190" i="1"/>
  <c r="E2190" i="1"/>
  <c r="D2190" i="1"/>
  <c r="C2190" i="1" s="1"/>
  <c r="C2189" i="1"/>
  <c r="C2188" i="1"/>
  <c r="I2187" i="1"/>
  <c r="H2187" i="1"/>
  <c r="G2187" i="1"/>
  <c r="F2187" i="1"/>
  <c r="E2187" i="1"/>
  <c r="D2187" i="1"/>
  <c r="D2181" i="1" s="1"/>
  <c r="I2186" i="1"/>
  <c r="H2186" i="1"/>
  <c r="G2186" i="1"/>
  <c r="F2186" i="1"/>
  <c r="E2186" i="1"/>
  <c r="D2186" i="1"/>
  <c r="C2185" i="1"/>
  <c r="C2184" i="1"/>
  <c r="I2183" i="1"/>
  <c r="H2183" i="1"/>
  <c r="G2183" i="1"/>
  <c r="F2183" i="1"/>
  <c r="F2181" i="1" s="1"/>
  <c r="E2183" i="1"/>
  <c r="D2183" i="1"/>
  <c r="I2182" i="1"/>
  <c r="I2180" i="1" s="1"/>
  <c r="H2182" i="1"/>
  <c r="G2182" i="1"/>
  <c r="F2182" i="1"/>
  <c r="E2182" i="1"/>
  <c r="E2180" i="1" s="1"/>
  <c r="D2182" i="1"/>
  <c r="G2181" i="1"/>
  <c r="G2180" i="1"/>
  <c r="C2179" i="1"/>
  <c r="C2178" i="1"/>
  <c r="I2177" i="1"/>
  <c r="I2159" i="1" s="1"/>
  <c r="H2177" i="1"/>
  <c r="G2177" i="1"/>
  <c r="F2177" i="1"/>
  <c r="E2177" i="1"/>
  <c r="D2177" i="1"/>
  <c r="I2176" i="1"/>
  <c r="H2176" i="1"/>
  <c r="H2158" i="1" s="1"/>
  <c r="G2176" i="1"/>
  <c r="F2176" i="1"/>
  <c r="E2176" i="1"/>
  <c r="D2176" i="1"/>
  <c r="D2158" i="1" s="1"/>
  <c r="C2175" i="1"/>
  <c r="C2174" i="1"/>
  <c r="I2173" i="1"/>
  <c r="H2173" i="1"/>
  <c r="G2173" i="1"/>
  <c r="F2173" i="1"/>
  <c r="E2173" i="1"/>
  <c r="D2173" i="1"/>
  <c r="C2173" i="1" s="1"/>
  <c r="I2172" i="1"/>
  <c r="H2172" i="1"/>
  <c r="G2172" i="1"/>
  <c r="F2172" i="1"/>
  <c r="E2172" i="1"/>
  <c r="D2172" i="1"/>
  <c r="C2171" i="1"/>
  <c r="C2170" i="1"/>
  <c r="C2169" i="1"/>
  <c r="C2168" i="1"/>
  <c r="C2167" i="1"/>
  <c r="C2166" i="1"/>
  <c r="C2165" i="1"/>
  <c r="C2164" i="1"/>
  <c r="C2163" i="1"/>
  <c r="C2162" i="1"/>
  <c r="I2161" i="1"/>
  <c r="H2161" i="1"/>
  <c r="G2161" i="1"/>
  <c r="F2161" i="1"/>
  <c r="E2161" i="1"/>
  <c r="D2161" i="1"/>
  <c r="C2161" i="1"/>
  <c r="I2160" i="1"/>
  <c r="H2160" i="1"/>
  <c r="G2160" i="1"/>
  <c r="F2160" i="1"/>
  <c r="E2160" i="1"/>
  <c r="D2160" i="1"/>
  <c r="F2159" i="1"/>
  <c r="I2158" i="1"/>
  <c r="E2158" i="1"/>
  <c r="C2148" i="1"/>
  <c r="C2147" i="1"/>
  <c r="E2146" i="1"/>
  <c r="E2145" i="1"/>
  <c r="C2145" i="1"/>
  <c r="C2144" i="1"/>
  <c r="C2143" i="1"/>
  <c r="D2142" i="1"/>
  <c r="C2142" i="1"/>
  <c r="I2141" i="1"/>
  <c r="D2141" i="1"/>
  <c r="D2139" i="1" s="1"/>
  <c r="I2140" i="1"/>
  <c r="H2140" i="1"/>
  <c r="G2140" i="1"/>
  <c r="F2140" i="1"/>
  <c r="F2104" i="1" s="1"/>
  <c r="D2140" i="1"/>
  <c r="H2139" i="1"/>
  <c r="G2139" i="1"/>
  <c r="F2139" i="1"/>
  <c r="E2139" i="1"/>
  <c r="C2138" i="1"/>
  <c r="C2137" i="1"/>
  <c r="C2136" i="1"/>
  <c r="E2135" i="1"/>
  <c r="I2134" i="1"/>
  <c r="H2134" i="1"/>
  <c r="G2134" i="1"/>
  <c r="F2134" i="1"/>
  <c r="E2134" i="1"/>
  <c r="D2134" i="1"/>
  <c r="C2134" i="1" s="1"/>
  <c r="I2133" i="1"/>
  <c r="H2133" i="1"/>
  <c r="G2133" i="1"/>
  <c r="F2133" i="1"/>
  <c r="D2133" i="1"/>
  <c r="C2132" i="1"/>
  <c r="C2131" i="1"/>
  <c r="C2130" i="1"/>
  <c r="C2129" i="1"/>
  <c r="C2128" i="1"/>
  <c r="C2127" i="1"/>
  <c r="C2126" i="1"/>
  <c r="E2125" i="1"/>
  <c r="E2123" i="1" s="1"/>
  <c r="D2125" i="1"/>
  <c r="I2124" i="1"/>
  <c r="H2124" i="1"/>
  <c r="G2124" i="1"/>
  <c r="F2124" i="1"/>
  <c r="E2124" i="1"/>
  <c r="C2124" i="1" s="1"/>
  <c r="D2124" i="1"/>
  <c r="I2123" i="1"/>
  <c r="H2123" i="1"/>
  <c r="G2123" i="1"/>
  <c r="F2123" i="1"/>
  <c r="C2122" i="1"/>
  <c r="C2121" i="1"/>
  <c r="I2120" i="1"/>
  <c r="D2120" i="1"/>
  <c r="C2120" i="1" s="1"/>
  <c r="I2119" i="1"/>
  <c r="E2119" i="1"/>
  <c r="D2119" i="1"/>
  <c r="I2118" i="1"/>
  <c r="C2118" i="1" s="1"/>
  <c r="E2118" i="1"/>
  <c r="I2117" i="1"/>
  <c r="E2117" i="1"/>
  <c r="E2113" i="1" s="1"/>
  <c r="E2116" i="1"/>
  <c r="C2116" i="1"/>
  <c r="E2115" i="1"/>
  <c r="C2115" i="1" s="1"/>
  <c r="I2114" i="1"/>
  <c r="H2114" i="1"/>
  <c r="G2114" i="1"/>
  <c r="F2114" i="1"/>
  <c r="E2114" i="1"/>
  <c r="H2113" i="1"/>
  <c r="G2113" i="1"/>
  <c r="F2113" i="1"/>
  <c r="D2113" i="1"/>
  <c r="C2112" i="1"/>
  <c r="C2111" i="1"/>
  <c r="C2110" i="1"/>
  <c r="C2109" i="1"/>
  <c r="C2108" i="1"/>
  <c r="C2107" i="1"/>
  <c r="I2106" i="1"/>
  <c r="H2106" i="1"/>
  <c r="G2106" i="1"/>
  <c r="F2106" i="1"/>
  <c r="E2106" i="1"/>
  <c r="D2106" i="1"/>
  <c r="I2105" i="1"/>
  <c r="H2105" i="1"/>
  <c r="G2105" i="1"/>
  <c r="F2105" i="1"/>
  <c r="E2105" i="1"/>
  <c r="C2105" i="1" s="1"/>
  <c r="D2105" i="1"/>
  <c r="C2102" i="1"/>
  <c r="C2101" i="1"/>
  <c r="E2100" i="1"/>
  <c r="C2100" i="1" s="1"/>
  <c r="E2099" i="1"/>
  <c r="C2099" i="1"/>
  <c r="I2098" i="1"/>
  <c r="H2098" i="1"/>
  <c r="G2098" i="1"/>
  <c r="F2098" i="1"/>
  <c r="D2098" i="1"/>
  <c r="I2097" i="1"/>
  <c r="H2097" i="1"/>
  <c r="G2097" i="1"/>
  <c r="F2097" i="1"/>
  <c r="E2097" i="1"/>
  <c r="D2097" i="1"/>
  <c r="C2097" i="1" s="1"/>
  <c r="C2096" i="1"/>
  <c r="C2095" i="1"/>
  <c r="C2094" i="1"/>
  <c r="C2093" i="1"/>
  <c r="I2092" i="1"/>
  <c r="H2092" i="1"/>
  <c r="G2092" i="1"/>
  <c r="F2092" i="1"/>
  <c r="E2092" i="1"/>
  <c r="D2092" i="1"/>
  <c r="I2091" i="1"/>
  <c r="H2091" i="1"/>
  <c r="G2091" i="1"/>
  <c r="F2091" i="1"/>
  <c r="E2091" i="1"/>
  <c r="D2091" i="1"/>
  <c r="C2091" i="1" s="1"/>
  <c r="C2090" i="1"/>
  <c r="C2089" i="1"/>
  <c r="E2088" i="1"/>
  <c r="E2087" i="1" s="1"/>
  <c r="D2087" i="1"/>
  <c r="C2086" i="1"/>
  <c r="C2085" i="1"/>
  <c r="I2084" i="1"/>
  <c r="I2083" i="1"/>
  <c r="H2082" i="1"/>
  <c r="G2082" i="1"/>
  <c r="F2082" i="1"/>
  <c r="E2082" i="1"/>
  <c r="D2082" i="1"/>
  <c r="H2081" i="1"/>
  <c r="G2081" i="1"/>
  <c r="F2081" i="1"/>
  <c r="E2081" i="1"/>
  <c r="D2081" i="1"/>
  <c r="C2080" i="1"/>
  <c r="I2079" i="1"/>
  <c r="C2079" i="1" s="1"/>
  <c r="D2079" i="1"/>
  <c r="C2078" i="1"/>
  <c r="I2077" i="1"/>
  <c r="E2077" i="1"/>
  <c r="C2076" i="1"/>
  <c r="E2075" i="1"/>
  <c r="D2075" i="1"/>
  <c r="I2074" i="1"/>
  <c r="H2074" i="1"/>
  <c r="G2074" i="1"/>
  <c r="F2074" i="1"/>
  <c r="E2074" i="1"/>
  <c r="D2074" i="1"/>
  <c r="H2073" i="1"/>
  <c r="G2073" i="1"/>
  <c r="F2073" i="1"/>
  <c r="D2073" i="1"/>
  <c r="I2061" i="1"/>
  <c r="C2061" i="1" s="1"/>
  <c r="I2060" i="1"/>
  <c r="C2060" i="1"/>
  <c r="I2059" i="1"/>
  <c r="I2058" i="1"/>
  <c r="C2057" i="1"/>
  <c r="I2056" i="1"/>
  <c r="C2056" i="1" s="1"/>
  <c r="H2055" i="1"/>
  <c r="G2055" i="1"/>
  <c r="F2055" i="1"/>
  <c r="E2055" i="1"/>
  <c r="E2053" i="1" s="1"/>
  <c r="E2051" i="1" s="1"/>
  <c r="E2049" i="1" s="1"/>
  <c r="D2055" i="1"/>
  <c r="H2054" i="1"/>
  <c r="H2052" i="1" s="1"/>
  <c r="H2050" i="1" s="1"/>
  <c r="H2048" i="1" s="1"/>
  <c r="G2054" i="1"/>
  <c r="F2054" i="1"/>
  <c r="F2052" i="1" s="1"/>
  <c r="F2050" i="1" s="1"/>
  <c r="F2048" i="1" s="1"/>
  <c r="E2054" i="1"/>
  <c r="D2054" i="1"/>
  <c r="D2052" i="1" s="1"/>
  <c r="G2053" i="1"/>
  <c r="G2051" i="1" s="1"/>
  <c r="G2049" i="1" s="1"/>
  <c r="F2053" i="1"/>
  <c r="F2051" i="1" s="1"/>
  <c r="E2052" i="1"/>
  <c r="E2050" i="1" s="1"/>
  <c r="E2048" i="1" s="1"/>
  <c r="F2049" i="1"/>
  <c r="G2033" i="1"/>
  <c r="G2031" i="1" s="1"/>
  <c r="C2022" i="1"/>
  <c r="D2021" i="1"/>
  <c r="C2021" i="1"/>
  <c r="I2020" i="1"/>
  <c r="I2018" i="1" s="1"/>
  <c r="H2020" i="1"/>
  <c r="G2020" i="1"/>
  <c r="F2020" i="1"/>
  <c r="F2018" i="1" s="1"/>
  <c r="C2018" i="1" s="1"/>
  <c r="E2020" i="1"/>
  <c r="E2018" i="1" s="1"/>
  <c r="D2020" i="1"/>
  <c r="D2018" i="1" s="1"/>
  <c r="I2019" i="1"/>
  <c r="H2019" i="1"/>
  <c r="H2017" i="1" s="1"/>
  <c r="G2019" i="1"/>
  <c r="F2019" i="1"/>
  <c r="F2017" i="1" s="1"/>
  <c r="E2019" i="1"/>
  <c r="D2019" i="1"/>
  <c r="H2018" i="1"/>
  <c r="G2018" i="1"/>
  <c r="I2017" i="1"/>
  <c r="G2017" i="1"/>
  <c r="E2017" i="1"/>
  <c r="E2015" i="1" s="1"/>
  <c r="E2013" i="1" s="1"/>
  <c r="I2016" i="1"/>
  <c r="I2014" i="1" s="1"/>
  <c r="H2016" i="1"/>
  <c r="E2016" i="1"/>
  <c r="E2014" i="1" s="1"/>
  <c r="D2016" i="1"/>
  <c r="I2015" i="1"/>
  <c r="I2013" i="1" s="1"/>
  <c r="H2014" i="1"/>
  <c r="D2014" i="1"/>
  <c r="G2011" i="1"/>
  <c r="G2009" i="1" s="1"/>
  <c r="E2011" i="1"/>
  <c r="D2010" i="1"/>
  <c r="C2010" i="1"/>
  <c r="I2009" i="1"/>
  <c r="H2009" i="1"/>
  <c r="F2009" i="1"/>
  <c r="E2009" i="1"/>
  <c r="D2009" i="1"/>
  <c r="D2007" i="1" s="1"/>
  <c r="D2005" i="1" s="1"/>
  <c r="I2008" i="1"/>
  <c r="H2008" i="1"/>
  <c r="G2008" i="1"/>
  <c r="F2008" i="1"/>
  <c r="F2006" i="1" s="1"/>
  <c r="F2004" i="1" s="1"/>
  <c r="F2002" i="1" s="1"/>
  <c r="E2008" i="1"/>
  <c r="D2008" i="1"/>
  <c r="I2007" i="1"/>
  <c r="I2005" i="1" s="1"/>
  <c r="I2003" i="1" s="1"/>
  <c r="H2007" i="1"/>
  <c r="F2007" i="1"/>
  <c r="F2005" i="1" s="1"/>
  <c r="F2003" i="1" s="1"/>
  <c r="I2006" i="1"/>
  <c r="I2004" i="1" s="1"/>
  <c r="I2002" i="1" s="1"/>
  <c r="E2006" i="1"/>
  <c r="E2004" i="1" s="1"/>
  <c r="H2005" i="1"/>
  <c r="H2003" i="1" s="1"/>
  <c r="E2002" i="1"/>
  <c r="C2000" i="1"/>
  <c r="C1999" i="1"/>
  <c r="I1998" i="1"/>
  <c r="H1998" i="1"/>
  <c r="G1998" i="1"/>
  <c r="G1996" i="1" s="1"/>
  <c r="F1998" i="1"/>
  <c r="E1998" i="1"/>
  <c r="D1998" i="1"/>
  <c r="D1996" i="1" s="1"/>
  <c r="I1997" i="1"/>
  <c r="I1995" i="1" s="1"/>
  <c r="H1997" i="1"/>
  <c r="H1995" i="1" s="1"/>
  <c r="G1997" i="1"/>
  <c r="F1997" i="1"/>
  <c r="F1995" i="1" s="1"/>
  <c r="E1997" i="1"/>
  <c r="E1995" i="1" s="1"/>
  <c r="D1997" i="1"/>
  <c r="I1996" i="1"/>
  <c r="H1996" i="1"/>
  <c r="E1996" i="1"/>
  <c r="G1995" i="1"/>
  <c r="D1995" i="1"/>
  <c r="I1994" i="1"/>
  <c r="H1994" i="1"/>
  <c r="D1994" i="1"/>
  <c r="I1993" i="1"/>
  <c r="I1991" i="1" s="1"/>
  <c r="F1993" i="1"/>
  <c r="F1991" i="1" s="1"/>
  <c r="F1989" i="1" s="1"/>
  <c r="F1987" i="1" s="1"/>
  <c r="E1993" i="1"/>
  <c r="E1991" i="1" s="1"/>
  <c r="E1989" i="1" s="1"/>
  <c r="I1992" i="1"/>
  <c r="I1990" i="1" s="1"/>
  <c r="I1988" i="1" s="1"/>
  <c r="H1992" i="1"/>
  <c r="H1990" i="1" s="1"/>
  <c r="D1992" i="1"/>
  <c r="I1989" i="1"/>
  <c r="I1987" i="1" s="1"/>
  <c r="C1984" i="1"/>
  <c r="C1983" i="1"/>
  <c r="C1982" i="1"/>
  <c r="C1981" i="1"/>
  <c r="C1980" i="1"/>
  <c r="C1979" i="1"/>
  <c r="C1978" i="1"/>
  <c r="C1977" i="1"/>
  <c r="C1976" i="1"/>
  <c r="C1975" i="1"/>
  <c r="C1974" i="1"/>
  <c r="C1973" i="1"/>
  <c r="C1972" i="1"/>
  <c r="C1971" i="1"/>
  <c r="C1970" i="1"/>
  <c r="C1969" i="1"/>
  <c r="C1968" i="1"/>
  <c r="C1967" i="1"/>
  <c r="C1966" i="1"/>
  <c r="C1965" i="1"/>
  <c r="C1964" i="1"/>
  <c r="C1963" i="1"/>
  <c r="C1962" i="1"/>
  <c r="C1961" i="1"/>
  <c r="C1960" i="1"/>
  <c r="C1959" i="1"/>
  <c r="C1958" i="1"/>
  <c r="I1957" i="1"/>
  <c r="H1957" i="1"/>
  <c r="G1957" i="1"/>
  <c r="F1957" i="1"/>
  <c r="D1957" i="1"/>
  <c r="C1957" i="1" s="1"/>
  <c r="C1956" i="1"/>
  <c r="I1955" i="1"/>
  <c r="D1955" i="1"/>
  <c r="C1954" i="1"/>
  <c r="I1953" i="1"/>
  <c r="D1953" i="1"/>
  <c r="I1952" i="1"/>
  <c r="D1952" i="1"/>
  <c r="I1951" i="1"/>
  <c r="D1950" i="1"/>
  <c r="D1949" i="1"/>
  <c r="C1949" i="1" s="1"/>
  <c r="C1948" i="1"/>
  <c r="I1947" i="1"/>
  <c r="E1947" i="1"/>
  <c r="D1947" i="1"/>
  <c r="C1946" i="1"/>
  <c r="I1945" i="1"/>
  <c r="D1945" i="1"/>
  <c r="C1945" i="1" s="1"/>
  <c r="C1944" i="1"/>
  <c r="I1943" i="1"/>
  <c r="D1943" i="1"/>
  <c r="C1943" i="1" s="1"/>
  <c r="C1942" i="1"/>
  <c r="E1941" i="1"/>
  <c r="D1941" i="1"/>
  <c r="C1941" i="1" s="1"/>
  <c r="C1940" i="1"/>
  <c r="C1939" i="1"/>
  <c r="C1938" i="1"/>
  <c r="D1937" i="1"/>
  <c r="C1937" i="1" s="1"/>
  <c r="C1936" i="1"/>
  <c r="C1935" i="1"/>
  <c r="C1934" i="1"/>
  <c r="I1933" i="1"/>
  <c r="D1933" i="1"/>
  <c r="C1933" i="1"/>
  <c r="C1932" i="1"/>
  <c r="C1931" i="1"/>
  <c r="C1930" i="1"/>
  <c r="I1929" i="1"/>
  <c r="I1919" i="1" s="1"/>
  <c r="I1917" i="1" s="1"/>
  <c r="I1915" i="1" s="1"/>
  <c r="I1913" i="1" s="1"/>
  <c r="I1911" i="1" s="1"/>
  <c r="I1909" i="1" s="1"/>
  <c r="D1929" i="1"/>
  <c r="C1928" i="1"/>
  <c r="D1927" i="1"/>
  <c r="C1927" i="1"/>
  <c r="C1926" i="1"/>
  <c r="C1925" i="1"/>
  <c r="C1924" i="1"/>
  <c r="D1923" i="1"/>
  <c r="C1922" i="1"/>
  <c r="D1921" i="1"/>
  <c r="C1921" i="1" s="1"/>
  <c r="I1920" i="1"/>
  <c r="I1918" i="1" s="1"/>
  <c r="I1916" i="1" s="1"/>
  <c r="I1914" i="1" s="1"/>
  <c r="I1912" i="1" s="1"/>
  <c r="I1910" i="1" s="1"/>
  <c r="H1920" i="1"/>
  <c r="H1918" i="1" s="1"/>
  <c r="G1920" i="1"/>
  <c r="F1920" i="1"/>
  <c r="F1918" i="1" s="1"/>
  <c r="E1920" i="1"/>
  <c r="E1918" i="1" s="1"/>
  <c r="E1916" i="1" s="1"/>
  <c r="E1914" i="1" s="1"/>
  <c r="E1912" i="1" s="1"/>
  <c r="E1910" i="1" s="1"/>
  <c r="H1919" i="1"/>
  <c r="H1917" i="1" s="1"/>
  <c r="H1915" i="1" s="1"/>
  <c r="H1913" i="1" s="1"/>
  <c r="H1911" i="1" s="1"/>
  <c r="H1909" i="1" s="1"/>
  <c r="G1919" i="1"/>
  <c r="F1919" i="1"/>
  <c r="F1917" i="1" s="1"/>
  <c r="F1915" i="1" s="1"/>
  <c r="F1913" i="1" s="1"/>
  <c r="F1911" i="1" s="1"/>
  <c r="F1909" i="1" s="1"/>
  <c r="G1918" i="1"/>
  <c r="G1916" i="1" s="1"/>
  <c r="G1914" i="1" s="1"/>
  <c r="G1912" i="1" s="1"/>
  <c r="G1910" i="1" s="1"/>
  <c r="G1917" i="1"/>
  <c r="F1916" i="1"/>
  <c r="F1914" i="1" s="1"/>
  <c r="F1912" i="1"/>
  <c r="F1910" i="1" s="1"/>
  <c r="E1907" i="1"/>
  <c r="C1907" i="1" s="1"/>
  <c r="E1906" i="1"/>
  <c r="C1906" i="1" s="1"/>
  <c r="I1905" i="1"/>
  <c r="C1905" i="1" s="1"/>
  <c r="E1905" i="1"/>
  <c r="I1904" i="1"/>
  <c r="I1902" i="1" s="1"/>
  <c r="I1900" i="1" s="1"/>
  <c r="I1898" i="1" s="1"/>
  <c r="I1896" i="1" s="1"/>
  <c r="I1894" i="1" s="1"/>
  <c r="E1904" i="1"/>
  <c r="D1904" i="1"/>
  <c r="H1903" i="1"/>
  <c r="H1901" i="1" s="1"/>
  <c r="H1899" i="1" s="1"/>
  <c r="H1897" i="1" s="1"/>
  <c r="H1895" i="1" s="1"/>
  <c r="G1903" i="1"/>
  <c r="F1903" i="1"/>
  <c r="E1903" i="1"/>
  <c r="E1901" i="1" s="1"/>
  <c r="E1899" i="1" s="1"/>
  <c r="E1897" i="1" s="1"/>
  <c r="E1895" i="1" s="1"/>
  <c r="D1903" i="1"/>
  <c r="H1902" i="1"/>
  <c r="H1900" i="1" s="1"/>
  <c r="G1902" i="1"/>
  <c r="G1900" i="1" s="1"/>
  <c r="G1898" i="1" s="1"/>
  <c r="G1896" i="1" s="1"/>
  <c r="G1894" i="1" s="1"/>
  <c r="F1902" i="1"/>
  <c r="D1902" i="1"/>
  <c r="G1901" i="1"/>
  <c r="G1899" i="1" s="1"/>
  <c r="F1901" i="1"/>
  <c r="F1899" i="1" s="1"/>
  <c r="F1897" i="1" s="1"/>
  <c r="F1895" i="1" s="1"/>
  <c r="F1900" i="1"/>
  <c r="F1898" i="1" s="1"/>
  <c r="F1896" i="1" s="1"/>
  <c r="F1894" i="1" s="1"/>
  <c r="H1898" i="1"/>
  <c r="H1896" i="1" s="1"/>
  <c r="H1894" i="1" s="1"/>
  <c r="G1897" i="1"/>
  <c r="G1895" i="1" s="1"/>
  <c r="C1893" i="1"/>
  <c r="C1892" i="1"/>
  <c r="C1891" i="1"/>
  <c r="C1890" i="1"/>
  <c r="C1889" i="1"/>
  <c r="C1888" i="1"/>
  <c r="C1887" i="1"/>
  <c r="C1886" i="1"/>
  <c r="C1885" i="1"/>
  <c r="C1884" i="1"/>
  <c r="I1883" i="1"/>
  <c r="H1883" i="1"/>
  <c r="G1883" i="1"/>
  <c r="F1883" i="1"/>
  <c r="E1883" i="1"/>
  <c r="D1883" i="1"/>
  <c r="I1882" i="1"/>
  <c r="H1882" i="1"/>
  <c r="G1882" i="1"/>
  <c r="F1882" i="1"/>
  <c r="E1882" i="1"/>
  <c r="D1882" i="1"/>
  <c r="C1882" i="1" s="1"/>
  <c r="C1881" i="1"/>
  <c r="I1880" i="1"/>
  <c r="I1878" i="1" s="1"/>
  <c r="H1880" i="1"/>
  <c r="H1878" i="1" s="1"/>
  <c r="E1880" i="1"/>
  <c r="E1878" i="1" s="1"/>
  <c r="E1842" i="1" s="1"/>
  <c r="E1840" i="1" s="1"/>
  <c r="E1838" i="1" s="1"/>
  <c r="E1836" i="1" s="1"/>
  <c r="I1879" i="1"/>
  <c r="H1879" i="1"/>
  <c r="G1879" i="1"/>
  <c r="F1879" i="1"/>
  <c r="E1879" i="1"/>
  <c r="D1879" i="1"/>
  <c r="G1878" i="1"/>
  <c r="F1878" i="1"/>
  <c r="D1878" i="1"/>
  <c r="C1877" i="1"/>
  <c r="C1876" i="1"/>
  <c r="C1875" i="1"/>
  <c r="C1874" i="1"/>
  <c r="E1873" i="1"/>
  <c r="E1872" i="1"/>
  <c r="C1872" i="1"/>
  <c r="C1871" i="1"/>
  <c r="C1870" i="1"/>
  <c r="C1869" i="1"/>
  <c r="C1868" i="1"/>
  <c r="C1867" i="1"/>
  <c r="C1866" i="1"/>
  <c r="C1865" i="1"/>
  <c r="C1864" i="1"/>
  <c r="C1863" i="1"/>
  <c r="C1862" i="1"/>
  <c r="C1861" i="1"/>
  <c r="C1860" i="1"/>
  <c r="C1859" i="1"/>
  <c r="C1858" i="1"/>
  <c r="C1857" i="1"/>
  <c r="C1856" i="1"/>
  <c r="C1855" i="1"/>
  <c r="C1854" i="1"/>
  <c r="C1853" i="1"/>
  <c r="C1852" i="1"/>
  <c r="C1851" i="1"/>
  <c r="C1850" i="1"/>
  <c r="C1849" i="1"/>
  <c r="C1848" i="1"/>
  <c r="C1847" i="1"/>
  <c r="C1846" i="1"/>
  <c r="I1845" i="1"/>
  <c r="H1845" i="1"/>
  <c r="H1843" i="1" s="1"/>
  <c r="H1841" i="1" s="1"/>
  <c r="H1839" i="1" s="1"/>
  <c r="G1845" i="1"/>
  <c r="F1845" i="1"/>
  <c r="D1845" i="1"/>
  <c r="I1844" i="1"/>
  <c r="H1844" i="1"/>
  <c r="G1844" i="1"/>
  <c r="F1844" i="1"/>
  <c r="F1842" i="1" s="1"/>
  <c r="F1840" i="1" s="1"/>
  <c r="F1838" i="1" s="1"/>
  <c r="F1836" i="1" s="1"/>
  <c r="E1844" i="1"/>
  <c r="D1844" i="1"/>
  <c r="G1843" i="1"/>
  <c r="G1841" i="1" s="1"/>
  <c r="G1839" i="1" s="1"/>
  <c r="G1837" i="1" s="1"/>
  <c r="G1835" i="1" s="1"/>
  <c r="I1842" i="1"/>
  <c r="I1840" i="1" s="1"/>
  <c r="I1838" i="1" s="1"/>
  <c r="I1836" i="1" s="1"/>
  <c r="I1834" i="1" s="1"/>
  <c r="H1837" i="1"/>
  <c r="C1832" i="1"/>
  <c r="D1831" i="1"/>
  <c r="C1831" i="1" s="1"/>
  <c r="C1830" i="1"/>
  <c r="D1829" i="1"/>
  <c r="C1829" i="1"/>
  <c r="I1828" i="1"/>
  <c r="H1828" i="1"/>
  <c r="G1828" i="1"/>
  <c r="F1828" i="1"/>
  <c r="C1828" i="1" s="1"/>
  <c r="E1828" i="1"/>
  <c r="D1828" i="1"/>
  <c r="I1827" i="1"/>
  <c r="H1827" i="1"/>
  <c r="G1827" i="1"/>
  <c r="F1827" i="1"/>
  <c r="E1827" i="1"/>
  <c r="C1826" i="1"/>
  <c r="C1825" i="1"/>
  <c r="D1824" i="1"/>
  <c r="C1824" i="1" s="1"/>
  <c r="D1823" i="1"/>
  <c r="I1822" i="1"/>
  <c r="H1822" i="1"/>
  <c r="G1822" i="1"/>
  <c r="G1802" i="1" s="1"/>
  <c r="G1800" i="1" s="1"/>
  <c r="G1798" i="1" s="1"/>
  <c r="G1796" i="1" s="1"/>
  <c r="G1794" i="1" s="1"/>
  <c r="F1822" i="1"/>
  <c r="E1822" i="1"/>
  <c r="I1821" i="1"/>
  <c r="I1801" i="1" s="1"/>
  <c r="I1799" i="1" s="1"/>
  <c r="I1797" i="1" s="1"/>
  <c r="I1795" i="1" s="1"/>
  <c r="I1793" i="1" s="1"/>
  <c r="H1821" i="1"/>
  <c r="G1821" i="1"/>
  <c r="F1821" i="1"/>
  <c r="E1821" i="1"/>
  <c r="E1801" i="1" s="1"/>
  <c r="E1799" i="1" s="1"/>
  <c r="E1797" i="1" s="1"/>
  <c r="E1795" i="1" s="1"/>
  <c r="E1793" i="1" s="1"/>
  <c r="C1820" i="1"/>
  <c r="C1819" i="1"/>
  <c r="C1818" i="1"/>
  <c r="C1817" i="1"/>
  <c r="C1816" i="1"/>
  <c r="C1815" i="1"/>
  <c r="C1814" i="1"/>
  <c r="C1813" i="1"/>
  <c r="C1812" i="1"/>
  <c r="C1811" i="1"/>
  <c r="C1810" i="1"/>
  <c r="C1809" i="1"/>
  <c r="C1808" i="1"/>
  <c r="C1807" i="1"/>
  <c r="C1806" i="1"/>
  <c r="C1805" i="1"/>
  <c r="I1804" i="1"/>
  <c r="I1802" i="1" s="1"/>
  <c r="I1800" i="1" s="1"/>
  <c r="I1798" i="1" s="1"/>
  <c r="I1796" i="1" s="1"/>
  <c r="I1794" i="1" s="1"/>
  <c r="H1804" i="1"/>
  <c r="H1802" i="1" s="1"/>
  <c r="G1804" i="1"/>
  <c r="F1804" i="1"/>
  <c r="E1804" i="1"/>
  <c r="E1802" i="1" s="1"/>
  <c r="E1800" i="1" s="1"/>
  <c r="E1798" i="1" s="1"/>
  <c r="E1796" i="1" s="1"/>
  <c r="E1794" i="1" s="1"/>
  <c r="D1804" i="1"/>
  <c r="I1803" i="1"/>
  <c r="H1803" i="1"/>
  <c r="H1801" i="1" s="1"/>
  <c r="H1799" i="1" s="1"/>
  <c r="H1797" i="1" s="1"/>
  <c r="H1795" i="1" s="1"/>
  <c r="H1793" i="1" s="1"/>
  <c r="G1803" i="1"/>
  <c r="G1801" i="1" s="1"/>
  <c r="G1799" i="1" s="1"/>
  <c r="G1797" i="1" s="1"/>
  <c r="G1795" i="1" s="1"/>
  <c r="G1793" i="1" s="1"/>
  <c r="F1803" i="1"/>
  <c r="E1803" i="1"/>
  <c r="D1803" i="1"/>
  <c r="C1803" i="1"/>
  <c r="F1801" i="1"/>
  <c r="F1799" i="1" s="1"/>
  <c r="F1797" i="1" s="1"/>
  <c r="F1795" i="1" s="1"/>
  <c r="F1793" i="1" s="1"/>
  <c r="H1800" i="1"/>
  <c r="H1798" i="1" s="1"/>
  <c r="H1796" i="1"/>
  <c r="H1794" i="1" s="1"/>
  <c r="C1791" i="1"/>
  <c r="C1790" i="1"/>
  <c r="I1789" i="1"/>
  <c r="H1789" i="1"/>
  <c r="G1789" i="1"/>
  <c r="G1788" i="1" s="1"/>
  <c r="F1789" i="1"/>
  <c r="E1789" i="1"/>
  <c r="D1789" i="1"/>
  <c r="I1788" i="1"/>
  <c r="H1788" i="1"/>
  <c r="F1788" i="1"/>
  <c r="E1788" i="1"/>
  <c r="D1788" i="1"/>
  <c r="C1787" i="1"/>
  <c r="C1786" i="1"/>
  <c r="C1785" i="1"/>
  <c r="C1784" i="1"/>
  <c r="I1783" i="1"/>
  <c r="C1783" i="1" s="1"/>
  <c r="I1782" i="1"/>
  <c r="C1782" i="1"/>
  <c r="I1781" i="1"/>
  <c r="H1781" i="1"/>
  <c r="G1781" i="1"/>
  <c r="F1781" i="1"/>
  <c r="E1781" i="1"/>
  <c r="D1781" i="1"/>
  <c r="I1780" i="1"/>
  <c r="H1780" i="1"/>
  <c r="G1780" i="1"/>
  <c r="F1780" i="1"/>
  <c r="E1780" i="1"/>
  <c r="D1780" i="1"/>
  <c r="C1780" i="1" s="1"/>
  <c r="C1779" i="1"/>
  <c r="C1778" i="1"/>
  <c r="I1777" i="1"/>
  <c r="H1777" i="1"/>
  <c r="G1777" i="1"/>
  <c r="F1777" i="1"/>
  <c r="E1777" i="1"/>
  <c r="D1777" i="1"/>
  <c r="I1776" i="1"/>
  <c r="H1776" i="1"/>
  <c r="G1776" i="1"/>
  <c r="F1776" i="1"/>
  <c r="E1776" i="1"/>
  <c r="D1776" i="1"/>
  <c r="C1776" i="1" s="1"/>
  <c r="C1775" i="1"/>
  <c r="C1774" i="1"/>
  <c r="C1773" i="1"/>
  <c r="C1772" i="1"/>
  <c r="C1771" i="1"/>
  <c r="C1770" i="1"/>
  <c r="C1769" i="1"/>
  <c r="C1768" i="1"/>
  <c r="C1767" i="1"/>
  <c r="C1766" i="1"/>
  <c r="C1765" i="1"/>
  <c r="C1764" i="1"/>
  <c r="I1763" i="1"/>
  <c r="H1763" i="1"/>
  <c r="G1763" i="1"/>
  <c r="F1763" i="1"/>
  <c r="E1763" i="1"/>
  <c r="D1763" i="1"/>
  <c r="I1762" i="1"/>
  <c r="H1762" i="1"/>
  <c r="G1762" i="1"/>
  <c r="F1762" i="1"/>
  <c r="E1762" i="1"/>
  <c r="C1762" i="1" s="1"/>
  <c r="D1762" i="1"/>
  <c r="C1761" i="1"/>
  <c r="C1760" i="1"/>
  <c r="C1759" i="1"/>
  <c r="C1758" i="1"/>
  <c r="C1757" i="1"/>
  <c r="C1756" i="1"/>
  <c r="C1755" i="1"/>
  <c r="C1754" i="1"/>
  <c r="C1753" i="1"/>
  <c r="C1752" i="1"/>
  <c r="C1751" i="1"/>
  <c r="C1750" i="1"/>
  <c r="C1749" i="1"/>
  <c r="I1748" i="1"/>
  <c r="H1748" i="1"/>
  <c r="G1748" i="1"/>
  <c r="F1748" i="1"/>
  <c r="D1748" i="1"/>
  <c r="C1747" i="1"/>
  <c r="C1746" i="1" s="1"/>
  <c r="I1746" i="1"/>
  <c r="H1746" i="1"/>
  <c r="G1746" i="1"/>
  <c r="F1746" i="1"/>
  <c r="D1746" i="1"/>
  <c r="C1745" i="1"/>
  <c r="C1744" i="1" s="1"/>
  <c r="I1744" i="1"/>
  <c r="H1744" i="1"/>
  <c r="G1744" i="1"/>
  <c r="F1744" i="1"/>
  <c r="D1744" i="1"/>
  <c r="C1743" i="1"/>
  <c r="C1742" i="1" s="1"/>
  <c r="I1742" i="1"/>
  <c r="H1742" i="1"/>
  <c r="G1742" i="1"/>
  <c r="F1742" i="1"/>
  <c r="F1740" i="1" s="1"/>
  <c r="F1664" i="1" s="1"/>
  <c r="D1742" i="1"/>
  <c r="I1741" i="1"/>
  <c r="H1741" i="1"/>
  <c r="H1665" i="1" s="1"/>
  <c r="G1741" i="1"/>
  <c r="F1741" i="1"/>
  <c r="E1741" i="1"/>
  <c r="D1741" i="1"/>
  <c r="G1740" i="1"/>
  <c r="G1664" i="1" s="1"/>
  <c r="E1740" i="1"/>
  <c r="C1739" i="1"/>
  <c r="C1738" i="1"/>
  <c r="E1737" i="1"/>
  <c r="E1736" i="1"/>
  <c r="C1736" i="1"/>
  <c r="C1735" i="1"/>
  <c r="C1734" i="1"/>
  <c r="C1733" i="1"/>
  <c r="C1732" i="1"/>
  <c r="C1731" i="1"/>
  <c r="C1730" i="1"/>
  <c r="C1729" i="1"/>
  <c r="I1728" i="1"/>
  <c r="D1728" i="1"/>
  <c r="C1728" i="1" s="1"/>
  <c r="C1727" i="1"/>
  <c r="I1726" i="1"/>
  <c r="D1726" i="1"/>
  <c r="C1726" i="1" s="1"/>
  <c r="C1725" i="1"/>
  <c r="I1724" i="1"/>
  <c r="D1724" i="1"/>
  <c r="C1723" i="1"/>
  <c r="I1722" i="1"/>
  <c r="D1722" i="1"/>
  <c r="C1722" i="1" s="1"/>
  <c r="C1721" i="1"/>
  <c r="I1720" i="1"/>
  <c r="D1720" i="1"/>
  <c r="C1720" i="1" s="1"/>
  <c r="C1718" i="1"/>
  <c r="C1717" i="1"/>
  <c r="I1716" i="1"/>
  <c r="D1716" i="1"/>
  <c r="C1715" i="1"/>
  <c r="I1714" i="1"/>
  <c r="D1714" i="1"/>
  <c r="C1714" i="1" s="1"/>
  <c r="C1713" i="1"/>
  <c r="I1712" i="1"/>
  <c r="D1712" i="1"/>
  <c r="C1711" i="1"/>
  <c r="C1710" i="1"/>
  <c r="I1709" i="1"/>
  <c r="H1709" i="1"/>
  <c r="G1709" i="1"/>
  <c r="F1709" i="1"/>
  <c r="D1709" i="1"/>
  <c r="H1708" i="1"/>
  <c r="G1708" i="1"/>
  <c r="F1708" i="1"/>
  <c r="E1708" i="1"/>
  <c r="C1707" i="1"/>
  <c r="C1706" i="1"/>
  <c r="C1705" i="1"/>
  <c r="C1704" i="1"/>
  <c r="C1703" i="1"/>
  <c r="C1702" i="1"/>
  <c r="C1701" i="1"/>
  <c r="C1700" i="1"/>
  <c r="C1699" i="1"/>
  <c r="C1698" i="1"/>
  <c r="E1697" i="1"/>
  <c r="C1697" i="1" s="1"/>
  <c r="E1696" i="1"/>
  <c r="C1696" i="1" s="1"/>
  <c r="E1695" i="1"/>
  <c r="E1694" i="1"/>
  <c r="C1694" i="1" s="1"/>
  <c r="C1693" i="1"/>
  <c r="C1692" i="1"/>
  <c r="C1691" i="1"/>
  <c r="C1690" i="1"/>
  <c r="C1689" i="1"/>
  <c r="C1688" i="1"/>
  <c r="C1687" i="1"/>
  <c r="C1686" i="1"/>
  <c r="C1685" i="1"/>
  <c r="C1684" i="1"/>
  <c r="I1683" i="1"/>
  <c r="C1683" i="1" s="1"/>
  <c r="I1682" i="1"/>
  <c r="C1682" i="1" s="1"/>
  <c r="I1681" i="1"/>
  <c r="C1681" i="1" s="1"/>
  <c r="I1680" i="1"/>
  <c r="C1680" i="1" s="1"/>
  <c r="C1679" i="1"/>
  <c r="C1678" i="1"/>
  <c r="I1677" i="1"/>
  <c r="I1676" i="1"/>
  <c r="C1675" i="1"/>
  <c r="C1674" i="1"/>
  <c r="C1673" i="1"/>
  <c r="C1672" i="1"/>
  <c r="C1671" i="1"/>
  <c r="I1670" i="1"/>
  <c r="E1670" i="1"/>
  <c r="E1666" i="1" s="1"/>
  <c r="D1670" i="1"/>
  <c r="H1667" i="1"/>
  <c r="G1667" i="1"/>
  <c r="F1667" i="1"/>
  <c r="D1667" i="1"/>
  <c r="H1666" i="1"/>
  <c r="G1666" i="1"/>
  <c r="F1666" i="1"/>
  <c r="D1666" i="1"/>
  <c r="C1654" i="1"/>
  <c r="C1653" i="1"/>
  <c r="I1652" i="1"/>
  <c r="I1650" i="1" s="1"/>
  <c r="I1648" i="1" s="1"/>
  <c r="I1646" i="1" s="1"/>
  <c r="I1644" i="1" s="1"/>
  <c r="H1652" i="1"/>
  <c r="G1652" i="1"/>
  <c r="G1650" i="1" s="1"/>
  <c r="G1648" i="1" s="1"/>
  <c r="F1652" i="1"/>
  <c r="F1650" i="1" s="1"/>
  <c r="F1648" i="1" s="1"/>
  <c r="F1646" i="1" s="1"/>
  <c r="F1644" i="1" s="1"/>
  <c r="E1652" i="1"/>
  <c r="D1652" i="1"/>
  <c r="I1651" i="1"/>
  <c r="I1649" i="1" s="1"/>
  <c r="I1647" i="1" s="1"/>
  <c r="I1645" i="1" s="1"/>
  <c r="I1643" i="1" s="1"/>
  <c r="H1651" i="1"/>
  <c r="H1649" i="1" s="1"/>
  <c r="H1647" i="1" s="1"/>
  <c r="H1645" i="1" s="1"/>
  <c r="H1643" i="1" s="1"/>
  <c r="G1651" i="1"/>
  <c r="F1651" i="1"/>
  <c r="E1651" i="1"/>
  <c r="E1649" i="1" s="1"/>
  <c r="E1647" i="1" s="1"/>
  <c r="E1645" i="1" s="1"/>
  <c r="E1643" i="1" s="1"/>
  <c r="D1651" i="1"/>
  <c r="H1650" i="1"/>
  <c r="H1648" i="1" s="1"/>
  <c r="H1646" i="1" s="1"/>
  <c r="H1644" i="1" s="1"/>
  <c r="D1650" i="1"/>
  <c r="D1648" i="1" s="1"/>
  <c r="D1646" i="1" s="1"/>
  <c r="D1644" i="1" s="1"/>
  <c r="G1649" i="1"/>
  <c r="G1647" i="1" s="1"/>
  <c r="G1645" i="1" s="1"/>
  <c r="G1643" i="1" s="1"/>
  <c r="F1649" i="1"/>
  <c r="F1647" i="1" s="1"/>
  <c r="G1646" i="1"/>
  <c r="G1644" i="1" s="1"/>
  <c r="F1645" i="1"/>
  <c r="F1643" i="1" s="1"/>
  <c r="C1641" i="1"/>
  <c r="C1640" i="1"/>
  <c r="C1639" i="1"/>
  <c r="C1638" i="1"/>
  <c r="C1637" i="1"/>
  <c r="C1636" i="1"/>
  <c r="I1635" i="1"/>
  <c r="D1634" i="1"/>
  <c r="C1633" i="1"/>
  <c r="C1632" i="1"/>
  <c r="C1631" i="1"/>
  <c r="C1630" i="1"/>
  <c r="C1629" i="1"/>
  <c r="D1628" i="1"/>
  <c r="C1628" i="1"/>
  <c r="C1627" i="1"/>
  <c r="C1626" i="1" s="1"/>
  <c r="D1626" i="1"/>
  <c r="C1625" i="1"/>
  <c r="C1624" i="1"/>
  <c r="C1623" i="1"/>
  <c r="C1622" i="1" s="1"/>
  <c r="I1622" i="1"/>
  <c r="C1621" i="1"/>
  <c r="C1620" i="1"/>
  <c r="C1619" i="1"/>
  <c r="D1618" i="1"/>
  <c r="C1618" i="1" s="1"/>
  <c r="C1617" i="1"/>
  <c r="C1616" i="1"/>
  <c r="C1615" i="1"/>
  <c r="C1614" i="1"/>
  <c r="H1613" i="1"/>
  <c r="G1613" i="1"/>
  <c r="G1611" i="1" s="1"/>
  <c r="G1609" i="1" s="1"/>
  <c r="G1607" i="1" s="1"/>
  <c r="G1605" i="1" s="1"/>
  <c r="F1613" i="1"/>
  <c r="E1613" i="1"/>
  <c r="D1613" i="1"/>
  <c r="D1611" i="1" s="1"/>
  <c r="H1612" i="1"/>
  <c r="H1610" i="1" s="1"/>
  <c r="H1608" i="1" s="1"/>
  <c r="H1606" i="1" s="1"/>
  <c r="H1604" i="1" s="1"/>
  <c r="G1612" i="1"/>
  <c r="F1612" i="1"/>
  <c r="F1610" i="1" s="1"/>
  <c r="F1608" i="1" s="1"/>
  <c r="F1606" i="1" s="1"/>
  <c r="F1604" i="1" s="1"/>
  <c r="E1612" i="1"/>
  <c r="H1611" i="1"/>
  <c r="H1609" i="1" s="1"/>
  <c r="H1607" i="1" s="1"/>
  <c r="H1605" i="1" s="1"/>
  <c r="E1611" i="1"/>
  <c r="E1609" i="1" s="1"/>
  <c r="E1607" i="1" s="1"/>
  <c r="E1605" i="1" s="1"/>
  <c r="G1610" i="1"/>
  <c r="G1608" i="1" s="1"/>
  <c r="G1606" i="1" s="1"/>
  <c r="G1604" i="1" s="1"/>
  <c r="C1582" i="1"/>
  <c r="C1581" i="1"/>
  <c r="C1580" i="1"/>
  <c r="C1579" i="1"/>
  <c r="I1578" i="1"/>
  <c r="H1578" i="1"/>
  <c r="G1578" i="1"/>
  <c r="G1576" i="1" s="1"/>
  <c r="F1578" i="1"/>
  <c r="E1578" i="1"/>
  <c r="E1576" i="1" s="1"/>
  <c r="E1574" i="1" s="1"/>
  <c r="E1572" i="1" s="1"/>
  <c r="D1578" i="1"/>
  <c r="I1577" i="1"/>
  <c r="I1575" i="1" s="1"/>
  <c r="I1573" i="1" s="1"/>
  <c r="I1571" i="1" s="1"/>
  <c r="H1577" i="1"/>
  <c r="G1577" i="1"/>
  <c r="G1575" i="1" s="1"/>
  <c r="G1573" i="1" s="1"/>
  <c r="G1571" i="1" s="1"/>
  <c r="F1577" i="1"/>
  <c r="F1575" i="1" s="1"/>
  <c r="F1573" i="1" s="1"/>
  <c r="F1571" i="1" s="1"/>
  <c r="E1577" i="1"/>
  <c r="D1577" i="1"/>
  <c r="D1575" i="1" s="1"/>
  <c r="D1573" i="1" s="1"/>
  <c r="D1571" i="1" s="1"/>
  <c r="I1576" i="1"/>
  <c r="I1574" i="1" s="1"/>
  <c r="I1572" i="1" s="1"/>
  <c r="H1576" i="1"/>
  <c r="H1574" i="1" s="1"/>
  <c r="H1572" i="1" s="1"/>
  <c r="D1576" i="1"/>
  <c r="H1575" i="1"/>
  <c r="H1573" i="1" s="1"/>
  <c r="H1571" i="1" s="1"/>
  <c r="C1565" i="1"/>
  <c r="C1564" i="1"/>
  <c r="C1563" i="1"/>
  <c r="C1562" i="1"/>
  <c r="C1561" i="1"/>
  <c r="C1560" i="1"/>
  <c r="C1559" i="1"/>
  <c r="C1558" i="1"/>
  <c r="C1557" i="1"/>
  <c r="C1556" i="1"/>
  <c r="C1555" i="1"/>
  <c r="C1554" i="1"/>
  <c r="C1553" i="1"/>
  <c r="C1552" i="1"/>
  <c r="C1551" i="1"/>
  <c r="C1550" i="1"/>
  <c r="C1549" i="1"/>
  <c r="C1548" i="1"/>
  <c r="C1547" i="1"/>
  <c r="C1546" i="1"/>
  <c r="C1545" i="1"/>
  <c r="C1544" i="1"/>
  <c r="C1543" i="1"/>
  <c r="C1542" i="1"/>
  <c r="C1541" i="1"/>
  <c r="C1540" i="1"/>
  <c r="I1539" i="1"/>
  <c r="I1537" i="1" s="1"/>
  <c r="I1535" i="1" s="1"/>
  <c r="I1533" i="1" s="1"/>
  <c r="I1531" i="1" s="1"/>
  <c r="H1539" i="1"/>
  <c r="H1537" i="1" s="1"/>
  <c r="G1539" i="1"/>
  <c r="G1537" i="1" s="1"/>
  <c r="G1535" i="1" s="1"/>
  <c r="G1533" i="1" s="1"/>
  <c r="G1531" i="1" s="1"/>
  <c r="F1539" i="1"/>
  <c r="E1539" i="1"/>
  <c r="E1537" i="1" s="1"/>
  <c r="E1535" i="1" s="1"/>
  <c r="E1533" i="1" s="1"/>
  <c r="E1531" i="1" s="1"/>
  <c r="D1539" i="1"/>
  <c r="I1538" i="1"/>
  <c r="I1536" i="1" s="1"/>
  <c r="I1534" i="1" s="1"/>
  <c r="I1532" i="1" s="1"/>
  <c r="I1530" i="1" s="1"/>
  <c r="H1538" i="1"/>
  <c r="H1536" i="1" s="1"/>
  <c r="H1534" i="1" s="1"/>
  <c r="H1532" i="1" s="1"/>
  <c r="H1530" i="1" s="1"/>
  <c r="G1538" i="1"/>
  <c r="G1536" i="1" s="1"/>
  <c r="F1538" i="1"/>
  <c r="F1536" i="1" s="1"/>
  <c r="F1534" i="1" s="1"/>
  <c r="F1532" i="1" s="1"/>
  <c r="F1530" i="1" s="1"/>
  <c r="E1538" i="1"/>
  <c r="E1536" i="1" s="1"/>
  <c r="E1534" i="1" s="1"/>
  <c r="E1532" i="1" s="1"/>
  <c r="E1530" i="1" s="1"/>
  <c r="D1538" i="1"/>
  <c r="D1536" i="1" s="1"/>
  <c r="F1537" i="1"/>
  <c r="F1535" i="1" s="1"/>
  <c r="F1533" i="1" s="1"/>
  <c r="F1531" i="1" s="1"/>
  <c r="H1535" i="1"/>
  <c r="H1533" i="1" s="1"/>
  <c r="H1531" i="1" s="1"/>
  <c r="G1534" i="1"/>
  <c r="G1532" i="1" s="1"/>
  <c r="G1530" i="1" s="1"/>
  <c r="C1528" i="1"/>
  <c r="C1527" i="1"/>
  <c r="I1526" i="1"/>
  <c r="I1524" i="1" s="1"/>
  <c r="H1526" i="1"/>
  <c r="H1524" i="1" s="1"/>
  <c r="G1526" i="1"/>
  <c r="F1526" i="1"/>
  <c r="E1526" i="1"/>
  <c r="E1524" i="1" s="1"/>
  <c r="D1526" i="1"/>
  <c r="I1525" i="1"/>
  <c r="I1523" i="1" s="1"/>
  <c r="I1509" i="1" s="1"/>
  <c r="I1507" i="1" s="1"/>
  <c r="H1525" i="1"/>
  <c r="H1523" i="1" s="1"/>
  <c r="G1525" i="1"/>
  <c r="G1523" i="1" s="1"/>
  <c r="F1525" i="1"/>
  <c r="F1523" i="1" s="1"/>
  <c r="E1525" i="1"/>
  <c r="C1525" i="1" s="1"/>
  <c r="D1525" i="1"/>
  <c r="D1523" i="1" s="1"/>
  <c r="G1524" i="1"/>
  <c r="F1524" i="1"/>
  <c r="E1523" i="1"/>
  <c r="C1522" i="1"/>
  <c r="C1521" i="1"/>
  <c r="C1520" i="1"/>
  <c r="C1519" i="1"/>
  <c r="C1518" i="1"/>
  <c r="C1517" i="1"/>
  <c r="D1516" i="1"/>
  <c r="C1516" i="1"/>
  <c r="D1515" i="1"/>
  <c r="D1513" i="1" s="1"/>
  <c r="I1514" i="1"/>
  <c r="I1512" i="1" s="1"/>
  <c r="I1510" i="1" s="1"/>
  <c r="I1508" i="1" s="1"/>
  <c r="H1514" i="1"/>
  <c r="H1512" i="1" s="1"/>
  <c r="G1514" i="1"/>
  <c r="G1512" i="1" s="1"/>
  <c r="F1514" i="1"/>
  <c r="E1514" i="1"/>
  <c r="D1514" i="1"/>
  <c r="D1512" i="1" s="1"/>
  <c r="I1513" i="1"/>
  <c r="I1511" i="1" s="1"/>
  <c r="H1513" i="1"/>
  <c r="G1513" i="1"/>
  <c r="F1513" i="1"/>
  <c r="F1511" i="1" s="1"/>
  <c r="F1509" i="1" s="1"/>
  <c r="F1507" i="1" s="1"/>
  <c r="E1513" i="1"/>
  <c r="E1511" i="1" s="1"/>
  <c r="E1512" i="1"/>
  <c r="E1510" i="1" s="1"/>
  <c r="E1508" i="1" s="1"/>
  <c r="H1511" i="1"/>
  <c r="H1509" i="1" s="1"/>
  <c r="H1507" i="1" s="1"/>
  <c r="G1511" i="1"/>
  <c r="G1509" i="1" s="1"/>
  <c r="G1507" i="1"/>
  <c r="C1501" i="1"/>
  <c r="C1500" i="1"/>
  <c r="I1499" i="1"/>
  <c r="I1467" i="1" s="1"/>
  <c r="H1499" i="1"/>
  <c r="G1499" i="1"/>
  <c r="F1499" i="1"/>
  <c r="E1499" i="1"/>
  <c r="D1499" i="1"/>
  <c r="I1498" i="1"/>
  <c r="H1498" i="1"/>
  <c r="G1498" i="1"/>
  <c r="F1498" i="1"/>
  <c r="E1498" i="1"/>
  <c r="D1498" i="1"/>
  <c r="C1498" i="1"/>
  <c r="C1497" i="1"/>
  <c r="C1496" i="1"/>
  <c r="C1495" i="1"/>
  <c r="C1494" i="1"/>
  <c r="C1493" i="1"/>
  <c r="C1492" i="1"/>
  <c r="I1491" i="1"/>
  <c r="H1491" i="1"/>
  <c r="G1491" i="1"/>
  <c r="F1491" i="1"/>
  <c r="E1491" i="1"/>
  <c r="D1491" i="1"/>
  <c r="C1491" i="1" s="1"/>
  <c r="I1490" i="1"/>
  <c r="H1490" i="1"/>
  <c r="G1490" i="1"/>
  <c r="F1490" i="1"/>
  <c r="E1490" i="1"/>
  <c r="C1490" i="1" s="1"/>
  <c r="D1490" i="1"/>
  <c r="C1489" i="1"/>
  <c r="C1488" i="1"/>
  <c r="C1487" i="1"/>
  <c r="C1486" i="1"/>
  <c r="C1485" i="1"/>
  <c r="C1484" i="1"/>
  <c r="C1483" i="1"/>
  <c r="C1482" i="1"/>
  <c r="C1481" i="1"/>
  <c r="C1480" i="1"/>
  <c r="I1479" i="1"/>
  <c r="H1479" i="1"/>
  <c r="G1479" i="1"/>
  <c r="F1479" i="1"/>
  <c r="E1479" i="1"/>
  <c r="E1478" i="1" s="1"/>
  <c r="D1479" i="1"/>
  <c r="I1478" i="1"/>
  <c r="I1466" i="1" s="1"/>
  <c r="H1478" i="1"/>
  <c r="G1478" i="1"/>
  <c r="F1478" i="1"/>
  <c r="D1478" i="1"/>
  <c r="C1477" i="1"/>
  <c r="C1476" i="1"/>
  <c r="C1475" i="1"/>
  <c r="C1474" i="1"/>
  <c r="C1473" i="1"/>
  <c r="C1472" i="1"/>
  <c r="C1471" i="1"/>
  <c r="E1470" i="1"/>
  <c r="I1469" i="1"/>
  <c r="H1469" i="1"/>
  <c r="G1469" i="1"/>
  <c r="F1469" i="1"/>
  <c r="E1469" i="1"/>
  <c r="D1469" i="1"/>
  <c r="C1469" i="1"/>
  <c r="I1468" i="1"/>
  <c r="H1468" i="1"/>
  <c r="G1468" i="1"/>
  <c r="F1468" i="1"/>
  <c r="F1466" i="1" s="1"/>
  <c r="D1468" i="1"/>
  <c r="F1467" i="1"/>
  <c r="E1467" i="1"/>
  <c r="H1466" i="1"/>
  <c r="C1465" i="1"/>
  <c r="C1464" i="1"/>
  <c r="I1463" i="1"/>
  <c r="H1463" i="1"/>
  <c r="G1463" i="1"/>
  <c r="F1463" i="1"/>
  <c r="E1463" i="1"/>
  <c r="D1463" i="1"/>
  <c r="I1462" i="1"/>
  <c r="H1462" i="1"/>
  <c r="G1462" i="1"/>
  <c r="F1462" i="1"/>
  <c r="E1462" i="1"/>
  <c r="D1462" i="1"/>
  <c r="C1461" i="1"/>
  <c r="C1460" i="1"/>
  <c r="C1459" i="1"/>
  <c r="C1458" i="1"/>
  <c r="I1457" i="1"/>
  <c r="H1457" i="1"/>
  <c r="G1457" i="1"/>
  <c r="F1457" i="1"/>
  <c r="E1457" i="1"/>
  <c r="D1457" i="1"/>
  <c r="C1457" i="1"/>
  <c r="I1456" i="1"/>
  <c r="H1456" i="1"/>
  <c r="G1456" i="1"/>
  <c r="F1456" i="1"/>
  <c r="C1456" i="1" s="1"/>
  <c r="E1456" i="1"/>
  <c r="D1456" i="1"/>
  <c r="C1455" i="1"/>
  <c r="C1454" i="1"/>
  <c r="C1453" i="1"/>
  <c r="C1452" i="1"/>
  <c r="C1451" i="1"/>
  <c r="C1450" i="1"/>
  <c r="C1449" i="1"/>
  <c r="C1448" i="1"/>
  <c r="C1447" i="1"/>
  <c r="C1446" i="1"/>
  <c r="C1445" i="1"/>
  <c r="C1444" i="1" s="1"/>
  <c r="C1443" i="1"/>
  <c r="C1442" i="1" s="1"/>
  <c r="C1441" i="1"/>
  <c r="E1440" i="1"/>
  <c r="C1440" i="1" s="1"/>
  <c r="C1439" i="1"/>
  <c r="E1438" i="1"/>
  <c r="C1438" i="1" s="1"/>
  <c r="C1437" i="1"/>
  <c r="E1436" i="1"/>
  <c r="C1436" i="1"/>
  <c r="C1435" i="1"/>
  <c r="E1434" i="1"/>
  <c r="I1433" i="1"/>
  <c r="H1433" i="1"/>
  <c r="H1431" i="1" s="1"/>
  <c r="G1433" i="1"/>
  <c r="F1433" i="1"/>
  <c r="E1433" i="1"/>
  <c r="D1433" i="1"/>
  <c r="I1432" i="1"/>
  <c r="H1432" i="1"/>
  <c r="G1432" i="1"/>
  <c r="G1430" i="1" s="1"/>
  <c r="F1432" i="1"/>
  <c r="D1432" i="1"/>
  <c r="I1431" i="1"/>
  <c r="F1431" i="1"/>
  <c r="F1429" i="1" s="1"/>
  <c r="F1427" i="1" s="1"/>
  <c r="E1431" i="1"/>
  <c r="I1430" i="1"/>
  <c r="C1423" i="1"/>
  <c r="C1422" i="1" s="1"/>
  <c r="C1421" i="1"/>
  <c r="C1420" i="1" s="1"/>
  <c r="C1419" i="1"/>
  <c r="C1418" i="1" s="1"/>
  <c r="E1417" i="1"/>
  <c r="D1417" i="1"/>
  <c r="C1417" i="1" s="1"/>
  <c r="I1416" i="1"/>
  <c r="H1416" i="1"/>
  <c r="G1416" i="1"/>
  <c r="F1416" i="1"/>
  <c r="E1416" i="1"/>
  <c r="D1416" i="1"/>
  <c r="C1415" i="1"/>
  <c r="C1414" i="1"/>
  <c r="C1413" i="1"/>
  <c r="C1412" i="1"/>
  <c r="C1411" i="1"/>
  <c r="C1410" i="1"/>
  <c r="I1409" i="1"/>
  <c r="I1391" i="1" s="1"/>
  <c r="H1409" i="1"/>
  <c r="G1409" i="1"/>
  <c r="F1409" i="1"/>
  <c r="E1409" i="1"/>
  <c r="D1409" i="1"/>
  <c r="I1408" i="1"/>
  <c r="H1408" i="1"/>
  <c r="G1408" i="1"/>
  <c r="F1408" i="1"/>
  <c r="E1408" i="1"/>
  <c r="D1408" i="1"/>
  <c r="C1407" i="1"/>
  <c r="E1406" i="1"/>
  <c r="C1406" i="1" s="1"/>
  <c r="C1405" i="1"/>
  <c r="C1404" i="1" s="1"/>
  <c r="E1404" i="1"/>
  <c r="C1403" i="1"/>
  <c r="E1402" i="1"/>
  <c r="C1402" i="1"/>
  <c r="I1401" i="1"/>
  <c r="H1401" i="1"/>
  <c r="G1401" i="1"/>
  <c r="F1401" i="1"/>
  <c r="C1401" i="1" s="1"/>
  <c r="E1401" i="1"/>
  <c r="D1401" i="1"/>
  <c r="I1400" i="1"/>
  <c r="H1400" i="1"/>
  <c r="G1400" i="1"/>
  <c r="F1400" i="1"/>
  <c r="E1400" i="1"/>
  <c r="D1400" i="1"/>
  <c r="C1399" i="1"/>
  <c r="C1398" i="1"/>
  <c r="C1397" i="1"/>
  <c r="C1396" i="1"/>
  <c r="C1395" i="1"/>
  <c r="C1394" i="1"/>
  <c r="I1393" i="1"/>
  <c r="H1393" i="1"/>
  <c r="G1393" i="1"/>
  <c r="G1391" i="1" s="1"/>
  <c r="F1393" i="1"/>
  <c r="E1393" i="1"/>
  <c r="D1393" i="1"/>
  <c r="D1391" i="1" s="1"/>
  <c r="I1392" i="1"/>
  <c r="H1392" i="1"/>
  <c r="G1392" i="1"/>
  <c r="F1392" i="1"/>
  <c r="E1392" i="1"/>
  <c r="D1392" i="1"/>
  <c r="H1391" i="1"/>
  <c r="G1390" i="1"/>
  <c r="C1389" i="1"/>
  <c r="E1388" i="1"/>
  <c r="C1388" i="1"/>
  <c r="I1387" i="1"/>
  <c r="H1387" i="1"/>
  <c r="G1387" i="1"/>
  <c r="F1387" i="1"/>
  <c r="E1387" i="1"/>
  <c r="D1387" i="1"/>
  <c r="I1386" i="1"/>
  <c r="H1386" i="1"/>
  <c r="G1386" i="1"/>
  <c r="F1386" i="1"/>
  <c r="E1386" i="1"/>
  <c r="D1386" i="1"/>
  <c r="C1386" i="1" s="1"/>
  <c r="C1385" i="1"/>
  <c r="C1384" i="1"/>
  <c r="E1383" i="1"/>
  <c r="C1383" i="1" s="1"/>
  <c r="E1382" i="1"/>
  <c r="I1381" i="1"/>
  <c r="I1379" i="1" s="1"/>
  <c r="H1381" i="1"/>
  <c r="G1381" i="1"/>
  <c r="G1379" i="1" s="1"/>
  <c r="F1381" i="1"/>
  <c r="E1381" i="1"/>
  <c r="D1381" i="1"/>
  <c r="I1380" i="1"/>
  <c r="I1378" i="1" s="1"/>
  <c r="H1380" i="1"/>
  <c r="G1380" i="1"/>
  <c r="F1380" i="1"/>
  <c r="D1380" i="1"/>
  <c r="H1379" i="1"/>
  <c r="D1379" i="1"/>
  <c r="G1378" i="1"/>
  <c r="F1378" i="1"/>
  <c r="C1377" i="1"/>
  <c r="C1376" i="1"/>
  <c r="I1375" i="1"/>
  <c r="H1375" i="1"/>
  <c r="G1375" i="1"/>
  <c r="F1375" i="1"/>
  <c r="C1375" i="1" s="1"/>
  <c r="E1375" i="1"/>
  <c r="D1375" i="1"/>
  <c r="D1374" i="1"/>
  <c r="C1374" i="1" s="1"/>
  <c r="C1373" i="1"/>
  <c r="C1372" i="1"/>
  <c r="C1371" i="1"/>
  <c r="C1370" i="1" s="1"/>
  <c r="I1369" i="1"/>
  <c r="H1369" i="1"/>
  <c r="G1369" i="1"/>
  <c r="F1369" i="1"/>
  <c r="E1369" i="1"/>
  <c r="D1369" i="1"/>
  <c r="I1368" i="1"/>
  <c r="H1368" i="1"/>
  <c r="G1368" i="1"/>
  <c r="F1368" i="1"/>
  <c r="E1368" i="1"/>
  <c r="C1368" i="1" s="1"/>
  <c r="D1368" i="1"/>
  <c r="C1367" i="1"/>
  <c r="C1366" i="1"/>
  <c r="C1365" i="1"/>
  <c r="C1364" i="1"/>
  <c r="E1363" i="1"/>
  <c r="C1363" i="1"/>
  <c r="E1362" i="1"/>
  <c r="C1362" i="1"/>
  <c r="C1361" i="1"/>
  <c r="C1360" i="1"/>
  <c r="E1359" i="1"/>
  <c r="E1353" i="1" s="1"/>
  <c r="C1359" i="1"/>
  <c r="E1358" i="1"/>
  <c r="C1358" i="1"/>
  <c r="C1357" i="1"/>
  <c r="C1356" i="1" s="1"/>
  <c r="E1356" i="1"/>
  <c r="C1355" i="1"/>
  <c r="C1354" i="1" s="1"/>
  <c r="E1354" i="1"/>
  <c r="E1352" i="1" s="1"/>
  <c r="I1353" i="1"/>
  <c r="H1353" i="1"/>
  <c r="G1353" i="1"/>
  <c r="F1353" i="1"/>
  <c r="D1353" i="1"/>
  <c r="I1352" i="1"/>
  <c r="H1352" i="1"/>
  <c r="G1352" i="1"/>
  <c r="F1352" i="1"/>
  <c r="D1352" i="1"/>
  <c r="C1351" i="1"/>
  <c r="C1350" i="1" s="1"/>
  <c r="I1349" i="1"/>
  <c r="H1349" i="1"/>
  <c r="G1349" i="1"/>
  <c r="F1349" i="1"/>
  <c r="E1349" i="1"/>
  <c r="D1349" i="1"/>
  <c r="I1348" i="1"/>
  <c r="H1348" i="1"/>
  <c r="G1348" i="1"/>
  <c r="F1348" i="1"/>
  <c r="F1328" i="1" s="1"/>
  <c r="E1348" i="1"/>
  <c r="D1348" i="1"/>
  <c r="C1347" i="1"/>
  <c r="C1346" i="1"/>
  <c r="I1345" i="1"/>
  <c r="H1345" i="1"/>
  <c r="G1345" i="1"/>
  <c r="F1345" i="1"/>
  <c r="C1345" i="1" s="1"/>
  <c r="E1345" i="1"/>
  <c r="D1345" i="1"/>
  <c r="I1344" i="1"/>
  <c r="H1344" i="1"/>
  <c r="G1344" i="1"/>
  <c r="F1344" i="1"/>
  <c r="E1344" i="1"/>
  <c r="D1344" i="1"/>
  <c r="C1343" i="1"/>
  <c r="C1342" i="1"/>
  <c r="C1341" i="1"/>
  <c r="C1340" i="1"/>
  <c r="C1339" i="1"/>
  <c r="C1338" i="1"/>
  <c r="C1337" i="1"/>
  <c r="C1336" i="1"/>
  <c r="C1335" i="1"/>
  <c r="C1334" i="1"/>
  <c r="C1333" i="1"/>
  <c r="C1332" i="1"/>
  <c r="I1331" i="1"/>
  <c r="I1329" i="1" s="1"/>
  <c r="H1331" i="1"/>
  <c r="G1331" i="1"/>
  <c r="F1331" i="1"/>
  <c r="E1331" i="1"/>
  <c r="E1329" i="1" s="1"/>
  <c r="D1331" i="1"/>
  <c r="I1330" i="1"/>
  <c r="H1330" i="1"/>
  <c r="H1328" i="1" s="1"/>
  <c r="G1330" i="1"/>
  <c r="G1328" i="1" s="1"/>
  <c r="F1330" i="1"/>
  <c r="E1330" i="1"/>
  <c r="D1330" i="1"/>
  <c r="C1323" i="1"/>
  <c r="C1322" i="1"/>
  <c r="C1320" i="1" s="1"/>
  <c r="C1318" i="1" s="1"/>
  <c r="I1321" i="1"/>
  <c r="H1321" i="1"/>
  <c r="G1321" i="1"/>
  <c r="G1319" i="1" s="1"/>
  <c r="F1321" i="1"/>
  <c r="F1319" i="1" s="1"/>
  <c r="E1321" i="1"/>
  <c r="D1321" i="1"/>
  <c r="C1321" i="1"/>
  <c r="C1319" i="1" s="1"/>
  <c r="I1320" i="1"/>
  <c r="I1318" i="1" s="1"/>
  <c r="H1320" i="1"/>
  <c r="G1320" i="1"/>
  <c r="F1320" i="1"/>
  <c r="F1318" i="1" s="1"/>
  <c r="F425" i="1" s="1"/>
  <c r="F383" i="1" s="1"/>
  <c r="E1320" i="1"/>
  <c r="E1318" i="1" s="1"/>
  <c r="D1320" i="1"/>
  <c r="I1319" i="1"/>
  <c r="H1319" i="1"/>
  <c r="E1319" i="1"/>
  <c r="D1319" i="1"/>
  <c r="H1318" i="1"/>
  <c r="G1318" i="1"/>
  <c r="D1318" i="1"/>
  <c r="C1312" i="1"/>
  <c r="E1311" i="1"/>
  <c r="C1311" i="1"/>
  <c r="I1310" i="1"/>
  <c r="H1310" i="1"/>
  <c r="G1310" i="1"/>
  <c r="F1310" i="1"/>
  <c r="F1304" i="1" s="1"/>
  <c r="E1310" i="1"/>
  <c r="D1310" i="1"/>
  <c r="I1309" i="1"/>
  <c r="H1309" i="1"/>
  <c r="G1309" i="1"/>
  <c r="F1309" i="1"/>
  <c r="E1309" i="1"/>
  <c r="D1309" i="1"/>
  <c r="D1303" i="1" s="1"/>
  <c r="C1308" i="1"/>
  <c r="I1307" i="1"/>
  <c r="I1305" i="1" s="1"/>
  <c r="H1307" i="1"/>
  <c r="H1305" i="1" s="1"/>
  <c r="G1307" i="1"/>
  <c r="G1305" i="1" s="1"/>
  <c r="G1303" i="1" s="1"/>
  <c r="G451" i="1" s="1"/>
  <c r="F1307" i="1"/>
  <c r="D1307" i="1"/>
  <c r="D1305" i="1" s="1"/>
  <c r="I1306" i="1"/>
  <c r="I1304" i="1" s="1"/>
  <c r="H1306" i="1"/>
  <c r="H1304" i="1" s="1"/>
  <c r="H452" i="1" s="1"/>
  <c r="G1306" i="1"/>
  <c r="F1306" i="1"/>
  <c r="E1306" i="1"/>
  <c r="D1306" i="1"/>
  <c r="C1306" i="1" s="1"/>
  <c r="F1305" i="1"/>
  <c r="F1303" i="1" s="1"/>
  <c r="E1305" i="1"/>
  <c r="E1304" i="1"/>
  <c r="D1304" i="1"/>
  <c r="C1302" i="1"/>
  <c r="C1301" i="1"/>
  <c r="C1300" i="1"/>
  <c r="C1299" i="1"/>
  <c r="C1298" i="1"/>
  <c r="C1297" i="1"/>
  <c r="I1296" i="1"/>
  <c r="H1296" i="1"/>
  <c r="G1296" i="1"/>
  <c r="F1296" i="1"/>
  <c r="F1290" i="1" s="1"/>
  <c r="E1296" i="1"/>
  <c r="E1290" i="1" s="1"/>
  <c r="D1296" i="1"/>
  <c r="I1295" i="1"/>
  <c r="I1289" i="1" s="1"/>
  <c r="H1295" i="1"/>
  <c r="G1295" i="1"/>
  <c r="F1295" i="1"/>
  <c r="E1295" i="1"/>
  <c r="E1289" i="1" s="1"/>
  <c r="D1295" i="1"/>
  <c r="D1289" i="1" s="1"/>
  <c r="C1294" i="1"/>
  <c r="C1293" i="1" s="1"/>
  <c r="I1292" i="1"/>
  <c r="H1292" i="1"/>
  <c r="H1290" i="1" s="1"/>
  <c r="G1292" i="1"/>
  <c r="F1292" i="1"/>
  <c r="E1292" i="1"/>
  <c r="D1292" i="1"/>
  <c r="I1291" i="1"/>
  <c r="H1291" i="1"/>
  <c r="G1291" i="1"/>
  <c r="G1289" i="1" s="1"/>
  <c r="F1291" i="1"/>
  <c r="E1291" i="1"/>
  <c r="D1291" i="1"/>
  <c r="I1290" i="1"/>
  <c r="H1289" i="1"/>
  <c r="C1288" i="1"/>
  <c r="C1287" i="1"/>
  <c r="I1286" i="1"/>
  <c r="H1286" i="1"/>
  <c r="G1286" i="1"/>
  <c r="F1286" i="1"/>
  <c r="E1286" i="1"/>
  <c r="D1286" i="1"/>
  <c r="I1285" i="1"/>
  <c r="H1285" i="1"/>
  <c r="G1285" i="1"/>
  <c r="F1285" i="1"/>
  <c r="E1285" i="1"/>
  <c r="D1285" i="1"/>
  <c r="C1285" i="1" s="1"/>
  <c r="C1284" i="1"/>
  <c r="C1283" i="1"/>
  <c r="C1282" i="1"/>
  <c r="C1281" i="1"/>
  <c r="C1280" i="1"/>
  <c r="C1279" i="1"/>
  <c r="C1278" i="1"/>
  <c r="C1277" i="1"/>
  <c r="I1276" i="1"/>
  <c r="H1276" i="1"/>
  <c r="G1276" i="1"/>
  <c r="F1276" i="1"/>
  <c r="E1276" i="1"/>
  <c r="D1276" i="1"/>
  <c r="I1275" i="1"/>
  <c r="H1275" i="1"/>
  <c r="G1275" i="1"/>
  <c r="F1275" i="1"/>
  <c r="E1275" i="1"/>
  <c r="D1275" i="1"/>
  <c r="C1274" i="1"/>
  <c r="C1273" i="1"/>
  <c r="C1272" i="1"/>
  <c r="C1271" i="1"/>
  <c r="I1270" i="1"/>
  <c r="H1270" i="1"/>
  <c r="G1270" i="1"/>
  <c r="F1270" i="1"/>
  <c r="E1270" i="1"/>
  <c r="D1270" i="1"/>
  <c r="I1269" i="1"/>
  <c r="H1269" i="1"/>
  <c r="G1269" i="1"/>
  <c r="F1269" i="1"/>
  <c r="E1269" i="1"/>
  <c r="D1269" i="1"/>
  <c r="C1268" i="1"/>
  <c r="E1267" i="1"/>
  <c r="C1267" i="1"/>
  <c r="I1266" i="1"/>
  <c r="H1266" i="1"/>
  <c r="G1266" i="1"/>
  <c r="F1266" i="1"/>
  <c r="E1266" i="1"/>
  <c r="D1266" i="1"/>
  <c r="I1265" i="1"/>
  <c r="H1265" i="1"/>
  <c r="G1265" i="1"/>
  <c r="F1265" i="1"/>
  <c r="E1265" i="1"/>
  <c r="D1265" i="1"/>
  <c r="C1264" i="1"/>
  <c r="C1263" i="1"/>
  <c r="C1262" i="1"/>
  <c r="C1261" i="1"/>
  <c r="C1260" i="1"/>
  <c r="C1259" i="1"/>
  <c r="C1258" i="1"/>
  <c r="D1257" i="1"/>
  <c r="C1257" i="1" s="1"/>
  <c r="I1256" i="1"/>
  <c r="H1256" i="1"/>
  <c r="G1256" i="1"/>
  <c r="F1256" i="1"/>
  <c r="E1256" i="1"/>
  <c r="D1256" i="1"/>
  <c r="I1255" i="1"/>
  <c r="H1255" i="1"/>
  <c r="G1255" i="1"/>
  <c r="F1255" i="1"/>
  <c r="E1255" i="1"/>
  <c r="D1255" i="1"/>
  <c r="C1255" i="1" s="1"/>
  <c r="C1254" i="1"/>
  <c r="C1253" i="1" s="1"/>
  <c r="C1252" i="1"/>
  <c r="C1251" i="1" s="1"/>
  <c r="E1251" i="1"/>
  <c r="C1250" i="1"/>
  <c r="C1249" i="1" s="1"/>
  <c r="I1248" i="1"/>
  <c r="H1248" i="1"/>
  <c r="G1248" i="1"/>
  <c r="F1248" i="1"/>
  <c r="E1248" i="1"/>
  <c r="D1248" i="1"/>
  <c r="I1247" i="1"/>
  <c r="H1247" i="1"/>
  <c r="G1247" i="1"/>
  <c r="F1247" i="1"/>
  <c r="E1247" i="1"/>
  <c r="D1247" i="1"/>
  <c r="C1246" i="1"/>
  <c r="I1245" i="1"/>
  <c r="H1245" i="1"/>
  <c r="H1241" i="1" s="1"/>
  <c r="G1245" i="1"/>
  <c r="F1245" i="1"/>
  <c r="C1245" i="1" s="1"/>
  <c r="C1244" i="1"/>
  <c r="I1243" i="1"/>
  <c r="H1243" i="1"/>
  <c r="G1243" i="1"/>
  <c r="F1243" i="1"/>
  <c r="I1242" i="1"/>
  <c r="H1242" i="1"/>
  <c r="G1242" i="1"/>
  <c r="F1242" i="1"/>
  <c r="E1242" i="1"/>
  <c r="D1242" i="1"/>
  <c r="E1241" i="1"/>
  <c r="D1241" i="1"/>
  <c r="I1239" i="1"/>
  <c r="H1239" i="1"/>
  <c r="G1239" i="1"/>
  <c r="F1239" i="1"/>
  <c r="I1233" i="1"/>
  <c r="I1231" i="1" s="1"/>
  <c r="D1233" i="1"/>
  <c r="D1231" i="1" s="1"/>
  <c r="C1233" i="1"/>
  <c r="I1232" i="1"/>
  <c r="I2359" i="1" s="1"/>
  <c r="H1232" i="1"/>
  <c r="H2359" i="1" s="1"/>
  <c r="G1232" i="1"/>
  <c r="F1232" i="1"/>
  <c r="F2359" i="1" s="1"/>
  <c r="E1232" i="1"/>
  <c r="E2359" i="1" s="1"/>
  <c r="D1232" i="1"/>
  <c r="H1231" i="1"/>
  <c r="H2358" i="1" s="1"/>
  <c r="G1231" i="1"/>
  <c r="G2358" i="1" s="1"/>
  <c r="F1231" i="1"/>
  <c r="F439" i="1" s="1"/>
  <c r="F399" i="1" s="1"/>
  <c r="E1231" i="1"/>
  <c r="E2358" i="1" s="1"/>
  <c r="I1230" i="1"/>
  <c r="I1228" i="1" s="1"/>
  <c r="F1230" i="1"/>
  <c r="F1228" i="1" s="1"/>
  <c r="H1229" i="1"/>
  <c r="H1227" i="1" s="1"/>
  <c r="C1225" i="1"/>
  <c r="C1224" i="1"/>
  <c r="E1223" i="1"/>
  <c r="C1223" i="1" s="1"/>
  <c r="E1222" i="1"/>
  <c r="C1222" i="1" s="1"/>
  <c r="C1221" i="1"/>
  <c r="C1220" i="1"/>
  <c r="C1219" i="1"/>
  <c r="C1218" i="1"/>
  <c r="I1217" i="1"/>
  <c r="H1217" i="1"/>
  <c r="G1217" i="1"/>
  <c r="F1217" i="1"/>
  <c r="E1217" i="1"/>
  <c r="D1217" i="1"/>
  <c r="I1216" i="1"/>
  <c r="H1216" i="1"/>
  <c r="G1216" i="1"/>
  <c r="F1216" i="1"/>
  <c r="E1216" i="1"/>
  <c r="D1216" i="1"/>
  <c r="C1215" i="1"/>
  <c r="C1214" i="1"/>
  <c r="I1213" i="1"/>
  <c r="H1213" i="1"/>
  <c r="G1213" i="1"/>
  <c r="F1213" i="1"/>
  <c r="E1213" i="1"/>
  <c r="C1213" i="1" s="1"/>
  <c r="D1213" i="1"/>
  <c r="I1212" i="1"/>
  <c r="H1212" i="1"/>
  <c r="G1212" i="1"/>
  <c r="F1212" i="1"/>
  <c r="E1212" i="1"/>
  <c r="D1212" i="1"/>
  <c r="C1211" i="1"/>
  <c r="C1210" i="1"/>
  <c r="I1209" i="1"/>
  <c r="H1209" i="1"/>
  <c r="G1209" i="1"/>
  <c r="F1209" i="1"/>
  <c r="F1203" i="1" s="1"/>
  <c r="E1209" i="1"/>
  <c r="D1209" i="1"/>
  <c r="I1208" i="1"/>
  <c r="H1208" i="1"/>
  <c r="G1208" i="1"/>
  <c r="F1208" i="1"/>
  <c r="E1208" i="1"/>
  <c r="D1208" i="1"/>
  <c r="C1207" i="1"/>
  <c r="C1206" i="1" s="1"/>
  <c r="E1205" i="1"/>
  <c r="C1205" i="1" s="1"/>
  <c r="C1204" i="1" s="1"/>
  <c r="I1204" i="1"/>
  <c r="H1204" i="1"/>
  <c r="G1204" i="1"/>
  <c r="G1202" i="1" s="1"/>
  <c r="F1204" i="1"/>
  <c r="E1204" i="1"/>
  <c r="D1204" i="1"/>
  <c r="H1203" i="1"/>
  <c r="C1201" i="1"/>
  <c r="C1200" i="1"/>
  <c r="E1199" i="1"/>
  <c r="C1199" i="1" s="1"/>
  <c r="E1198" i="1"/>
  <c r="C1198" i="1" s="1"/>
  <c r="E1197" i="1"/>
  <c r="C1197" i="1" s="1"/>
  <c r="E1196" i="1"/>
  <c r="C1196" i="1" s="1"/>
  <c r="E1195" i="1"/>
  <c r="C1195" i="1" s="1"/>
  <c r="E1194" i="1"/>
  <c r="C1194" i="1" s="1"/>
  <c r="I1193" i="1"/>
  <c r="H1193" i="1"/>
  <c r="G1193" i="1"/>
  <c r="F1193" i="1"/>
  <c r="E1193" i="1"/>
  <c r="D1193" i="1"/>
  <c r="I1192" i="1"/>
  <c r="H1192" i="1"/>
  <c r="G1192" i="1"/>
  <c r="F1192" i="1"/>
  <c r="E1192" i="1"/>
  <c r="C1192" i="1" s="1"/>
  <c r="D1192" i="1"/>
  <c r="C1191" i="1"/>
  <c r="C1190" i="1"/>
  <c r="C1189" i="1"/>
  <c r="C1188" i="1"/>
  <c r="C1187" i="1"/>
  <c r="C1186" i="1"/>
  <c r="C1185" i="1"/>
  <c r="C1184" i="1"/>
  <c r="I1183" i="1"/>
  <c r="H1183" i="1"/>
  <c r="G1183" i="1"/>
  <c r="F1183" i="1"/>
  <c r="E1183" i="1"/>
  <c r="D1183" i="1"/>
  <c r="C1183" i="1" s="1"/>
  <c r="I1182" i="1"/>
  <c r="H1182" i="1"/>
  <c r="G1182" i="1"/>
  <c r="F1182" i="1"/>
  <c r="E1182" i="1"/>
  <c r="D1182" i="1"/>
  <c r="C1181" i="1"/>
  <c r="C1180" i="1"/>
  <c r="I1179" i="1"/>
  <c r="H1179" i="1"/>
  <c r="G1179" i="1"/>
  <c r="F1179" i="1"/>
  <c r="E1179" i="1"/>
  <c r="D1179" i="1"/>
  <c r="I1178" i="1"/>
  <c r="H1178" i="1"/>
  <c r="G1178" i="1"/>
  <c r="F1178" i="1"/>
  <c r="E1178" i="1"/>
  <c r="D1178" i="1"/>
  <c r="C1177" i="1"/>
  <c r="C1176" i="1"/>
  <c r="C1175" i="1"/>
  <c r="C1174" i="1"/>
  <c r="C1173" i="1"/>
  <c r="C1172" i="1"/>
  <c r="C1171" i="1"/>
  <c r="C1170" i="1"/>
  <c r="C1169" i="1"/>
  <c r="C1168" i="1"/>
  <c r="C1167" i="1"/>
  <c r="C1166" i="1"/>
  <c r="C1165" i="1"/>
  <c r="C1164" i="1"/>
  <c r="C1163" i="1"/>
  <c r="C1162" i="1"/>
  <c r="C1161" i="1"/>
  <c r="C1160" i="1"/>
  <c r="C1159" i="1"/>
  <c r="C1158" i="1"/>
  <c r="C1157" i="1"/>
  <c r="C1156" i="1"/>
  <c r="C1155" i="1"/>
  <c r="C1154" i="1"/>
  <c r="C1153" i="1"/>
  <c r="C1152" i="1"/>
  <c r="C1151" i="1"/>
  <c r="C1150" i="1"/>
  <c r="C1149" i="1"/>
  <c r="C1148" i="1"/>
  <c r="C1147" i="1"/>
  <c r="C1146" i="1"/>
  <c r="C1145" i="1"/>
  <c r="C1144" i="1"/>
  <c r="C1143" i="1"/>
  <c r="C1142" i="1"/>
  <c r="C1141" i="1"/>
  <c r="C1140" i="1"/>
  <c r="C1139" i="1"/>
  <c r="C1138" i="1"/>
  <c r="C1137" i="1"/>
  <c r="C1136" i="1"/>
  <c r="C1135" i="1"/>
  <c r="C1134" i="1"/>
  <c r="I1133" i="1"/>
  <c r="H1133" i="1"/>
  <c r="G1133" i="1"/>
  <c r="F1133" i="1"/>
  <c r="E1133" i="1"/>
  <c r="D1133" i="1"/>
  <c r="I1132" i="1"/>
  <c r="H1132" i="1"/>
  <c r="G1132" i="1"/>
  <c r="F1132" i="1"/>
  <c r="E1132" i="1"/>
  <c r="D1132" i="1"/>
  <c r="C1132" i="1" s="1"/>
  <c r="C1131" i="1"/>
  <c r="C1130" i="1"/>
  <c r="C1129" i="1"/>
  <c r="C1128" i="1"/>
  <c r="I1127" i="1"/>
  <c r="H1127" i="1"/>
  <c r="G1127" i="1"/>
  <c r="F1127" i="1"/>
  <c r="E1127" i="1"/>
  <c r="D1127" i="1"/>
  <c r="I1126" i="1"/>
  <c r="H1126" i="1"/>
  <c r="G1126" i="1"/>
  <c r="F1126" i="1"/>
  <c r="E1126" i="1"/>
  <c r="C1126" i="1" s="1"/>
  <c r="D1126" i="1"/>
  <c r="E1125" i="1"/>
  <c r="C1125" i="1" s="1"/>
  <c r="E1124" i="1"/>
  <c r="C1124" i="1" s="1"/>
  <c r="I1123" i="1"/>
  <c r="H1123" i="1"/>
  <c r="G1123" i="1"/>
  <c r="G1109" i="1" s="1"/>
  <c r="F1123" i="1"/>
  <c r="E1123" i="1"/>
  <c r="D1123" i="1"/>
  <c r="I1122" i="1"/>
  <c r="H1122" i="1"/>
  <c r="G1122" i="1"/>
  <c r="F1122" i="1"/>
  <c r="E1122" i="1"/>
  <c r="C1122" i="1" s="1"/>
  <c r="D1122" i="1"/>
  <c r="C1121" i="1"/>
  <c r="C1120" i="1"/>
  <c r="C1119" i="1"/>
  <c r="C1118" i="1"/>
  <c r="C1117" i="1"/>
  <c r="C1116" i="1"/>
  <c r="C1115" i="1"/>
  <c r="C1114" i="1"/>
  <c r="C1113" i="1"/>
  <c r="C1112" i="1"/>
  <c r="I1111" i="1"/>
  <c r="I1109" i="1" s="1"/>
  <c r="H1111" i="1"/>
  <c r="G1111" i="1"/>
  <c r="F1111" i="1"/>
  <c r="E1111" i="1"/>
  <c r="E1109" i="1" s="1"/>
  <c r="D1111" i="1"/>
  <c r="I1110" i="1"/>
  <c r="H1110" i="1"/>
  <c r="H1108" i="1" s="1"/>
  <c r="H449" i="1" s="1"/>
  <c r="G1110" i="1"/>
  <c r="G1108" i="1" s="1"/>
  <c r="F1110" i="1"/>
  <c r="F1108" i="1" s="1"/>
  <c r="E1110" i="1"/>
  <c r="D1110" i="1"/>
  <c r="C1107" i="1"/>
  <c r="C1106" i="1"/>
  <c r="C1105" i="1"/>
  <c r="C1104" i="1"/>
  <c r="C1103" i="1"/>
  <c r="C1102" i="1"/>
  <c r="C1101" i="1"/>
  <c r="C1100" i="1"/>
  <c r="C1099" i="1"/>
  <c r="C1098" i="1"/>
  <c r="C1097" i="1"/>
  <c r="C1096" i="1"/>
  <c r="C1095" i="1"/>
  <c r="C1094" i="1"/>
  <c r="C1093" i="1"/>
  <c r="C1092" i="1"/>
  <c r="C1091" i="1"/>
  <c r="C1090" i="1"/>
  <c r="E1089" i="1"/>
  <c r="C1089" i="1" s="1"/>
  <c r="E1088" i="1"/>
  <c r="C1087" i="1"/>
  <c r="C1086" i="1"/>
  <c r="C1085" i="1"/>
  <c r="C1084" i="1"/>
  <c r="C1083" i="1"/>
  <c r="C1082" i="1"/>
  <c r="C1081" i="1"/>
  <c r="C1080" i="1"/>
  <c r="C1079" i="1"/>
  <c r="C1078" i="1"/>
  <c r="C1077" i="1"/>
  <c r="I1076" i="1"/>
  <c r="I1070" i="1" s="1"/>
  <c r="H1076" i="1"/>
  <c r="G1076" i="1"/>
  <c r="F1076" i="1"/>
  <c r="C1075" i="1"/>
  <c r="C1074" i="1"/>
  <c r="C1073" i="1"/>
  <c r="C1072" i="1"/>
  <c r="I1071" i="1"/>
  <c r="H1071" i="1"/>
  <c r="G1071" i="1"/>
  <c r="F1071" i="1"/>
  <c r="E1071" i="1"/>
  <c r="D1071" i="1"/>
  <c r="H1070" i="1"/>
  <c r="G1070" i="1"/>
  <c r="D1070" i="1"/>
  <c r="C1069" i="1"/>
  <c r="C1068" i="1"/>
  <c r="C1067" i="1"/>
  <c r="C1066" i="1"/>
  <c r="C1065" i="1"/>
  <c r="C1064" i="1"/>
  <c r="C1063" i="1"/>
  <c r="C1062" i="1"/>
  <c r="C1061" i="1"/>
  <c r="C1060" i="1"/>
  <c r="C1059" i="1"/>
  <c r="C1058" i="1"/>
  <c r="C1057" i="1"/>
  <c r="C1056" i="1"/>
  <c r="C1055" i="1"/>
  <c r="I1054" i="1"/>
  <c r="H1054" i="1"/>
  <c r="H1032" i="1" s="1"/>
  <c r="G1054" i="1"/>
  <c r="F1054" i="1"/>
  <c r="C1053" i="1"/>
  <c r="C1052" i="1" s="1"/>
  <c r="I1052" i="1"/>
  <c r="H1052" i="1"/>
  <c r="G1052" i="1"/>
  <c r="F1052" i="1"/>
  <c r="C1051" i="1"/>
  <c r="C1050" i="1"/>
  <c r="C1049" i="1"/>
  <c r="C1048" i="1"/>
  <c r="C1047" i="1"/>
  <c r="C1046" i="1"/>
  <c r="C1045" i="1"/>
  <c r="C1044" i="1"/>
  <c r="E1043" i="1"/>
  <c r="C1043" i="1" s="1"/>
  <c r="E1042" i="1"/>
  <c r="C1041" i="1"/>
  <c r="C1040" i="1"/>
  <c r="C1039" i="1"/>
  <c r="C1038" i="1"/>
  <c r="C1037" i="1"/>
  <c r="C1036" i="1"/>
  <c r="C1035" i="1"/>
  <c r="C1034" i="1"/>
  <c r="I1033" i="1"/>
  <c r="H1033" i="1"/>
  <c r="G1033" i="1"/>
  <c r="F1033" i="1"/>
  <c r="E1033" i="1"/>
  <c r="D1033" i="1"/>
  <c r="F1032" i="1"/>
  <c r="D1032" i="1"/>
  <c r="C1031" i="1"/>
  <c r="C1030" i="1"/>
  <c r="C1029" i="1"/>
  <c r="C1028" i="1"/>
  <c r="C1027" i="1"/>
  <c r="C1026" i="1"/>
  <c r="C1025" i="1"/>
  <c r="C1024" i="1"/>
  <c r="C1023" i="1"/>
  <c r="C1022" i="1"/>
  <c r="C1021" i="1"/>
  <c r="C1020" i="1"/>
  <c r="E1019" i="1"/>
  <c r="C1019" i="1"/>
  <c r="E1018" i="1"/>
  <c r="C1018" i="1" s="1"/>
  <c r="E1017" i="1"/>
  <c r="C1017" i="1"/>
  <c r="E1016" i="1"/>
  <c r="C1016" i="1" s="1"/>
  <c r="E1015" i="1"/>
  <c r="C1015" i="1"/>
  <c r="E1014" i="1"/>
  <c r="C1014" i="1" s="1"/>
  <c r="E1013" i="1"/>
  <c r="D1013" i="1"/>
  <c r="C1013" i="1" s="1"/>
  <c r="E1012" i="1"/>
  <c r="D1012" i="1"/>
  <c r="C1012" i="1" s="1"/>
  <c r="E1011" i="1"/>
  <c r="D1011" i="1"/>
  <c r="E1010" i="1"/>
  <c r="C1010" i="1" s="1"/>
  <c r="D1010" i="1"/>
  <c r="E1009" i="1"/>
  <c r="D1009" i="1"/>
  <c r="E1008" i="1"/>
  <c r="D1008" i="1"/>
  <c r="C1008" i="1"/>
  <c r="E1007" i="1"/>
  <c r="D1007" i="1"/>
  <c r="C1007" i="1" s="1"/>
  <c r="E1006" i="1"/>
  <c r="D1006" i="1"/>
  <c r="I1005" i="1"/>
  <c r="H1005" i="1"/>
  <c r="G1005" i="1"/>
  <c r="F1005" i="1"/>
  <c r="E1005" i="1"/>
  <c r="D1005" i="1"/>
  <c r="I1004" i="1"/>
  <c r="H1004" i="1"/>
  <c r="G1004" i="1"/>
  <c r="F1004" i="1"/>
  <c r="E1004" i="1"/>
  <c r="D1004" i="1"/>
  <c r="C1004" i="1" s="1"/>
  <c r="E1003" i="1"/>
  <c r="D1003" i="1"/>
  <c r="E1002" i="1"/>
  <c r="C1002" i="1" s="1"/>
  <c r="D1002" i="1"/>
  <c r="I1001" i="1"/>
  <c r="H1001" i="1"/>
  <c r="G1001" i="1"/>
  <c r="F1001" i="1"/>
  <c r="E1001" i="1"/>
  <c r="D1001" i="1"/>
  <c r="I1000" i="1"/>
  <c r="H1000" i="1"/>
  <c r="G1000" i="1"/>
  <c r="F1000" i="1"/>
  <c r="E1000" i="1"/>
  <c r="C1000" i="1" s="1"/>
  <c r="D1000" i="1"/>
  <c r="I999" i="1"/>
  <c r="H999" i="1"/>
  <c r="G999" i="1"/>
  <c r="F999" i="1"/>
  <c r="E999" i="1"/>
  <c r="D999" i="1"/>
  <c r="C999" i="1" s="1"/>
  <c r="I998" i="1"/>
  <c r="H998" i="1"/>
  <c r="G998" i="1"/>
  <c r="F998" i="1"/>
  <c r="E998" i="1"/>
  <c r="D998" i="1"/>
  <c r="E997" i="1"/>
  <c r="C997" i="1"/>
  <c r="E996" i="1"/>
  <c r="C996" i="1"/>
  <c r="C995" i="1"/>
  <c r="C994" i="1"/>
  <c r="C993" i="1"/>
  <c r="C992" i="1"/>
  <c r="E991" i="1"/>
  <c r="C991" i="1"/>
  <c r="E990" i="1"/>
  <c r="C990" i="1"/>
  <c r="C989" i="1"/>
  <c r="C988" i="1"/>
  <c r="C987" i="1"/>
  <c r="C986" i="1"/>
  <c r="C975" i="1"/>
  <c r="C974" i="1"/>
  <c r="C973" i="1"/>
  <c r="C972" i="1" s="1"/>
  <c r="C971" i="1"/>
  <c r="C970" i="1"/>
  <c r="C969" i="1"/>
  <c r="C968" i="1"/>
  <c r="C967" i="1"/>
  <c r="C966" i="1"/>
  <c r="C965" i="1"/>
  <c r="C964" i="1"/>
  <c r="I963" i="1"/>
  <c r="H963" i="1"/>
  <c r="H593" i="1" s="1"/>
  <c r="G963" i="1"/>
  <c r="F963" i="1"/>
  <c r="E963" i="1"/>
  <c r="D963" i="1"/>
  <c r="C963" i="1" s="1"/>
  <c r="I962" i="1"/>
  <c r="H962" i="1"/>
  <c r="G962" i="1"/>
  <c r="F962" i="1"/>
  <c r="C962" i="1" s="1"/>
  <c r="E962" i="1"/>
  <c r="D962" i="1"/>
  <c r="C961" i="1"/>
  <c r="C960" i="1"/>
  <c r="C959" i="1"/>
  <c r="C958" i="1"/>
  <c r="C957" i="1"/>
  <c r="C956" i="1"/>
  <c r="C955" i="1"/>
  <c r="C954" i="1"/>
  <c r="C953" i="1"/>
  <c r="C952" i="1"/>
  <c r="C951" i="1"/>
  <c r="C950" i="1"/>
  <c r="C949" i="1"/>
  <c r="C948" i="1"/>
  <c r="C947" i="1"/>
  <c r="C946" i="1"/>
  <c r="I945" i="1"/>
  <c r="H945" i="1"/>
  <c r="G945" i="1"/>
  <c r="F945" i="1"/>
  <c r="E945" i="1"/>
  <c r="D945" i="1"/>
  <c r="I944" i="1"/>
  <c r="H944" i="1"/>
  <c r="G944" i="1"/>
  <c r="F944" i="1"/>
  <c r="E944" i="1"/>
  <c r="D944" i="1"/>
  <c r="C943" i="1"/>
  <c r="C942" i="1"/>
  <c r="C941" i="1"/>
  <c r="C940" i="1"/>
  <c r="C939" i="1"/>
  <c r="C938" i="1"/>
  <c r="C937" i="1"/>
  <c r="C936" i="1"/>
  <c r="C935" i="1"/>
  <c r="C934" i="1"/>
  <c r="C933" i="1"/>
  <c r="C932" i="1"/>
  <c r="C931" i="1"/>
  <c r="C930" i="1"/>
  <c r="C929" i="1"/>
  <c r="C928" i="1"/>
  <c r="C927" i="1"/>
  <c r="C926" i="1"/>
  <c r="C925" i="1"/>
  <c r="C924" i="1"/>
  <c r="C923" i="1"/>
  <c r="C922" i="1"/>
  <c r="C921" i="1"/>
  <c r="C920" i="1"/>
  <c r="C919" i="1"/>
  <c r="C918" i="1"/>
  <c r="C917" i="1"/>
  <c r="C916" i="1"/>
  <c r="C915" i="1"/>
  <c r="C914" i="1"/>
  <c r="C913" i="1"/>
  <c r="C912" i="1"/>
  <c r="C911" i="1"/>
  <c r="C910" i="1"/>
  <c r="E909" i="1"/>
  <c r="C909" i="1" s="1"/>
  <c r="E908" i="1"/>
  <c r="C908" i="1" s="1"/>
  <c r="E907" i="1"/>
  <c r="C907" i="1" s="1"/>
  <c r="E906" i="1"/>
  <c r="C906" i="1" s="1"/>
  <c r="C905" i="1"/>
  <c r="C904" i="1"/>
  <c r="C903" i="1"/>
  <c r="C902" i="1"/>
  <c r="E901" i="1"/>
  <c r="C901" i="1" s="1"/>
  <c r="E900" i="1"/>
  <c r="C900" i="1" s="1"/>
  <c r="E899" i="1"/>
  <c r="C899" i="1" s="1"/>
  <c r="E898" i="1"/>
  <c r="C898" i="1" s="1"/>
  <c r="C897" i="1"/>
  <c r="C896" i="1"/>
  <c r="C895" i="1"/>
  <c r="C894" i="1"/>
  <c r="C893" i="1"/>
  <c r="C892" i="1"/>
  <c r="C891" i="1"/>
  <c r="C890" i="1"/>
  <c r="C889" i="1"/>
  <c r="C888" i="1"/>
  <c r="C887" i="1"/>
  <c r="C886" i="1"/>
  <c r="C885" i="1"/>
  <c r="C884" i="1"/>
  <c r="C883" i="1"/>
  <c r="C882" i="1"/>
  <c r="C881" i="1"/>
  <c r="C880" i="1"/>
  <c r="C879" i="1"/>
  <c r="C878" i="1"/>
  <c r="C877" i="1"/>
  <c r="C876" i="1"/>
  <c r="C875" i="1"/>
  <c r="C874" i="1"/>
  <c r="C873" i="1"/>
  <c r="C872" i="1"/>
  <c r="E871" i="1"/>
  <c r="C871" i="1" s="1"/>
  <c r="E870" i="1"/>
  <c r="C870" i="1" s="1"/>
  <c r="E869" i="1"/>
  <c r="C869" i="1" s="1"/>
  <c r="E868" i="1"/>
  <c r="C868" i="1" s="1"/>
  <c r="C867" i="1"/>
  <c r="C866" i="1"/>
  <c r="C865" i="1"/>
  <c r="C864" i="1"/>
  <c r="E863" i="1"/>
  <c r="C863" i="1" s="1"/>
  <c r="E862" i="1"/>
  <c r="C862" i="1" s="1"/>
  <c r="C861" i="1"/>
  <c r="C860" i="1"/>
  <c r="E859" i="1"/>
  <c r="C859" i="1" s="1"/>
  <c r="E858" i="1"/>
  <c r="C858" i="1" s="1"/>
  <c r="C857" i="1"/>
  <c r="C856" i="1"/>
  <c r="C855" i="1"/>
  <c r="C854" i="1"/>
  <c r="C853" i="1"/>
  <c r="C852" i="1"/>
  <c r="E851" i="1"/>
  <c r="C851" i="1" s="1"/>
  <c r="E850" i="1"/>
  <c r="C850" i="1" s="1"/>
  <c r="C849" i="1"/>
  <c r="C848" i="1"/>
  <c r="C847" i="1"/>
  <c r="C846" i="1"/>
  <c r="C845" i="1"/>
  <c r="C844" i="1"/>
  <c r="E843" i="1"/>
  <c r="C843" i="1" s="1"/>
  <c r="E842" i="1"/>
  <c r="C841" i="1"/>
  <c r="C840" i="1"/>
  <c r="C839" i="1"/>
  <c r="C838" i="1"/>
  <c r="C837" i="1"/>
  <c r="C836" i="1"/>
  <c r="E835" i="1"/>
  <c r="C835" i="1" s="1"/>
  <c r="E834" i="1"/>
  <c r="C834" i="1" s="1"/>
  <c r="C833" i="1"/>
  <c r="C832" i="1"/>
  <c r="C831" i="1"/>
  <c r="C830" i="1"/>
  <c r="I829" i="1"/>
  <c r="H829" i="1"/>
  <c r="G829" i="1"/>
  <c r="F829" i="1"/>
  <c r="D829" i="1"/>
  <c r="I828" i="1"/>
  <c r="H828" i="1"/>
  <c r="G828" i="1"/>
  <c r="F828" i="1"/>
  <c r="D828" i="1"/>
  <c r="C827" i="1"/>
  <c r="C826" i="1"/>
  <c r="C825" i="1"/>
  <c r="C824" i="1"/>
  <c r="E823" i="1"/>
  <c r="C823" i="1" s="1"/>
  <c r="E822" i="1"/>
  <c r="C822" i="1"/>
  <c r="E821" i="1"/>
  <c r="C821" i="1" s="1"/>
  <c r="E820" i="1"/>
  <c r="C820" i="1"/>
  <c r="E819" i="1"/>
  <c r="C819" i="1" s="1"/>
  <c r="E818" i="1"/>
  <c r="C818" i="1"/>
  <c r="E817" i="1"/>
  <c r="C817" i="1" s="1"/>
  <c r="E816" i="1"/>
  <c r="C816" i="1"/>
  <c r="E815" i="1"/>
  <c r="C815" i="1" s="1"/>
  <c r="E814" i="1"/>
  <c r="C814" i="1"/>
  <c r="I813" i="1"/>
  <c r="H813" i="1"/>
  <c r="G813" i="1"/>
  <c r="F813" i="1"/>
  <c r="F593" i="1" s="1"/>
  <c r="E813" i="1"/>
  <c r="D813" i="1"/>
  <c r="I812" i="1"/>
  <c r="H812" i="1"/>
  <c r="G812" i="1"/>
  <c r="F812" i="1"/>
  <c r="E812" i="1"/>
  <c r="D812" i="1"/>
  <c r="C811" i="1"/>
  <c r="C810" i="1"/>
  <c r="E809" i="1"/>
  <c r="C809" i="1"/>
  <c r="E808" i="1"/>
  <c r="C808" i="1" s="1"/>
  <c r="E807" i="1"/>
  <c r="C807" i="1"/>
  <c r="E806" i="1"/>
  <c r="C806" i="1" s="1"/>
  <c r="C805" i="1"/>
  <c r="C804" i="1"/>
  <c r="C803" i="1"/>
  <c r="C802" i="1"/>
  <c r="C801" i="1"/>
  <c r="C800" i="1"/>
  <c r="E799" i="1"/>
  <c r="E785" i="1" s="1"/>
  <c r="E798" i="1"/>
  <c r="C798" i="1"/>
  <c r="C797" i="1"/>
  <c r="C796" i="1"/>
  <c r="C795" i="1"/>
  <c r="C794" i="1"/>
  <c r="C793" i="1"/>
  <c r="C792" i="1"/>
  <c r="C791" i="1"/>
  <c r="C790" i="1"/>
  <c r="C789" i="1"/>
  <c r="D788" i="1"/>
  <c r="C788" i="1" s="1"/>
  <c r="C787" i="1"/>
  <c r="D786" i="1"/>
  <c r="I785" i="1"/>
  <c r="H785" i="1"/>
  <c r="G785" i="1"/>
  <c r="F785" i="1"/>
  <c r="D785" i="1"/>
  <c r="I784" i="1"/>
  <c r="H784" i="1"/>
  <c r="G784" i="1"/>
  <c r="F784" i="1"/>
  <c r="E784" i="1"/>
  <c r="C783" i="1"/>
  <c r="C782" i="1"/>
  <c r="C781" i="1"/>
  <c r="C780" i="1"/>
  <c r="C779" i="1"/>
  <c r="C778" i="1"/>
  <c r="C777" i="1"/>
  <c r="C776" i="1"/>
  <c r="C775" i="1"/>
  <c r="C774" i="1"/>
  <c r="C773" i="1"/>
  <c r="C772" i="1"/>
  <c r="C771" i="1"/>
  <c r="C770" i="1"/>
  <c r="C769" i="1"/>
  <c r="C768" i="1"/>
  <c r="C767" i="1"/>
  <c r="C766" i="1"/>
  <c r="C765" i="1"/>
  <c r="C764" i="1"/>
  <c r="C763" i="1"/>
  <c r="C762" i="1"/>
  <c r="C761" i="1"/>
  <c r="C760" i="1"/>
  <c r="C759" i="1"/>
  <c r="C758" i="1"/>
  <c r="C757" i="1"/>
  <c r="C756" i="1"/>
  <c r="C755" i="1"/>
  <c r="C754" i="1"/>
  <c r="C753" i="1"/>
  <c r="C752" i="1"/>
  <c r="C751" i="1"/>
  <c r="C750" i="1"/>
  <c r="C749" i="1"/>
  <c r="C748" i="1"/>
  <c r="C747" i="1"/>
  <c r="C746" i="1"/>
  <c r="C745" i="1"/>
  <c r="C744" i="1"/>
  <c r="C743" i="1"/>
  <c r="C742" i="1"/>
  <c r="C741" i="1"/>
  <c r="C740" i="1"/>
  <c r="C739" i="1"/>
  <c r="C738" i="1"/>
  <c r="C737" i="1"/>
  <c r="C736" i="1"/>
  <c r="C735" i="1"/>
  <c r="C734" i="1"/>
  <c r="C733" i="1"/>
  <c r="C732" i="1"/>
  <c r="C731" i="1"/>
  <c r="C730" i="1"/>
  <c r="C729" i="1"/>
  <c r="C728" i="1"/>
  <c r="C727" i="1"/>
  <c r="C726" i="1"/>
  <c r="C725" i="1"/>
  <c r="C724" i="1"/>
  <c r="C723" i="1"/>
  <c r="C722" i="1"/>
  <c r="C721" i="1"/>
  <c r="C720" i="1"/>
  <c r="C719" i="1"/>
  <c r="C718" i="1"/>
  <c r="C717" i="1"/>
  <c r="C716" i="1"/>
  <c r="C715" i="1"/>
  <c r="C714" i="1"/>
  <c r="C713" i="1"/>
  <c r="C712" i="1"/>
  <c r="C711" i="1"/>
  <c r="C710" i="1"/>
  <c r="C709" i="1"/>
  <c r="C708" i="1"/>
  <c r="C707" i="1"/>
  <c r="C706" i="1"/>
  <c r="C705" i="1"/>
  <c r="C704" i="1"/>
  <c r="C703" i="1"/>
  <c r="C702" i="1"/>
  <c r="C701" i="1"/>
  <c r="C700" i="1"/>
  <c r="C699" i="1"/>
  <c r="C698" i="1"/>
  <c r="C697" i="1"/>
  <c r="C696" i="1"/>
  <c r="C695" i="1"/>
  <c r="C694" i="1"/>
  <c r="C693" i="1"/>
  <c r="C692" i="1"/>
  <c r="C691" i="1"/>
  <c r="C690" i="1"/>
  <c r="C689" i="1"/>
  <c r="C688" i="1"/>
  <c r="C687" i="1"/>
  <c r="C686" i="1"/>
  <c r="C685" i="1"/>
  <c r="C684" i="1"/>
  <c r="C683" i="1"/>
  <c r="C682" i="1"/>
  <c r="C681" i="1"/>
  <c r="C680" i="1"/>
  <c r="C679" i="1"/>
  <c r="C678" i="1"/>
  <c r="C677" i="1"/>
  <c r="C676" i="1"/>
  <c r="C675" i="1"/>
  <c r="C674" i="1"/>
  <c r="C673" i="1"/>
  <c r="C672" i="1"/>
  <c r="C671" i="1"/>
  <c r="C670" i="1"/>
  <c r="C669" i="1"/>
  <c r="C668" i="1"/>
  <c r="C667" i="1"/>
  <c r="C666" i="1"/>
  <c r="C665" i="1"/>
  <c r="C664" i="1"/>
  <c r="C663" i="1"/>
  <c r="C662" i="1"/>
  <c r="C661" i="1"/>
  <c r="C660" i="1"/>
  <c r="C659" i="1"/>
  <c r="C658" i="1"/>
  <c r="C657" i="1"/>
  <c r="C656" i="1"/>
  <c r="C655" i="1"/>
  <c r="C654" i="1"/>
  <c r="C653" i="1"/>
  <c r="C652" i="1"/>
  <c r="C651" i="1"/>
  <c r="C650" i="1"/>
  <c r="C649" i="1"/>
  <c r="C648" i="1"/>
  <c r="C647" i="1"/>
  <c r="C646" i="1"/>
  <c r="C645" i="1"/>
  <c r="C644" i="1"/>
  <c r="C643" i="1"/>
  <c r="C642" i="1"/>
  <c r="C641" i="1"/>
  <c r="C640" i="1"/>
  <c r="C639" i="1"/>
  <c r="C638" i="1"/>
  <c r="C637" i="1"/>
  <c r="C636" i="1"/>
  <c r="C635" i="1"/>
  <c r="C634" i="1"/>
  <c r="C633" i="1"/>
  <c r="C632" i="1"/>
  <c r="C631" i="1"/>
  <c r="C630" i="1"/>
  <c r="C629" i="1"/>
  <c r="C628" i="1"/>
  <c r="C627" i="1"/>
  <c r="C626" i="1"/>
  <c r="C625" i="1"/>
  <c r="C624" i="1"/>
  <c r="C623" i="1"/>
  <c r="C622" i="1"/>
  <c r="C621" i="1"/>
  <c r="C620" i="1"/>
  <c r="C619" i="1"/>
  <c r="C618" i="1"/>
  <c r="C617" i="1"/>
  <c r="C616" i="1"/>
  <c r="C615" i="1"/>
  <c r="C614" i="1"/>
  <c r="C613" i="1"/>
  <c r="C612" i="1"/>
  <c r="C611" i="1"/>
  <c r="C610" i="1"/>
  <c r="C609" i="1"/>
  <c r="C608" i="1"/>
  <c r="C607" i="1"/>
  <c r="C606" i="1"/>
  <c r="C605" i="1"/>
  <c r="C604" i="1"/>
  <c r="C603" i="1"/>
  <c r="C602" i="1"/>
  <c r="C601" i="1"/>
  <c r="C600" i="1"/>
  <c r="C599" i="1"/>
  <c r="C598" i="1"/>
  <c r="C597" i="1"/>
  <c r="C596" i="1"/>
  <c r="I595" i="1"/>
  <c r="I593" i="1" s="1"/>
  <c r="H595" i="1"/>
  <c r="G595" i="1"/>
  <c r="F595" i="1"/>
  <c r="E595" i="1"/>
  <c r="D595" i="1"/>
  <c r="I594" i="1"/>
  <c r="H594" i="1"/>
  <c r="G594" i="1"/>
  <c r="F594" i="1"/>
  <c r="E594" i="1"/>
  <c r="D594" i="1"/>
  <c r="C594" i="1"/>
  <c r="C587" i="1"/>
  <c r="C586" i="1"/>
  <c r="I585" i="1"/>
  <c r="I583" i="1" s="1"/>
  <c r="H585" i="1"/>
  <c r="G585" i="1"/>
  <c r="F585" i="1"/>
  <c r="E585" i="1"/>
  <c r="E583" i="1" s="1"/>
  <c r="D585" i="1"/>
  <c r="I584" i="1"/>
  <c r="I582" i="1" s="1"/>
  <c r="H584" i="1"/>
  <c r="H582" i="1" s="1"/>
  <c r="G584" i="1"/>
  <c r="F584" i="1"/>
  <c r="E584" i="1"/>
  <c r="D584" i="1"/>
  <c r="D582" i="1" s="1"/>
  <c r="H583" i="1"/>
  <c r="H2350" i="1" s="1"/>
  <c r="G583" i="1"/>
  <c r="G2350" i="1" s="1"/>
  <c r="F583" i="1"/>
  <c r="G582" i="1"/>
  <c r="G2349" i="1" s="1"/>
  <c r="F582" i="1"/>
  <c r="F2349" i="1" s="1"/>
  <c r="C576" i="1"/>
  <c r="C575" i="1"/>
  <c r="E574" i="1"/>
  <c r="C574" i="1"/>
  <c r="E573" i="1"/>
  <c r="C573" i="1" s="1"/>
  <c r="I572" i="1"/>
  <c r="H572" i="1"/>
  <c r="H570" i="1" s="1"/>
  <c r="H568" i="1" s="1"/>
  <c r="H566" i="1" s="1"/>
  <c r="G572" i="1"/>
  <c r="G570" i="1" s="1"/>
  <c r="G568" i="1" s="1"/>
  <c r="G566" i="1" s="1"/>
  <c r="F572" i="1"/>
  <c r="E572" i="1"/>
  <c r="D572" i="1"/>
  <c r="I571" i="1"/>
  <c r="I569" i="1" s="1"/>
  <c r="I567" i="1" s="1"/>
  <c r="I565" i="1" s="1"/>
  <c r="I2342" i="1" s="1"/>
  <c r="I2340" i="1" s="1"/>
  <c r="I2338" i="1" s="1"/>
  <c r="H571" i="1"/>
  <c r="G571" i="1"/>
  <c r="F571" i="1"/>
  <c r="F569" i="1" s="1"/>
  <c r="E571" i="1"/>
  <c r="E569" i="1" s="1"/>
  <c r="E567" i="1" s="1"/>
  <c r="D571" i="1"/>
  <c r="I570" i="1"/>
  <c r="I568" i="1" s="1"/>
  <c r="I566" i="1" s="1"/>
  <c r="F570" i="1"/>
  <c r="F568" i="1" s="1"/>
  <c r="F566" i="1" s="1"/>
  <c r="E570" i="1"/>
  <c r="E568" i="1" s="1"/>
  <c r="E566" i="1" s="1"/>
  <c r="H569" i="1"/>
  <c r="H567" i="1" s="1"/>
  <c r="H565" i="1" s="1"/>
  <c r="G569" i="1"/>
  <c r="G567" i="1" s="1"/>
  <c r="G565" i="1" s="1"/>
  <c r="D569" i="1"/>
  <c r="D567" i="1" s="1"/>
  <c r="D565" i="1" s="1"/>
  <c r="C559" i="1"/>
  <c r="C558" i="1"/>
  <c r="I557" i="1"/>
  <c r="I555" i="1" s="1"/>
  <c r="H557" i="1"/>
  <c r="G557" i="1"/>
  <c r="G555" i="1" s="1"/>
  <c r="F557" i="1"/>
  <c r="F555" i="1" s="1"/>
  <c r="F545" i="1" s="1"/>
  <c r="F543" i="1" s="1"/>
  <c r="F2335" i="1" s="1"/>
  <c r="F2333" i="1" s="1"/>
  <c r="F2331" i="1" s="1"/>
  <c r="E557" i="1"/>
  <c r="E555" i="1" s="1"/>
  <c r="D557" i="1"/>
  <c r="I556" i="1"/>
  <c r="I554" i="1" s="1"/>
  <c r="H556" i="1"/>
  <c r="H554" i="1" s="1"/>
  <c r="G556" i="1"/>
  <c r="F556" i="1"/>
  <c r="E556" i="1"/>
  <c r="D556" i="1"/>
  <c r="D554" i="1" s="1"/>
  <c r="H555" i="1"/>
  <c r="G554" i="1"/>
  <c r="F554" i="1"/>
  <c r="C553" i="1"/>
  <c r="C552" i="1"/>
  <c r="C551" i="1"/>
  <c r="C550" i="1"/>
  <c r="I549" i="1"/>
  <c r="I547" i="1" s="1"/>
  <c r="H549" i="1"/>
  <c r="G549" i="1"/>
  <c r="F549" i="1"/>
  <c r="E549" i="1"/>
  <c r="E547" i="1" s="1"/>
  <c r="D549" i="1"/>
  <c r="I548" i="1"/>
  <c r="I546" i="1" s="1"/>
  <c r="H548" i="1"/>
  <c r="H546" i="1" s="1"/>
  <c r="G548" i="1"/>
  <c r="G546" i="1" s="1"/>
  <c r="F548" i="1"/>
  <c r="E548" i="1"/>
  <c r="D548" i="1"/>
  <c r="D546" i="1" s="1"/>
  <c r="H547" i="1"/>
  <c r="H545" i="1" s="1"/>
  <c r="H543" i="1" s="1"/>
  <c r="G547" i="1"/>
  <c r="G545" i="1" s="1"/>
  <c r="G543" i="1" s="1"/>
  <c r="F547" i="1"/>
  <c r="F546" i="1"/>
  <c r="F544" i="1" s="1"/>
  <c r="F542" i="1" s="1"/>
  <c r="E546" i="1"/>
  <c r="C536" i="1"/>
  <c r="C535" i="1"/>
  <c r="I534" i="1"/>
  <c r="I532" i="1" s="1"/>
  <c r="H534" i="1"/>
  <c r="H532" i="1" s="1"/>
  <c r="G534" i="1"/>
  <c r="G532" i="1" s="1"/>
  <c r="F534" i="1"/>
  <c r="F532" i="1" s="1"/>
  <c r="E534" i="1"/>
  <c r="E532" i="1" s="1"/>
  <c r="D534" i="1"/>
  <c r="I533" i="1"/>
  <c r="H533" i="1"/>
  <c r="H531" i="1" s="1"/>
  <c r="G533" i="1"/>
  <c r="G531" i="1" s="1"/>
  <c r="F533" i="1"/>
  <c r="F531" i="1" s="1"/>
  <c r="E533" i="1"/>
  <c r="D533" i="1"/>
  <c r="D531" i="1" s="1"/>
  <c r="C533" i="1"/>
  <c r="C531" i="1" s="1"/>
  <c r="D532" i="1"/>
  <c r="I531" i="1"/>
  <c r="E531" i="1"/>
  <c r="C530" i="1"/>
  <c r="C529" i="1"/>
  <c r="E528" i="1"/>
  <c r="E526" i="1" s="1"/>
  <c r="E524" i="1" s="1"/>
  <c r="E522" i="1" s="1"/>
  <c r="D528" i="1"/>
  <c r="I527" i="1"/>
  <c r="H527" i="1"/>
  <c r="H525" i="1" s="1"/>
  <c r="G527" i="1"/>
  <c r="G525" i="1" s="1"/>
  <c r="G523" i="1" s="1"/>
  <c r="G521" i="1" s="1"/>
  <c r="F527" i="1"/>
  <c r="E527" i="1"/>
  <c r="D527" i="1"/>
  <c r="D525" i="1" s="1"/>
  <c r="I526" i="1"/>
  <c r="H526" i="1"/>
  <c r="H524" i="1" s="1"/>
  <c r="G526" i="1"/>
  <c r="G524" i="1" s="1"/>
  <c r="G522" i="1" s="1"/>
  <c r="F526" i="1"/>
  <c r="F524" i="1" s="1"/>
  <c r="F522" i="1" s="1"/>
  <c r="D526" i="1"/>
  <c r="I525" i="1"/>
  <c r="I523" i="1" s="1"/>
  <c r="I521" i="1" s="1"/>
  <c r="F525" i="1"/>
  <c r="I524" i="1"/>
  <c r="I522" i="1" s="1"/>
  <c r="H522" i="1"/>
  <c r="C515" i="1"/>
  <c r="C514" i="1"/>
  <c r="C513" i="1"/>
  <c r="C512" i="1"/>
  <c r="C511" i="1"/>
  <c r="C510" i="1"/>
  <c r="C509" i="1"/>
  <c r="C508" i="1"/>
  <c r="I507" i="1"/>
  <c r="C507" i="1"/>
  <c r="I506" i="1"/>
  <c r="C506" i="1" s="1"/>
  <c r="I505" i="1"/>
  <c r="H505" i="1"/>
  <c r="G505" i="1"/>
  <c r="G436" i="1" s="1"/>
  <c r="F505" i="1"/>
  <c r="E505" i="1"/>
  <c r="D505" i="1"/>
  <c r="I504" i="1"/>
  <c r="H504" i="1"/>
  <c r="G504" i="1"/>
  <c r="F504" i="1"/>
  <c r="E504" i="1"/>
  <c r="D504" i="1"/>
  <c r="C503" i="1"/>
  <c r="C502" i="1"/>
  <c r="E501" i="1"/>
  <c r="C501" i="1" s="1"/>
  <c r="E500" i="1"/>
  <c r="C500" i="1" s="1"/>
  <c r="I497" i="1"/>
  <c r="I434" i="1" s="1"/>
  <c r="I392" i="1" s="1"/>
  <c r="H497" i="1"/>
  <c r="H434" i="1" s="1"/>
  <c r="H392" i="1" s="1"/>
  <c r="G497" i="1"/>
  <c r="F497" i="1"/>
  <c r="D497" i="1"/>
  <c r="I496" i="1"/>
  <c r="H496" i="1"/>
  <c r="G496" i="1"/>
  <c r="G433" i="1" s="1"/>
  <c r="G391" i="1" s="1"/>
  <c r="F496" i="1"/>
  <c r="F464" i="1" s="1"/>
  <c r="F462" i="1" s="1"/>
  <c r="E496" i="1"/>
  <c r="D496" i="1"/>
  <c r="C496" i="1" s="1"/>
  <c r="C495" i="1"/>
  <c r="C494" i="1"/>
  <c r="C493" i="1"/>
  <c r="C492" i="1"/>
  <c r="C491" i="1"/>
  <c r="C490" i="1"/>
  <c r="C489" i="1"/>
  <c r="C488" i="1"/>
  <c r="C487" i="1"/>
  <c r="C486" i="1"/>
  <c r="C485" i="1"/>
  <c r="C484" i="1"/>
  <c r="C483" i="1"/>
  <c r="C482" i="1"/>
  <c r="C481" i="1"/>
  <c r="C480" i="1"/>
  <c r="C479" i="1"/>
  <c r="C478" i="1"/>
  <c r="C477" i="1"/>
  <c r="C476" i="1"/>
  <c r="D475" i="1"/>
  <c r="D467" i="1" s="1"/>
  <c r="C475" i="1"/>
  <c r="D474" i="1"/>
  <c r="C474" i="1" s="1"/>
  <c r="C473" i="1"/>
  <c r="C472" i="1"/>
  <c r="C471" i="1"/>
  <c r="C470" i="1"/>
  <c r="C469" i="1"/>
  <c r="C468" i="1"/>
  <c r="I467" i="1"/>
  <c r="H467" i="1"/>
  <c r="G467" i="1"/>
  <c r="G465" i="1" s="1"/>
  <c r="G463" i="1" s="1"/>
  <c r="G457" i="1" s="1"/>
  <c r="G455" i="1" s="1"/>
  <c r="F467" i="1"/>
  <c r="E467" i="1"/>
  <c r="I466" i="1"/>
  <c r="H466" i="1"/>
  <c r="G466" i="1"/>
  <c r="F466" i="1"/>
  <c r="E466" i="1"/>
  <c r="H465" i="1"/>
  <c r="H463" i="1" s="1"/>
  <c r="H457" i="1" s="1"/>
  <c r="H455" i="1" s="1"/>
  <c r="C461" i="1"/>
  <c r="C460" i="1"/>
  <c r="I459" i="1"/>
  <c r="I426" i="1" s="1"/>
  <c r="I384" i="1" s="1"/>
  <c r="H459" i="1"/>
  <c r="G459" i="1"/>
  <c r="F459" i="1"/>
  <c r="E459" i="1"/>
  <c r="E426" i="1" s="1"/>
  <c r="E384" i="1" s="1"/>
  <c r="D459" i="1"/>
  <c r="I458" i="1"/>
  <c r="I425" i="1" s="1"/>
  <c r="I383" i="1" s="1"/>
  <c r="H458" i="1"/>
  <c r="G458" i="1"/>
  <c r="F458" i="1"/>
  <c r="E458" i="1"/>
  <c r="C458" i="1" s="1"/>
  <c r="D458" i="1"/>
  <c r="F452" i="1"/>
  <c r="I442" i="1"/>
  <c r="H442" i="1"/>
  <c r="E442" i="1"/>
  <c r="E402" i="1" s="1"/>
  <c r="G441" i="1"/>
  <c r="G401" i="1" s="1"/>
  <c r="I440" i="1"/>
  <c r="H440" i="1"/>
  <c r="G440" i="1"/>
  <c r="G400" i="1" s="1"/>
  <c r="G35" i="1" s="1"/>
  <c r="F440" i="1"/>
  <c r="C440" i="1" s="1"/>
  <c r="E440" i="1"/>
  <c r="D440" i="1"/>
  <c r="I439" i="1"/>
  <c r="H439" i="1"/>
  <c r="H399" i="1" s="1"/>
  <c r="H34" i="1" s="1"/>
  <c r="G439" i="1"/>
  <c r="E439" i="1"/>
  <c r="H436" i="1"/>
  <c r="G434" i="1"/>
  <c r="D434" i="1"/>
  <c r="F426" i="1"/>
  <c r="F384" i="1" s="1"/>
  <c r="H425" i="1"/>
  <c r="H383" i="1" s="1"/>
  <c r="D425" i="1"/>
  <c r="D383" i="1" s="1"/>
  <c r="C418" i="1"/>
  <c r="C417" i="1"/>
  <c r="H409" i="1"/>
  <c r="H46" i="1" s="1"/>
  <c r="I402" i="1"/>
  <c r="H402" i="1"/>
  <c r="I400" i="1"/>
  <c r="H400" i="1"/>
  <c r="E400" i="1"/>
  <c r="D400" i="1"/>
  <c r="G399" i="1"/>
  <c r="G392" i="1"/>
  <c r="D392" i="1"/>
  <c r="C376" i="1"/>
  <c r="C375" i="1"/>
  <c r="C374" i="1"/>
  <c r="C373" i="1"/>
  <c r="C372" i="1"/>
  <c r="C371" i="1"/>
  <c r="C370" i="1"/>
  <c r="C369" i="1"/>
  <c r="C368" i="1"/>
  <c r="C367" i="1"/>
  <c r="C366" i="1"/>
  <c r="C365" i="1"/>
  <c r="C364" i="1"/>
  <c r="C363" i="1"/>
  <c r="C362" i="1"/>
  <c r="C361" i="1"/>
  <c r="C360" i="1"/>
  <c r="C359" i="1"/>
  <c r="I358" i="1"/>
  <c r="H358" i="1"/>
  <c r="H356" i="1" s="1"/>
  <c r="H352" i="1" s="1"/>
  <c r="G358" i="1"/>
  <c r="G356" i="1" s="1"/>
  <c r="F358" i="1"/>
  <c r="E358" i="1"/>
  <c r="D358" i="1"/>
  <c r="I357" i="1"/>
  <c r="I355" i="1" s="1"/>
  <c r="H357" i="1"/>
  <c r="G357" i="1"/>
  <c r="F357" i="1"/>
  <c r="F355" i="1" s="1"/>
  <c r="F351" i="1" s="1"/>
  <c r="E357" i="1"/>
  <c r="D357" i="1"/>
  <c r="I356" i="1"/>
  <c r="I354" i="1" s="1"/>
  <c r="F356" i="1"/>
  <c r="E356" i="1"/>
  <c r="H355" i="1"/>
  <c r="H353" i="1" s="1"/>
  <c r="G355" i="1"/>
  <c r="D355" i="1"/>
  <c r="D353" i="1" s="1"/>
  <c r="F353" i="1"/>
  <c r="I352" i="1"/>
  <c r="H351" i="1"/>
  <c r="D351" i="1"/>
  <c r="C350" i="1"/>
  <c r="C349" i="1"/>
  <c r="I348" i="1"/>
  <c r="H348" i="1"/>
  <c r="G348" i="1"/>
  <c r="F348" i="1"/>
  <c r="E348" i="1"/>
  <c r="D348" i="1"/>
  <c r="I347" i="1"/>
  <c r="H347" i="1"/>
  <c r="G347" i="1"/>
  <c r="F347" i="1"/>
  <c r="E347" i="1"/>
  <c r="D347" i="1"/>
  <c r="C341" i="1"/>
  <c r="C340" i="1"/>
  <c r="I339" i="1"/>
  <c r="H339" i="1"/>
  <c r="G339" i="1"/>
  <c r="F339" i="1"/>
  <c r="E339" i="1"/>
  <c r="D339" i="1"/>
  <c r="I338" i="1"/>
  <c r="H338" i="1"/>
  <c r="H336" i="1" s="1"/>
  <c r="H334" i="1" s="1"/>
  <c r="H332" i="1" s="1"/>
  <c r="H330" i="1" s="1"/>
  <c r="H328" i="1" s="1"/>
  <c r="H322" i="1" s="1"/>
  <c r="G338" i="1"/>
  <c r="G336" i="1" s="1"/>
  <c r="G334" i="1" s="1"/>
  <c r="G332" i="1" s="1"/>
  <c r="G330" i="1" s="1"/>
  <c r="G328" i="1" s="1"/>
  <c r="F338" i="1"/>
  <c r="E338" i="1"/>
  <c r="D338" i="1"/>
  <c r="D336" i="1" s="1"/>
  <c r="D334" i="1" s="1"/>
  <c r="D332" i="1" s="1"/>
  <c r="D330" i="1" s="1"/>
  <c r="C338" i="1"/>
  <c r="I336" i="1"/>
  <c r="F336" i="1"/>
  <c r="F334" i="1" s="1"/>
  <c r="F332" i="1" s="1"/>
  <c r="F330" i="1" s="1"/>
  <c r="F328" i="1" s="1"/>
  <c r="E336" i="1"/>
  <c r="E334" i="1" s="1"/>
  <c r="E332" i="1" s="1"/>
  <c r="I334" i="1"/>
  <c r="I332" i="1" s="1"/>
  <c r="I330" i="1" s="1"/>
  <c r="I328" i="1" s="1"/>
  <c r="I322" i="1" s="1"/>
  <c r="C326" i="1"/>
  <c r="I325" i="1"/>
  <c r="I323" i="1" s="1"/>
  <c r="I321" i="1" s="1"/>
  <c r="H325" i="1"/>
  <c r="H323" i="1" s="1"/>
  <c r="H321" i="1" s="1"/>
  <c r="G325" i="1"/>
  <c r="G323" i="1" s="1"/>
  <c r="G321" i="1" s="1"/>
  <c r="F325" i="1"/>
  <c r="E325" i="1"/>
  <c r="D325" i="1"/>
  <c r="I324" i="1"/>
  <c r="H324" i="1"/>
  <c r="G324" i="1"/>
  <c r="G322" i="1" s="1"/>
  <c r="G320" i="1" s="1"/>
  <c r="G318" i="1" s="1"/>
  <c r="G316" i="1" s="1"/>
  <c r="G314" i="1" s="1"/>
  <c r="F324" i="1"/>
  <c r="F322" i="1" s="1"/>
  <c r="F320" i="1" s="1"/>
  <c r="F318" i="1" s="1"/>
  <c r="F316" i="1" s="1"/>
  <c r="F314" i="1" s="1"/>
  <c r="E324" i="1"/>
  <c r="D324" i="1"/>
  <c r="D322" i="1" s="1"/>
  <c r="C324" i="1"/>
  <c r="F323" i="1"/>
  <c r="F321" i="1" s="1"/>
  <c r="F319" i="1" s="1"/>
  <c r="F317" i="1" s="1"/>
  <c r="F315" i="1" s="1"/>
  <c r="F313" i="1" s="1"/>
  <c r="E323" i="1"/>
  <c r="E321" i="1" s="1"/>
  <c r="E319" i="1"/>
  <c r="E317" i="1" s="1"/>
  <c r="E315" i="1"/>
  <c r="E313" i="1" s="1"/>
  <c r="C311" i="1"/>
  <c r="C310" i="1"/>
  <c r="I309" i="1"/>
  <c r="I307" i="1" s="1"/>
  <c r="H309" i="1"/>
  <c r="H307" i="1" s="1"/>
  <c r="H305" i="1" s="1"/>
  <c r="H303" i="1" s="1"/>
  <c r="H301" i="1" s="1"/>
  <c r="G309" i="1"/>
  <c r="F309" i="1"/>
  <c r="E309" i="1"/>
  <c r="E307" i="1" s="1"/>
  <c r="E305" i="1" s="1"/>
  <c r="E303" i="1" s="1"/>
  <c r="E301" i="1" s="1"/>
  <c r="D309" i="1"/>
  <c r="I308" i="1"/>
  <c r="H308" i="1"/>
  <c r="H306" i="1" s="1"/>
  <c r="G308" i="1"/>
  <c r="G306" i="1" s="1"/>
  <c r="F308" i="1"/>
  <c r="E308" i="1"/>
  <c r="D308" i="1"/>
  <c r="D306" i="1" s="1"/>
  <c r="G307" i="1"/>
  <c r="G305" i="1" s="1"/>
  <c r="G303" i="1" s="1"/>
  <c r="G301" i="1" s="1"/>
  <c r="F307" i="1"/>
  <c r="I306" i="1"/>
  <c r="I304" i="1" s="1"/>
  <c r="E306" i="1"/>
  <c r="E304" i="1" s="1"/>
  <c r="E302" i="1" s="1"/>
  <c r="E300" i="1" s="1"/>
  <c r="I305" i="1"/>
  <c r="I303" i="1" s="1"/>
  <c r="I301" i="1" s="1"/>
  <c r="H304" i="1"/>
  <c r="H302" i="1" s="1"/>
  <c r="G304" i="1"/>
  <c r="G302" i="1" s="1"/>
  <c r="D304" i="1"/>
  <c r="D302" i="1" s="1"/>
  <c r="D300" i="1" s="1"/>
  <c r="I302" i="1"/>
  <c r="I300" i="1" s="1"/>
  <c r="H300" i="1"/>
  <c r="G300" i="1"/>
  <c r="C299" i="1"/>
  <c r="C298" i="1"/>
  <c r="C297" i="1"/>
  <c r="C296" i="1"/>
  <c r="C295" i="1"/>
  <c r="C294" i="1"/>
  <c r="C293" i="1"/>
  <c r="C292" i="1"/>
  <c r="I291" i="1"/>
  <c r="H291" i="1"/>
  <c r="G291" i="1"/>
  <c r="G289" i="1" s="1"/>
  <c r="G287" i="1" s="1"/>
  <c r="F291" i="1"/>
  <c r="E291" i="1"/>
  <c r="D291" i="1"/>
  <c r="I290" i="1"/>
  <c r="I288" i="1" s="1"/>
  <c r="I286" i="1" s="1"/>
  <c r="I284" i="1" s="1"/>
  <c r="H290" i="1"/>
  <c r="G290" i="1"/>
  <c r="F290" i="1"/>
  <c r="F288" i="1" s="1"/>
  <c r="E290" i="1"/>
  <c r="D290" i="1"/>
  <c r="I289" i="1"/>
  <c r="H289" i="1"/>
  <c r="E289" i="1"/>
  <c r="E222" i="1" s="1"/>
  <c r="D289" i="1"/>
  <c r="H288" i="1"/>
  <c r="G288" i="1"/>
  <c r="D288" i="1"/>
  <c r="D221" i="1" s="1"/>
  <c r="F286" i="1"/>
  <c r="C282" i="1"/>
  <c r="C281" i="1"/>
  <c r="C280" i="1"/>
  <c r="C279" i="1"/>
  <c r="I278" i="1"/>
  <c r="H278" i="1"/>
  <c r="G278" i="1"/>
  <c r="F278" i="1"/>
  <c r="C278" i="1" s="1"/>
  <c r="E278" i="1"/>
  <c r="D278" i="1"/>
  <c r="I277" i="1"/>
  <c r="H277" i="1"/>
  <c r="G277" i="1"/>
  <c r="F277" i="1"/>
  <c r="E277" i="1"/>
  <c r="D277" i="1"/>
  <c r="C276" i="1"/>
  <c r="I275" i="1"/>
  <c r="I273" i="1" s="1"/>
  <c r="H275" i="1"/>
  <c r="H273" i="1" s="1"/>
  <c r="G275" i="1"/>
  <c r="F275" i="1"/>
  <c r="I274" i="1"/>
  <c r="I258" i="1" s="1"/>
  <c r="H274" i="1"/>
  <c r="G274" i="1"/>
  <c r="F274" i="1"/>
  <c r="E274" i="1"/>
  <c r="D274" i="1"/>
  <c r="C274" i="1" s="1"/>
  <c r="G273" i="1"/>
  <c r="F273" i="1"/>
  <c r="E273" i="1"/>
  <c r="D273" i="1"/>
  <c r="C272" i="1"/>
  <c r="C271" i="1"/>
  <c r="C270" i="1"/>
  <c r="C269" i="1"/>
  <c r="E268" i="1"/>
  <c r="E267" i="1"/>
  <c r="C267" i="1"/>
  <c r="C266" i="1"/>
  <c r="C265" i="1"/>
  <c r="C264" i="1"/>
  <c r="C263" i="1"/>
  <c r="C262" i="1"/>
  <c r="C261" i="1"/>
  <c r="I260" i="1"/>
  <c r="H260" i="1"/>
  <c r="H258" i="1" s="1"/>
  <c r="G260" i="1"/>
  <c r="F260" i="1"/>
  <c r="D260" i="1"/>
  <c r="I259" i="1"/>
  <c r="H259" i="1"/>
  <c r="H257" i="1" s="1"/>
  <c r="G259" i="1"/>
  <c r="G257" i="1" s="1"/>
  <c r="F259" i="1"/>
  <c r="E259" i="1"/>
  <c r="D259" i="1"/>
  <c r="D257" i="1" s="1"/>
  <c r="C247" i="1"/>
  <c r="H246" i="1"/>
  <c r="C246" i="1"/>
  <c r="C245" i="1"/>
  <c r="G244" i="1"/>
  <c r="I243" i="1"/>
  <c r="I241" i="1" s="1"/>
  <c r="H243" i="1"/>
  <c r="H241" i="1" s="1"/>
  <c r="H239" i="1" s="1"/>
  <c r="G243" i="1"/>
  <c r="G241" i="1" s="1"/>
  <c r="G239" i="1" s="1"/>
  <c r="F243" i="1"/>
  <c r="E243" i="1"/>
  <c r="E241" i="1" s="1"/>
  <c r="D243" i="1"/>
  <c r="I242" i="1"/>
  <c r="H242" i="1"/>
  <c r="H240" i="1" s="1"/>
  <c r="F242" i="1"/>
  <c r="F240" i="1" s="1"/>
  <c r="F238" i="1" s="1"/>
  <c r="E242" i="1"/>
  <c r="E240" i="1" s="1"/>
  <c r="E238" i="1" s="1"/>
  <c r="D242" i="1"/>
  <c r="D240" i="1" s="1"/>
  <c r="F241" i="1"/>
  <c r="F239" i="1" s="1"/>
  <c r="I240" i="1"/>
  <c r="I238" i="1" s="1"/>
  <c r="I239" i="1"/>
  <c r="E239" i="1"/>
  <c r="H238" i="1"/>
  <c r="D238" i="1"/>
  <c r="H221" i="1"/>
  <c r="C214" i="1"/>
  <c r="C213" i="1"/>
  <c r="C212" i="1"/>
  <c r="E211" i="1"/>
  <c r="D211" i="1"/>
  <c r="F210" i="1"/>
  <c r="E210" i="1"/>
  <c r="D209" i="1"/>
  <c r="C209" i="1"/>
  <c r="F208" i="1"/>
  <c r="C208" i="1" s="1"/>
  <c r="E208" i="1"/>
  <c r="D207" i="1"/>
  <c r="C207" i="1"/>
  <c r="F206" i="1"/>
  <c r="C206" i="1" s="1"/>
  <c r="E206" i="1"/>
  <c r="C205" i="1"/>
  <c r="G204" i="1"/>
  <c r="E204" i="1"/>
  <c r="D203" i="1"/>
  <c r="C203" i="1" s="1"/>
  <c r="F202" i="1"/>
  <c r="E202" i="1"/>
  <c r="D201" i="1"/>
  <c r="C201" i="1"/>
  <c r="F200" i="1"/>
  <c r="E200" i="1"/>
  <c r="D199" i="1"/>
  <c r="C199" i="1"/>
  <c r="F198" i="1"/>
  <c r="C198" i="1" s="1"/>
  <c r="E198" i="1"/>
  <c r="D197" i="1"/>
  <c r="C197" i="1" s="1"/>
  <c r="E196" i="1"/>
  <c r="C196" i="1"/>
  <c r="E195" i="1"/>
  <c r="D195" i="1"/>
  <c r="E193" i="1"/>
  <c r="D193" i="1"/>
  <c r="C193" i="1" s="1"/>
  <c r="D192" i="1"/>
  <c r="D191" i="1" s="1"/>
  <c r="C191" i="1" s="1"/>
  <c r="C192" i="1"/>
  <c r="I191" i="1"/>
  <c r="H191" i="1"/>
  <c r="G191" i="1"/>
  <c r="F191" i="1"/>
  <c r="E191" i="1"/>
  <c r="C190" i="1"/>
  <c r="F189" i="1"/>
  <c r="E189" i="1"/>
  <c r="D189" i="1"/>
  <c r="C188" i="1"/>
  <c r="C187" i="1"/>
  <c r="F186" i="1"/>
  <c r="C186" i="1" s="1"/>
  <c r="I185" i="1"/>
  <c r="F185" i="1"/>
  <c r="F159" i="1" s="1"/>
  <c r="F157" i="1" s="1"/>
  <c r="E185" i="1"/>
  <c r="C185" i="1" s="1"/>
  <c r="D185" i="1"/>
  <c r="D184" i="1"/>
  <c r="C184" i="1" s="1"/>
  <c r="I183" i="1"/>
  <c r="E183" i="1"/>
  <c r="F182" i="1"/>
  <c r="F160" i="1" s="1"/>
  <c r="F158" i="1" s="1"/>
  <c r="F156" i="1" s="1"/>
  <c r="F150" i="1" s="1"/>
  <c r="F148" i="1" s="1"/>
  <c r="E182" i="1"/>
  <c r="C182" i="1" s="1"/>
  <c r="D181" i="1"/>
  <c r="C181" i="1"/>
  <c r="C180" i="1"/>
  <c r="I179" i="1"/>
  <c r="E179" i="1"/>
  <c r="D179" i="1"/>
  <c r="C178" i="1"/>
  <c r="I177" i="1"/>
  <c r="C177" i="1"/>
  <c r="E176" i="1"/>
  <c r="C176" i="1"/>
  <c r="E175" i="1"/>
  <c r="C175" i="1"/>
  <c r="C174" i="1"/>
  <c r="D173" i="1"/>
  <c r="C173" i="1" s="1"/>
  <c r="I172" i="1"/>
  <c r="I171" i="1" s="1"/>
  <c r="D172" i="1"/>
  <c r="C172" i="1" s="1"/>
  <c r="H171" i="1"/>
  <c r="H159" i="1" s="1"/>
  <c r="E171" i="1"/>
  <c r="D171" i="1"/>
  <c r="C170" i="1"/>
  <c r="C169" i="1"/>
  <c r="C168" i="1"/>
  <c r="C167" i="1"/>
  <c r="I166" i="1"/>
  <c r="I165" i="1" s="1"/>
  <c r="D166" i="1"/>
  <c r="D160" i="1" s="1"/>
  <c r="D67" i="1" s="1"/>
  <c r="E165" i="1"/>
  <c r="I164" i="1"/>
  <c r="E164" i="1"/>
  <c r="C164" i="1"/>
  <c r="I163" i="1"/>
  <c r="C163" i="1" s="1"/>
  <c r="E163" i="1"/>
  <c r="C162" i="1"/>
  <c r="C161" i="1"/>
  <c r="H160" i="1"/>
  <c r="H158" i="1" s="1"/>
  <c r="H156" i="1" s="1"/>
  <c r="H150" i="1" s="1"/>
  <c r="H148" i="1" s="1"/>
  <c r="G159" i="1"/>
  <c r="G157" i="1" s="1"/>
  <c r="G155" i="1" s="1"/>
  <c r="H157" i="1"/>
  <c r="H155" i="1" s="1"/>
  <c r="H2395" i="1" s="1"/>
  <c r="F155" i="1"/>
  <c r="C154" i="1"/>
  <c r="C153" i="1"/>
  <c r="I152" i="1"/>
  <c r="H152" i="1"/>
  <c r="G152" i="1"/>
  <c r="G2390" i="1" s="1"/>
  <c r="F152" i="1"/>
  <c r="F2390" i="1" s="1"/>
  <c r="E152" i="1"/>
  <c r="E2390" i="1" s="1"/>
  <c r="D152" i="1"/>
  <c r="I151" i="1"/>
  <c r="I2389" i="1" s="1"/>
  <c r="H151" i="1"/>
  <c r="H2389" i="1" s="1"/>
  <c r="G151" i="1"/>
  <c r="G2389" i="1" s="1"/>
  <c r="F151" i="1"/>
  <c r="E151" i="1"/>
  <c r="E2389" i="1" s="1"/>
  <c r="D151" i="1"/>
  <c r="D2389" i="1" s="1"/>
  <c r="G149" i="1"/>
  <c r="G147" i="1" s="1"/>
  <c r="I144" i="1"/>
  <c r="C144" i="1"/>
  <c r="I143" i="1"/>
  <c r="I141" i="1" s="1"/>
  <c r="I2381" i="1" s="1"/>
  <c r="H143" i="1"/>
  <c r="H141" i="1" s="1"/>
  <c r="G143" i="1"/>
  <c r="F143" i="1"/>
  <c r="F141" i="1" s="1"/>
  <c r="F2381" i="1" s="1"/>
  <c r="D143" i="1"/>
  <c r="D141" i="1" s="1"/>
  <c r="I142" i="1"/>
  <c r="I15" i="1" s="1"/>
  <c r="H142" i="1"/>
  <c r="H2382" i="1" s="1"/>
  <c r="G142" i="1"/>
  <c r="G2382" i="1" s="1"/>
  <c r="F142" i="1"/>
  <c r="F2382" i="1" s="1"/>
  <c r="E142" i="1"/>
  <c r="E15" i="1" s="1"/>
  <c r="D142" i="1"/>
  <c r="G141" i="1"/>
  <c r="G2381" i="1" s="1"/>
  <c r="E141" i="1"/>
  <c r="E2381" i="1" s="1"/>
  <c r="G140" i="1"/>
  <c r="G139" i="1" s="1"/>
  <c r="G137" i="1" s="1"/>
  <c r="F140" i="1"/>
  <c r="D135" i="1"/>
  <c r="C135" i="1"/>
  <c r="F134" i="1"/>
  <c r="E134" i="1"/>
  <c r="D134" i="1"/>
  <c r="C134" i="1"/>
  <c r="I133" i="1"/>
  <c r="I131" i="1" s="1"/>
  <c r="H133" i="1"/>
  <c r="G133" i="1"/>
  <c r="D133" i="1"/>
  <c r="C133" i="1" s="1"/>
  <c r="I132" i="1"/>
  <c r="I130" i="1" s="1"/>
  <c r="H132" i="1"/>
  <c r="G132" i="1"/>
  <c r="D132" i="1"/>
  <c r="C132" i="1" s="1"/>
  <c r="H131" i="1"/>
  <c r="H129" i="1" s="1"/>
  <c r="H127" i="1" s="1"/>
  <c r="H125" i="1" s="1"/>
  <c r="G131" i="1"/>
  <c r="G129" i="1" s="1"/>
  <c r="G127" i="1" s="1"/>
  <c r="G125" i="1" s="1"/>
  <c r="F131" i="1"/>
  <c r="E131" i="1"/>
  <c r="E129" i="1" s="1"/>
  <c r="E127" i="1" s="1"/>
  <c r="E125" i="1" s="1"/>
  <c r="H130" i="1"/>
  <c r="G130" i="1"/>
  <c r="G128" i="1" s="1"/>
  <c r="G126" i="1" s="1"/>
  <c r="G124" i="1" s="1"/>
  <c r="F130" i="1"/>
  <c r="F128" i="1" s="1"/>
  <c r="F126" i="1" s="1"/>
  <c r="F124" i="1" s="1"/>
  <c r="E130" i="1"/>
  <c r="E128" i="1" s="1"/>
  <c r="E126" i="1" s="1"/>
  <c r="E124" i="1" s="1"/>
  <c r="F129" i="1"/>
  <c r="F127" i="1" s="1"/>
  <c r="F125" i="1" s="1"/>
  <c r="I128" i="1"/>
  <c r="I126" i="1" s="1"/>
  <c r="I124" i="1" s="1"/>
  <c r="H128" i="1"/>
  <c r="H126" i="1" s="1"/>
  <c r="H124" i="1" s="1"/>
  <c r="D123" i="1"/>
  <c r="D121" i="1" s="1"/>
  <c r="D119" i="1" s="1"/>
  <c r="D122" i="1"/>
  <c r="C122" i="1" s="1"/>
  <c r="I121" i="1"/>
  <c r="H121" i="1"/>
  <c r="H119" i="1" s="1"/>
  <c r="H117" i="1" s="1"/>
  <c r="H115" i="1" s="1"/>
  <c r="H113" i="1" s="1"/>
  <c r="G121" i="1"/>
  <c r="F121" i="1"/>
  <c r="C121" i="1"/>
  <c r="I120" i="1"/>
  <c r="I118" i="1" s="1"/>
  <c r="H120" i="1"/>
  <c r="H118" i="1" s="1"/>
  <c r="G120" i="1"/>
  <c r="F120" i="1"/>
  <c r="F118" i="1" s="1"/>
  <c r="D120" i="1"/>
  <c r="I119" i="1"/>
  <c r="G119" i="1"/>
  <c r="F119" i="1"/>
  <c r="F117" i="1" s="1"/>
  <c r="F115" i="1" s="1"/>
  <c r="F113" i="1" s="1"/>
  <c r="F111" i="1" s="1"/>
  <c r="E119" i="1"/>
  <c r="G118" i="1"/>
  <c r="G116" i="1" s="1"/>
  <c r="G114" i="1" s="1"/>
  <c r="G112" i="1" s="1"/>
  <c r="G110" i="1" s="1"/>
  <c r="E118" i="1"/>
  <c r="E116" i="1" s="1"/>
  <c r="E114" i="1" s="1"/>
  <c r="E112" i="1" s="1"/>
  <c r="E110" i="1" s="1"/>
  <c r="I117" i="1"/>
  <c r="I115" i="1" s="1"/>
  <c r="I113" i="1" s="1"/>
  <c r="E117" i="1"/>
  <c r="E115" i="1" s="1"/>
  <c r="E113" i="1" s="1"/>
  <c r="C108" i="1"/>
  <c r="E107" i="1"/>
  <c r="C107" i="1" s="1"/>
  <c r="I106" i="1"/>
  <c r="H106" i="1"/>
  <c r="G106" i="1"/>
  <c r="F106" i="1"/>
  <c r="E106" i="1"/>
  <c r="E104" i="1" s="1"/>
  <c r="D106" i="1"/>
  <c r="I105" i="1"/>
  <c r="H105" i="1"/>
  <c r="G105" i="1"/>
  <c r="F105" i="1"/>
  <c r="D105" i="1"/>
  <c r="I103" i="1"/>
  <c r="I101" i="1" s="1"/>
  <c r="I99" i="1" s="1"/>
  <c r="H103" i="1"/>
  <c r="H101" i="1" s="1"/>
  <c r="H99" i="1" s="1"/>
  <c r="G103" i="1"/>
  <c r="F103" i="1"/>
  <c r="F101" i="1" s="1"/>
  <c r="F99" i="1" s="1"/>
  <c r="I102" i="1"/>
  <c r="I100" i="1" s="1"/>
  <c r="H102" i="1"/>
  <c r="H100" i="1" s="1"/>
  <c r="G102" i="1"/>
  <c r="F102" i="1"/>
  <c r="G101" i="1"/>
  <c r="G99" i="1" s="1"/>
  <c r="G100" i="1"/>
  <c r="F100" i="1"/>
  <c r="F98" i="1" s="1"/>
  <c r="F96" i="1" s="1"/>
  <c r="C93" i="1"/>
  <c r="C92" i="1"/>
  <c r="C91" i="1"/>
  <c r="C90" i="1"/>
  <c r="C89" i="1"/>
  <c r="G88" i="1"/>
  <c r="C88" i="1" s="1"/>
  <c r="C87" i="1"/>
  <c r="I86" i="1"/>
  <c r="H86" i="1"/>
  <c r="G86" i="1"/>
  <c r="G82" i="1" s="1"/>
  <c r="F86" i="1"/>
  <c r="E86" i="1"/>
  <c r="D86" i="1"/>
  <c r="C85" i="1"/>
  <c r="I84" i="1"/>
  <c r="I82" i="1" s="1"/>
  <c r="H84" i="1"/>
  <c r="H82" i="1" s="1"/>
  <c r="G84" i="1"/>
  <c r="F84" i="1"/>
  <c r="F82" i="1" s="1"/>
  <c r="F2318" i="1" s="1"/>
  <c r="E84" i="1"/>
  <c r="E82" i="1" s="1"/>
  <c r="D84" i="1"/>
  <c r="I83" i="1"/>
  <c r="I2319" i="1" s="1"/>
  <c r="H83" i="1"/>
  <c r="H2319" i="1" s="1"/>
  <c r="G83" i="1"/>
  <c r="G2319" i="1" s="1"/>
  <c r="F83" i="1"/>
  <c r="F2319" i="1" s="1"/>
  <c r="E83" i="1"/>
  <c r="E2319" i="1" s="1"/>
  <c r="D83" i="1"/>
  <c r="D2319" i="1" s="1"/>
  <c r="I81" i="1"/>
  <c r="I79" i="1" s="1"/>
  <c r="F81" i="1"/>
  <c r="F79" i="1" s="1"/>
  <c r="E81" i="1"/>
  <c r="E79" i="1" s="1"/>
  <c r="G75" i="1"/>
  <c r="F75" i="1"/>
  <c r="F73" i="1" s="1"/>
  <c r="F71" i="1" s="1"/>
  <c r="F69" i="1" s="1"/>
  <c r="I74" i="1"/>
  <c r="I72" i="1" s="1"/>
  <c r="I70" i="1" s="1"/>
  <c r="I68" i="1" s="1"/>
  <c r="H74" i="1"/>
  <c r="H72" i="1" s="1"/>
  <c r="H70" i="1" s="1"/>
  <c r="H68" i="1" s="1"/>
  <c r="G73" i="1"/>
  <c r="G71" i="1" s="1"/>
  <c r="G69" i="1" s="1"/>
  <c r="H61" i="1"/>
  <c r="G61" i="1"/>
  <c r="F61" i="1"/>
  <c r="E61" i="1"/>
  <c r="D61" i="1"/>
  <c r="I59" i="1"/>
  <c r="G59" i="1"/>
  <c r="F59" i="1"/>
  <c r="I58" i="1"/>
  <c r="G58" i="1"/>
  <c r="E58" i="1"/>
  <c r="D58" i="1"/>
  <c r="I37" i="1"/>
  <c r="H37" i="1"/>
  <c r="E37" i="1"/>
  <c r="G36" i="1"/>
  <c r="I35" i="1"/>
  <c r="H35" i="1"/>
  <c r="E35" i="1"/>
  <c r="D35" i="1"/>
  <c r="G34" i="1"/>
  <c r="F34" i="1"/>
  <c r="I27" i="1"/>
  <c r="H27" i="1"/>
  <c r="G27" i="1"/>
  <c r="D27" i="1"/>
  <c r="G26" i="1"/>
  <c r="H15" i="1"/>
  <c r="G15" i="1"/>
  <c r="F15" i="1"/>
  <c r="D15" i="1"/>
  <c r="I14" i="1"/>
  <c r="G14" i="1"/>
  <c r="D14" i="1"/>
  <c r="G60" i="1" l="1"/>
  <c r="H2381" i="1"/>
  <c r="H58" i="1"/>
  <c r="H14" i="1"/>
  <c r="C15" i="1"/>
  <c r="E59" i="1"/>
  <c r="F60" i="1"/>
  <c r="F67" i="1"/>
  <c r="F65" i="1" s="1"/>
  <c r="F63" i="1" s="1"/>
  <c r="C106" i="1"/>
  <c r="C123" i="1"/>
  <c r="C141" i="1"/>
  <c r="H149" i="1"/>
  <c r="H147" i="1" s="1"/>
  <c r="D2390" i="1"/>
  <c r="C152" i="1"/>
  <c r="F2395" i="1"/>
  <c r="C244" i="1"/>
  <c r="G242" i="1"/>
  <c r="F345" i="1"/>
  <c r="F343" i="1" s="1"/>
  <c r="F337" i="1" s="1"/>
  <c r="F335" i="1" s="1"/>
  <c r="F333" i="1" s="1"/>
  <c r="F331" i="1" s="1"/>
  <c r="F329" i="1" s="1"/>
  <c r="C347" i="1"/>
  <c r="F354" i="1"/>
  <c r="F352" i="1"/>
  <c r="F346" i="1" s="1"/>
  <c r="F344" i="1" s="1"/>
  <c r="E464" i="1"/>
  <c r="E462" i="1" s="1"/>
  <c r="E456" i="1" s="1"/>
  <c r="E454" i="1" s="1"/>
  <c r="I464" i="1"/>
  <c r="I462" i="1" s="1"/>
  <c r="I433" i="1"/>
  <c r="I391" i="1" s="1"/>
  <c r="I26" i="1" s="1"/>
  <c r="G435" i="1"/>
  <c r="C571" i="1"/>
  <c r="I2034" i="1"/>
  <c r="I2032" i="1" s="1"/>
  <c r="G117" i="1"/>
  <c r="G115" i="1" s="1"/>
  <c r="G113" i="1" s="1"/>
  <c r="G160" i="1"/>
  <c r="G158" i="1" s="1"/>
  <c r="G156" i="1" s="1"/>
  <c r="C204" i="1"/>
  <c r="I227" i="1"/>
  <c r="I225" i="1" s="1"/>
  <c r="I223" i="1" s="1"/>
  <c r="I319" i="1"/>
  <c r="I317" i="1" s="1"/>
  <c r="I315" i="1" s="1"/>
  <c r="I313" i="1" s="1"/>
  <c r="E355" i="1"/>
  <c r="E353" i="1" s="1"/>
  <c r="C357" i="1"/>
  <c r="I353" i="1"/>
  <c r="I351" i="1"/>
  <c r="I345" i="1" s="1"/>
  <c r="I343" i="1" s="1"/>
  <c r="G352" i="1"/>
  <c r="G346" i="1" s="1"/>
  <c r="G344" i="1" s="1"/>
  <c r="G354" i="1"/>
  <c r="F2328" i="1"/>
  <c r="F2326" i="1" s="1"/>
  <c r="F2324" i="1" s="1"/>
  <c r="F520" i="1"/>
  <c r="F518" i="1" s="1"/>
  <c r="D784" i="1"/>
  <c r="C786" i="1"/>
  <c r="C2310" i="1"/>
  <c r="D2308" i="1"/>
  <c r="C2308" i="1" s="1"/>
  <c r="F57" i="1"/>
  <c r="F55" i="1" s="1"/>
  <c r="E111" i="1"/>
  <c r="C120" i="1"/>
  <c r="C119" i="1"/>
  <c r="F139" i="1"/>
  <c r="F137" i="1" s="1"/>
  <c r="F138" i="1"/>
  <c r="C151" i="1"/>
  <c r="I2390" i="1"/>
  <c r="I61" i="1"/>
  <c r="I159" i="1"/>
  <c r="I157" i="1" s="1"/>
  <c r="I155" i="1" s="1"/>
  <c r="I2395" i="1" s="1"/>
  <c r="D258" i="1"/>
  <c r="E260" i="1"/>
  <c r="E258" i="1" s="1"/>
  <c r="C268" i="1"/>
  <c r="F289" i="1"/>
  <c r="F287" i="1" s="1"/>
  <c r="F285" i="1" s="1"/>
  <c r="C291" i="1"/>
  <c r="E227" i="1"/>
  <c r="E225" i="1" s="1"/>
  <c r="E223" i="1" s="1"/>
  <c r="E425" i="1"/>
  <c r="E383" i="1" s="1"/>
  <c r="F2320" i="1"/>
  <c r="F2316" i="1" s="1"/>
  <c r="F2314" i="1" s="1"/>
  <c r="F456" i="1"/>
  <c r="F454" i="1" s="1"/>
  <c r="C1382" i="1"/>
  <c r="E1380" i="1"/>
  <c r="E1378" i="1" s="1"/>
  <c r="E433" i="1" s="1"/>
  <c r="E391" i="1" s="1"/>
  <c r="E26" i="1" s="1"/>
  <c r="D1842" i="1"/>
  <c r="C1844" i="1"/>
  <c r="C61" i="1"/>
  <c r="D131" i="1"/>
  <c r="C131" i="1" s="1"/>
  <c r="E159" i="1"/>
  <c r="G228" i="1"/>
  <c r="G226" i="1" s="1"/>
  <c r="G224" i="1" s="1"/>
  <c r="F305" i="1"/>
  <c r="F303" i="1" s="1"/>
  <c r="F301" i="1" s="1"/>
  <c r="F306" i="1"/>
  <c r="F304" i="1" s="1"/>
  <c r="F302" i="1" s="1"/>
  <c r="F300" i="1" s="1"/>
  <c r="C300" i="1" s="1"/>
  <c r="D323" i="1"/>
  <c r="C325" i="1"/>
  <c r="C842" i="1"/>
  <c r="E828" i="1"/>
  <c r="G426" i="1"/>
  <c r="G384" i="1" s="1"/>
  <c r="C332" i="1"/>
  <c r="I346" i="1"/>
  <c r="I344" i="1" s="1"/>
  <c r="H346" i="1"/>
  <c r="H344" i="1" s="1"/>
  <c r="H426" i="1"/>
  <c r="H384" i="1" s="1"/>
  <c r="H523" i="1"/>
  <c r="H521" i="1" s="1"/>
  <c r="H2327" i="1" s="1"/>
  <c r="H2325" i="1" s="1"/>
  <c r="H2323" i="1" s="1"/>
  <c r="C556" i="1"/>
  <c r="C572" i="1"/>
  <c r="C1088" i="1"/>
  <c r="E1070" i="1"/>
  <c r="D1108" i="1"/>
  <c r="D449" i="1" s="1"/>
  <c r="C1110" i="1"/>
  <c r="D1328" i="1"/>
  <c r="C1328" i="1" s="1"/>
  <c r="C1330" i="1"/>
  <c r="E1391" i="1"/>
  <c r="E436" i="1" s="1"/>
  <c r="C1409" i="1"/>
  <c r="D1431" i="1"/>
  <c r="C1433" i="1"/>
  <c r="D1821" i="1"/>
  <c r="C1823" i="1"/>
  <c r="C86" i="1"/>
  <c r="E160" i="1"/>
  <c r="C160" i="1" s="1"/>
  <c r="D183" i="1"/>
  <c r="C211" i="1"/>
  <c r="I222" i="1"/>
  <c r="C275" i="1"/>
  <c r="F433" i="1"/>
  <c r="F391" i="1" s="1"/>
  <c r="F26" i="1" s="1"/>
  <c r="G425" i="1"/>
  <c r="G383" i="1" s="1"/>
  <c r="C383" i="1" s="1"/>
  <c r="F434" i="1"/>
  <c r="F392" i="1" s="1"/>
  <c r="F27" i="1" s="1"/>
  <c r="I436" i="1"/>
  <c r="C527" i="1"/>
  <c r="C548" i="1"/>
  <c r="G544" i="1"/>
  <c r="G542" i="1" s="1"/>
  <c r="E545" i="1"/>
  <c r="E543" i="1" s="1"/>
  <c r="I545" i="1"/>
  <c r="I543" i="1" s="1"/>
  <c r="D570" i="1"/>
  <c r="D568" i="1" s="1"/>
  <c r="C1076" i="1"/>
  <c r="F1070" i="1"/>
  <c r="C1209" i="1"/>
  <c r="D1203" i="1"/>
  <c r="D452" i="1" s="1"/>
  <c r="C1217" i="1"/>
  <c r="C1352" i="1"/>
  <c r="E1328" i="1"/>
  <c r="C1478" i="1"/>
  <c r="D1466" i="1"/>
  <c r="E1709" i="1"/>
  <c r="C1709" i="1" s="1"/>
  <c r="C1737" i="1"/>
  <c r="H1916" i="1"/>
  <c r="H1914" i="1" s="1"/>
  <c r="H1912" i="1" s="1"/>
  <c r="H1910" i="1" s="1"/>
  <c r="H1594" i="1"/>
  <c r="H1592" i="1" s="1"/>
  <c r="H1590" i="1" s="1"/>
  <c r="H1588" i="1" s="1"/>
  <c r="F2278" i="1"/>
  <c r="F2276" i="1" s="1"/>
  <c r="F2274" i="1" s="1"/>
  <c r="C2280" i="1"/>
  <c r="D2281" i="1"/>
  <c r="D2034" i="1"/>
  <c r="C84" i="1"/>
  <c r="C179" i="1"/>
  <c r="C202" i="1"/>
  <c r="F227" i="1"/>
  <c r="F225" i="1" s="1"/>
  <c r="F223" i="1" s="1"/>
  <c r="F258" i="1"/>
  <c r="F256" i="1" s="1"/>
  <c r="F254" i="1" s="1"/>
  <c r="F252" i="1" s="1"/>
  <c r="F250" i="1" s="1"/>
  <c r="H433" i="1"/>
  <c r="H391" i="1" s="1"/>
  <c r="H26" i="1" s="1"/>
  <c r="C528" i="1"/>
  <c r="C534" i="1"/>
  <c r="C532" i="1" s="1"/>
  <c r="E829" i="1"/>
  <c r="E593" i="1" s="1"/>
  <c r="C1042" i="1"/>
  <c r="E1032" i="1"/>
  <c r="D2359" i="1"/>
  <c r="C1232" i="1"/>
  <c r="C1276" i="1"/>
  <c r="D1290" i="1"/>
  <c r="C1292" i="1"/>
  <c r="C1291" i="1" s="1"/>
  <c r="H1238" i="1"/>
  <c r="H1236" i="1" s="1"/>
  <c r="H2361" i="1" s="1"/>
  <c r="H2357" i="1" s="1"/>
  <c r="H2355" i="1" s="1"/>
  <c r="D1390" i="1"/>
  <c r="H1390" i="1"/>
  <c r="H435" i="1" s="1"/>
  <c r="G1467" i="1"/>
  <c r="I1708" i="1"/>
  <c r="H1663" i="1"/>
  <c r="H1661" i="1" s="1"/>
  <c r="H1659" i="1" s="1"/>
  <c r="H1657" i="1" s="1"/>
  <c r="H1602" i="1"/>
  <c r="H1600" i="1" s="1"/>
  <c r="H1598" i="1" s="1"/>
  <c r="H1596" i="1" s="1"/>
  <c r="G1993" i="1"/>
  <c r="G1991" i="1" s="1"/>
  <c r="G1989" i="1" s="1"/>
  <c r="G1987" i="1" s="1"/>
  <c r="G2006" i="1"/>
  <c r="G2004" i="1" s="1"/>
  <c r="G2002" i="1" s="1"/>
  <c r="C2249" i="1"/>
  <c r="E2247" i="1"/>
  <c r="E2266" i="1"/>
  <c r="E2264" i="1" s="1"/>
  <c r="E2263" i="1" s="1"/>
  <c r="C2268" i="1"/>
  <c r="C584" i="1"/>
  <c r="C812" i="1"/>
  <c r="C1001" i="1"/>
  <c r="C1003" i="1"/>
  <c r="C1006" i="1"/>
  <c r="C1123" i="1"/>
  <c r="C1178" i="1"/>
  <c r="C1193" i="1"/>
  <c r="H1202" i="1"/>
  <c r="I1203" i="1"/>
  <c r="I1241" i="1"/>
  <c r="C1248" i="1"/>
  <c r="C1247" i="1" s="1"/>
  <c r="C1296" i="1"/>
  <c r="I1303" i="1"/>
  <c r="C1344" i="1"/>
  <c r="C1369" i="1"/>
  <c r="G1329" i="1"/>
  <c r="C1400" i="1"/>
  <c r="C1416" i="1"/>
  <c r="I1429" i="1"/>
  <c r="I1427" i="1" s="1"/>
  <c r="G1466" i="1"/>
  <c r="G449" i="1" s="1"/>
  <c r="G409" i="1" s="1"/>
  <c r="G46" i="1" s="1"/>
  <c r="C1479" i="1"/>
  <c r="G1665" i="1"/>
  <c r="C1741" i="1"/>
  <c r="D2231" i="1"/>
  <c r="D2230" i="1"/>
  <c r="D2210" i="1" s="1"/>
  <c r="C2293" i="1"/>
  <c r="D2291" i="1"/>
  <c r="D2289" i="1" s="1"/>
  <c r="D2287" i="1" s="1"/>
  <c r="G593" i="1"/>
  <c r="C785" i="1"/>
  <c r="C799" i="1"/>
  <c r="C944" i="1"/>
  <c r="C1005" i="1"/>
  <c r="C1133" i="1"/>
  <c r="E1202" i="1"/>
  <c r="I1202" i="1"/>
  <c r="F1241" i="1"/>
  <c r="C1266" i="1"/>
  <c r="C1270" i="1"/>
  <c r="G1304" i="1"/>
  <c r="C1349" i="1"/>
  <c r="C1408" i="1"/>
  <c r="I1428" i="1"/>
  <c r="I1426" i="1" s="1"/>
  <c r="C1463" i="1"/>
  <c r="C1515" i="1"/>
  <c r="C1538" i="1"/>
  <c r="D1951" i="1"/>
  <c r="C1951" i="1" s="1"/>
  <c r="C1952" i="1"/>
  <c r="I2073" i="1"/>
  <c r="C2077" i="1"/>
  <c r="I2082" i="1"/>
  <c r="C2082" i="1" s="1"/>
  <c r="C2084" i="1"/>
  <c r="F2157" i="1"/>
  <c r="F2155" i="1" s="1"/>
  <c r="F2153" i="1" s="1"/>
  <c r="F2151" i="1" s="1"/>
  <c r="F2180" i="1"/>
  <c r="H2181" i="1"/>
  <c r="C2266" i="1"/>
  <c r="C2265" i="1" s="1"/>
  <c r="D2264" i="1"/>
  <c r="C2264" i="1" s="1"/>
  <c r="F592" i="1"/>
  <c r="F447" i="1" s="1"/>
  <c r="F407" i="1" s="1"/>
  <c r="F44" i="1" s="1"/>
  <c r="C595" i="1"/>
  <c r="C998" i="1"/>
  <c r="C1009" i="1"/>
  <c r="C1011" i="1"/>
  <c r="I1032" i="1"/>
  <c r="I592" i="1" s="1"/>
  <c r="H592" i="1"/>
  <c r="H590" i="1" s="1"/>
  <c r="H588" i="1" s="1"/>
  <c r="E450" i="1"/>
  <c r="E410" i="1" s="1"/>
  <c r="E47" i="1" s="1"/>
  <c r="I450" i="1"/>
  <c r="I410" i="1" s="1"/>
  <c r="I47" i="1" s="1"/>
  <c r="F1109" i="1"/>
  <c r="F450" i="1" s="1"/>
  <c r="F410" i="1" s="1"/>
  <c r="F47" i="1" s="1"/>
  <c r="C1182" i="1"/>
  <c r="I1108" i="1"/>
  <c r="I449" i="1" s="1"/>
  <c r="I409" i="1" s="1"/>
  <c r="I46" i="1" s="1"/>
  <c r="C1216" i="1"/>
  <c r="D1239" i="1"/>
  <c r="D1237" i="1" s="1"/>
  <c r="C1256" i="1"/>
  <c r="C1269" i="1"/>
  <c r="C1286" i="1"/>
  <c r="E1303" i="1"/>
  <c r="C1303" i="1" s="1"/>
  <c r="H1303" i="1"/>
  <c r="F1238" i="1"/>
  <c r="F1236" i="1" s="1"/>
  <c r="G1326" i="1"/>
  <c r="G1324" i="1" s="1"/>
  <c r="C1348" i="1"/>
  <c r="I1328" i="1"/>
  <c r="I431" i="1" s="1"/>
  <c r="I389" i="1" s="1"/>
  <c r="H1378" i="1"/>
  <c r="H1326" i="1" s="1"/>
  <c r="H1324" i="1" s="1"/>
  <c r="H1316" i="1" s="1"/>
  <c r="F1379" i="1"/>
  <c r="C1387" i="1"/>
  <c r="E1429" i="1"/>
  <c r="E1427" i="1" s="1"/>
  <c r="F1430" i="1"/>
  <c r="F1428" i="1" s="1"/>
  <c r="F1426" i="1" s="1"/>
  <c r="G1431" i="1"/>
  <c r="G1429" i="1" s="1"/>
  <c r="G1427" i="1" s="1"/>
  <c r="H1430" i="1"/>
  <c r="H1428" i="1" s="1"/>
  <c r="H1426" i="1" s="1"/>
  <c r="H2374" i="1" s="1"/>
  <c r="H2372" i="1" s="1"/>
  <c r="C1499" i="1"/>
  <c r="E1509" i="1"/>
  <c r="E1507" i="1" s="1"/>
  <c r="E1505" i="1" s="1"/>
  <c r="E1503" i="1" s="1"/>
  <c r="G1510" i="1"/>
  <c r="G1508" i="1" s="1"/>
  <c r="D1612" i="1"/>
  <c r="D1665" i="1"/>
  <c r="C1670" i="1"/>
  <c r="C1676" i="1"/>
  <c r="I1666" i="1"/>
  <c r="C1666" i="1" s="1"/>
  <c r="C1724" i="1"/>
  <c r="C1763" i="1"/>
  <c r="F1843" i="1"/>
  <c r="F1841" i="1" s="1"/>
  <c r="F1839" i="1" s="1"/>
  <c r="F1837" i="1" s="1"/>
  <c r="F1835" i="1" s="1"/>
  <c r="C1873" i="1"/>
  <c r="E1845" i="1"/>
  <c r="E1919" i="1"/>
  <c r="E1917" i="1" s="1"/>
  <c r="E1915" i="1" s="1"/>
  <c r="E1913" i="1" s="1"/>
  <c r="E1911" i="1" s="1"/>
  <c r="E1909" i="1" s="1"/>
  <c r="C1947" i="1"/>
  <c r="F1994" i="1"/>
  <c r="F1992" i="1" s="1"/>
  <c r="F1990" i="1" s="1"/>
  <c r="C2058" i="1"/>
  <c r="I2054" i="1"/>
  <c r="E2073" i="1"/>
  <c r="C2075" i="1"/>
  <c r="C2119" i="1"/>
  <c r="E2159" i="1"/>
  <c r="C2177" i="1"/>
  <c r="C1716" i="1"/>
  <c r="H1740" i="1"/>
  <c r="H1664" i="1" s="1"/>
  <c r="C1777" i="1"/>
  <c r="C1789" i="1"/>
  <c r="H1835" i="1"/>
  <c r="C1879" i="1"/>
  <c r="C1883" i="1"/>
  <c r="C1953" i="1"/>
  <c r="I2104" i="1"/>
  <c r="F2103" i="1"/>
  <c r="G2104" i="1"/>
  <c r="G2088" i="1" s="1"/>
  <c r="G2072" i="1" s="1"/>
  <c r="C2176" i="1"/>
  <c r="C2183" i="1"/>
  <c r="C2186" i="1"/>
  <c r="C2191" i="1"/>
  <c r="C2217" i="1"/>
  <c r="C2235" i="1"/>
  <c r="H2245" i="1"/>
  <c r="C2256" i="1"/>
  <c r="G1842" i="1"/>
  <c r="G1840" i="1" s="1"/>
  <c r="G1838" i="1" s="1"/>
  <c r="G1836" i="1" s="1"/>
  <c r="G1834" i="1" s="1"/>
  <c r="E1843" i="1"/>
  <c r="E1841" i="1" s="1"/>
  <c r="E1839" i="1" s="1"/>
  <c r="E1837" i="1" s="1"/>
  <c r="I1843" i="1"/>
  <c r="I1841" i="1" s="1"/>
  <c r="I1839" i="1" s="1"/>
  <c r="I1837" i="1" s="1"/>
  <c r="E1902" i="1"/>
  <c r="E1900" i="1" s="1"/>
  <c r="E1898" i="1" s="1"/>
  <c r="E1896" i="1" s="1"/>
  <c r="E1894" i="1" s="1"/>
  <c r="E1834" i="1" s="1"/>
  <c r="C1929" i="1"/>
  <c r="C1995" i="1"/>
  <c r="E2098" i="1"/>
  <c r="C2098" i="1" s="1"/>
  <c r="H2103" i="1"/>
  <c r="H2087" i="1" s="1"/>
  <c r="H2071" i="1" s="1"/>
  <c r="D2114" i="1"/>
  <c r="C2114" i="1" s="1"/>
  <c r="C2172" i="1"/>
  <c r="G2241" i="1"/>
  <c r="F2246" i="1"/>
  <c r="F2244" i="1" s="1"/>
  <c r="F2242" i="1" s="1"/>
  <c r="F2240" i="1" s="1"/>
  <c r="F2241" i="1"/>
  <c r="F2239" i="1" s="1"/>
  <c r="G2242" i="1"/>
  <c r="G2240" i="1" s="1"/>
  <c r="C2270" i="1"/>
  <c r="I1740" i="1"/>
  <c r="C1781" i="1"/>
  <c r="D1822" i="1"/>
  <c r="I1903" i="1"/>
  <c r="I1901" i="1" s="1"/>
  <c r="I1899" i="1" s="1"/>
  <c r="I1897" i="1" s="1"/>
  <c r="I1895" i="1" s="1"/>
  <c r="C1955" i="1"/>
  <c r="H1988" i="1"/>
  <c r="C2054" i="1"/>
  <c r="E2072" i="1"/>
  <c r="E2070" i="1" s="1"/>
  <c r="H2104" i="1"/>
  <c r="H2088" i="1" s="1"/>
  <c r="H2072" i="1" s="1"/>
  <c r="I2113" i="1"/>
  <c r="C2113" i="1" s="1"/>
  <c r="G2158" i="1"/>
  <c r="G2156" i="1" s="1"/>
  <c r="G2154" i="1" s="1"/>
  <c r="G2152" i="1" s="1"/>
  <c r="G2150" i="1" s="1"/>
  <c r="D2159" i="1"/>
  <c r="H2159" i="1"/>
  <c r="H2157" i="1" s="1"/>
  <c r="H2155" i="1" s="1"/>
  <c r="H2153" i="1" s="1"/>
  <c r="H2151" i="1" s="1"/>
  <c r="I2211" i="1"/>
  <c r="C2221" i="1"/>
  <c r="E2229" i="1"/>
  <c r="E2035" i="1" s="1"/>
  <c r="E395" i="1" s="1"/>
  <c r="E30" i="1" s="1"/>
  <c r="I2230" i="1"/>
  <c r="I2210" i="1" s="1"/>
  <c r="I2208" i="1" s="1"/>
  <c r="I2206" i="1" s="1"/>
  <c r="D2269" i="1"/>
  <c r="G319" i="1"/>
  <c r="G317" i="1" s="1"/>
  <c r="G315" i="1" s="1"/>
  <c r="G313" i="1" s="1"/>
  <c r="G227" i="1"/>
  <c r="G225" i="1" s="1"/>
  <c r="G223" i="1" s="1"/>
  <c r="I116" i="1"/>
  <c r="I114" i="1" s="1"/>
  <c r="I112" i="1" s="1"/>
  <c r="I110" i="1" s="1"/>
  <c r="I129" i="1"/>
  <c r="I127" i="1" s="1"/>
  <c r="I125" i="1" s="1"/>
  <c r="I75" i="1"/>
  <c r="I73" i="1" s="1"/>
  <c r="I71" i="1" s="1"/>
  <c r="I69" i="1" s="1"/>
  <c r="H2318" i="1"/>
  <c r="H80" i="1"/>
  <c r="H78" i="1" s="1"/>
  <c r="H60" i="1"/>
  <c r="H16" i="1" s="1"/>
  <c r="F97" i="1"/>
  <c r="F95" i="1" s="1"/>
  <c r="E2318" i="1"/>
  <c r="E60" i="1"/>
  <c r="E80" i="1"/>
  <c r="E78" i="1" s="1"/>
  <c r="I320" i="1"/>
  <c r="I318" i="1" s="1"/>
  <c r="I316" i="1" s="1"/>
  <c r="I314" i="1" s="1"/>
  <c r="I228" i="1"/>
  <c r="I226" i="1" s="1"/>
  <c r="I224" i="1" s="1"/>
  <c r="I220" i="1" s="1"/>
  <c r="G97" i="1"/>
  <c r="G95" i="1" s="1"/>
  <c r="H98" i="1"/>
  <c r="H96" i="1" s="1"/>
  <c r="E103" i="1"/>
  <c r="E75" i="1"/>
  <c r="E73" i="1" s="1"/>
  <c r="E71" i="1" s="1"/>
  <c r="E69" i="1" s="1"/>
  <c r="E102" i="1"/>
  <c r="E100" i="1" s="1"/>
  <c r="G111" i="1"/>
  <c r="F116" i="1"/>
  <c r="F114" i="1" s="1"/>
  <c r="F112" i="1" s="1"/>
  <c r="F110" i="1" s="1"/>
  <c r="F66" i="1"/>
  <c r="I149" i="1"/>
  <c r="I147" i="1" s="1"/>
  <c r="D65" i="1"/>
  <c r="I111" i="1"/>
  <c r="H116" i="1"/>
  <c r="H114" i="1" s="1"/>
  <c r="H112" i="1" s="1"/>
  <c r="H110" i="1" s="1"/>
  <c r="H66" i="1"/>
  <c r="I2318" i="1"/>
  <c r="I60" i="1"/>
  <c r="I80" i="1"/>
  <c r="I78" i="1" s="1"/>
  <c r="E157" i="1"/>
  <c r="E155" i="1" s="1"/>
  <c r="E2391" i="1" s="1"/>
  <c r="E2387" i="1" s="1"/>
  <c r="E66" i="1"/>
  <c r="H97" i="1"/>
  <c r="H95" i="1" s="1"/>
  <c r="I98" i="1"/>
  <c r="I96" i="1" s="1"/>
  <c r="I97" i="1"/>
  <c r="I95" i="1" s="1"/>
  <c r="H111" i="1"/>
  <c r="G2334" i="1"/>
  <c r="G2332" i="1" s="1"/>
  <c r="G2330" i="1" s="1"/>
  <c r="G540" i="1"/>
  <c r="G538" i="1" s="1"/>
  <c r="E565" i="1"/>
  <c r="D2382" i="1"/>
  <c r="C142" i="1"/>
  <c r="G2396" i="1"/>
  <c r="G150" i="1"/>
  <c r="G148" i="1" s="1"/>
  <c r="C243" i="1"/>
  <c r="C241" i="1" s="1"/>
  <c r="C239" i="1" s="1"/>
  <c r="D241" i="1"/>
  <c r="D239" i="1" s="1"/>
  <c r="D2369" i="1"/>
  <c r="D287" i="1"/>
  <c r="D320" i="1"/>
  <c r="C330" i="1"/>
  <c r="D328" i="1"/>
  <c r="C339" i="1"/>
  <c r="C358" i="1"/>
  <c r="D356" i="1"/>
  <c r="D228" i="1" s="1"/>
  <c r="H2328" i="1"/>
  <c r="H2326" i="1" s="1"/>
  <c r="H2324" i="1" s="1"/>
  <c r="H520" i="1"/>
  <c r="H518" i="1" s="1"/>
  <c r="C1265" i="1"/>
  <c r="E1239" i="1"/>
  <c r="E1237" i="1" s="1"/>
  <c r="E1235" i="1" s="1"/>
  <c r="E1229" i="1" s="1"/>
  <c r="C1305" i="1"/>
  <c r="F58" i="1"/>
  <c r="F74" i="1"/>
  <c r="F72" i="1" s="1"/>
  <c r="F70" i="1" s="1"/>
  <c r="F68" i="1" s="1"/>
  <c r="F80" i="1"/>
  <c r="F78" i="1" s="1"/>
  <c r="G81" i="1"/>
  <c r="G79" i="1" s="1"/>
  <c r="D82" i="1"/>
  <c r="D104" i="1"/>
  <c r="E105" i="1"/>
  <c r="C105" i="1" s="1"/>
  <c r="D118" i="1"/>
  <c r="D130" i="1"/>
  <c r="G138" i="1"/>
  <c r="E139" i="1"/>
  <c r="E137" i="1" s="1"/>
  <c r="H140" i="1"/>
  <c r="E2382" i="1"/>
  <c r="E140" i="1"/>
  <c r="E138" i="1" s="1"/>
  <c r="I2382" i="1"/>
  <c r="I140" i="1"/>
  <c r="D158" i="1"/>
  <c r="D165" i="1"/>
  <c r="C189" i="1"/>
  <c r="C200" i="1"/>
  <c r="H222" i="1"/>
  <c r="H17" i="1" s="1"/>
  <c r="F228" i="1"/>
  <c r="F226" i="1" s="1"/>
  <c r="F224" i="1" s="1"/>
  <c r="F236" i="1"/>
  <c r="C242" i="1"/>
  <c r="C240" i="1" s="1"/>
  <c r="C238" i="1" s="1"/>
  <c r="D255" i="1"/>
  <c r="D235" i="1"/>
  <c r="E256" i="1"/>
  <c r="E254" i="1" s="1"/>
  <c r="E252" i="1" s="1"/>
  <c r="E250" i="1" s="1"/>
  <c r="E236" i="1"/>
  <c r="C259" i="1"/>
  <c r="E257" i="1"/>
  <c r="I257" i="1"/>
  <c r="G258" i="1"/>
  <c r="D2368" i="1"/>
  <c r="D286" i="1"/>
  <c r="E2369" i="1"/>
  <c r="E287" i="1"/>
  <c r="E285" i="1" s="1"/>
  <c r="C290" i="1"/>
  <c r="E288" i="1"/>
  <c r="I2368" i="1"/>
  <c r="I221" i="1"/>
  <c r="F2369" i="1"/>
  <c r="C308" i="1"/>
  <c r="H320" i="1"/>
  <c r="H318" i="1" s="1"/>
  <c r="H316" i="1" s="1"/>
  <c r="H314" i="1" s="1"/>
  <c r="H228" i="1"/>
  <c r="H226" i="1" s="1"/>
  <c r="H224" i="1" s="1"/>
  <c r="C323" i="1"/>
  <c r="D321" i="1"/>
  <c r="H319" i="1"/>
  <c r="H317" i="1" s="1"/>
  <c r="H315" i="1" s="1"/>
  <c r="H313" i="1" s="1"/>
  <c r="H227" i="1"/>
  <c r="H225" i="1" s="1"/>
  <c r="H223" i="1" s="1"/>
  <c r="H219" i="1" s="1"/>
  <c r="H354" i="1"/>
  <c r="C467" i="1"/>
  <c r="D466" i="1"/>
  <c r="D465" i="1"/>
  <c r="E497" i="1"/>
  <c r="I2327" i="1"/>
  <c r="I2325" i="1" s="1"/>
  <c r="I2323" i="1" s="1"/>
  <c r="I519" i="1"/>
  <c r="I517" i="1" s="1"/>
  <c r="G2328" i="1"/>
  <c r="G2326" i="1" s="1"/>
  <c r="G2324" i="1" s="1"/>
  <c r="G520" i="1"/>
  <c r="G518" i="1" s="1"/>
  <c r="F541" i="1"/>
  <c r="F539" i="1" s="1"/>
  <c r="C546" i="1"/>
  <c r="I2343" i="1"/>
  <c r="I2341" i="1" s="1"/>
  <c r="I2339" i="1" s="1"/>
  <c r="I564" i="1"/>
  <c r="I562" i="1" s="1"/>
  <c r="F567" i="1"/>
  <c r="F565" i="1" s="1"/>
  <c r="F431" i="1"/>
  <c r="H2343" i="1"/>
  <c r="H2341" i="1" s="1"/>
  <c r="H2339" i="1" s="1"/>
  <c r="H564" i="1"/>
  <c r="H562" i="1" s="1"/>
  <c r="D593" i="1"/>
  <c r="I451" i="1"/>
  <c r="H1505" i="1"/>
  <c r="H1503" i="1" s="1"/>
  <c r="I1506" i="1"/>
  <c r="I1504" i="1" s="1"/>
  <c r="F1512" i="1"/>
  <c r="F1510" i="1" s="1"/>
  <c r="F1508" i="1" s="1"/>
  <c r="C1514" i="1"/>
  <c r="I2383" i="1"/>
  <c r="I2379" i="1" s="1"/>
  <c r="I2377" i="1" s="1"/>
  <c r="I1505" i="1"/>
  <c r="I1503" i="1" s="1"/>
  <c r="C1523" i="1"/>
  <c r="C309" i="1"/>
  <c r="D307" i="1"/>
  <c r="E330" i="1"/>
  <c r="E328" i="1" s="1"/>
  <c r="E322" i="1" s="1"/>
  <c r="C459" i="1"/>
  <c r="D426" i="1"/>
  <c r="H519" i="1"/>
  <c r="H517" i="1" s="1"/>
  <c r="E14" i="1"/>
  <c r="F23" i="1"/>
  <c r="D59" i="1"/>
  <c r="H59" i="1"/>
  <c r="G66" i="1"/>
  <c r="H67" i="1"/>
  <c r="G74" i="1"/>
  <c r="G72" i="1" s="1"/>
  <c r="G70" i="1" s="1"/>
  <c r="G68" i="1" s="1"/>
  <c r="H75" i="1"/>
  <c r="H73" i="1" s="1"/>
  <c r="H71" i="1" s="1"/>
  <c r="H69" i="1" s="1"/>
  <c r="G80" i="1"/>
  <c r="G78" i="1" s="1"/>
  <c r="D81" i="1"/>
  <c r="H81" i="1"/>
  <c r="H79" i="1" s="1"/>
  <c r="G98" i="1"/>
  <c r="G96" i="1" s="1"/>
  <c r="D117" i="1"/>
  <c r="D129" i="1"/>
  <c r="D140" i="1"/>
  <c r="C143" i="1"/>
  <c r="F2389" i="1"/>
  <c r="F149" i="1"/>
  <c r="F147" i="1" s="1"/>
  <c r="C171" i="1"/>
  <c r="C210" i="1"/>
  <c r="G255" i="1"/>
  <c r="G253" i="1" s="1"/>
  <c r="G251" i="1" s="1"/>
  <c r="G249" i="1" s="1"/>
  <c r="G235" i="1"/>
  <c r="H256" i="1"/>
  <c r="H254" i="1" s="1"/>
  <c r="H252" i="1" s="1"/>
  <c r="H250" i="1" s="1"/>
  <c r="H236" i="1"/>
  <c r="F257" i="1"/>
  <c r="C260" i="1"/>
  <c r="C277" i="1"/>
  <c r="G2368" i="1"/>
  <c r="G286" i="1"/>
  <c r="G284" i="1" s="1"/>
  <c r="H2369" i="1"/>
  <c r="H287" i="1"/>
  <c r="H285" i="1" s="1"/>
  <c r="F2368" i="1"/>
  <c r="F221" i="1"/>
  <c r="G2369" i="1"/>
  <c r="G222" i="1"/>
  <c r="C306" i="1"/>
  <c r="C336" i="1"/>
  <c r="E354" i="1"/>
  <c r="E352" i="1"/>
  <c r="D409" i="1"/>
  <c r="G431" i="1"/>
  <c r="I563" i="1"/>
  <c r="I561" i="1" s="1"/>
  <c r="G2342" i="1"/>
  <c r="G2340" i="1" s="1"/>
  <c r="G2338" i="1" s="1"/>
  <c r="G563" i="1"/>
  <c r="G561" i="1" s="1"/>
  <c r="C569" i="1"/>
  <c r="C570" i="1"/>
  <c r="D2349" i="1"/>
  <c r="D441" i="1"/>
  <c r="H2349" i="1"/>
  <c r="H441" i="1"/>
  <c r="H447" i="1"/>
  <c r="D2413" i="1"/>
  <c r="D1569" i="1"/>
  <c r="D1567" i="1" s="1"/>
  <c r="E2414" i="1"/>
  <c r="E2412" i="1" s="1"/>
  <c r="E2410" i="1" s="1"/>
  <c r="E1570" i="1"/>
  <c r="E1568" i="1" s="1"/>
  <c r="C1577" i="1"/>
  <c r="E1575" i="1"/>
  <c r="I2413" i="1"/>
  <c r="I2411" i="1" s="1"/>
  <c r="I2409" i="1" s="1"/>
  <c r="I1569" i="1"/>
  <c r="I1567" i="1" s="1"/>
  <c r="G1574" i="1"/>
  <c r="G1572" i="1" s="1"/>
  <c r="G448" i="1"/>
  <c r="C2319" i="1"/>
  <c r="C258" i="1"/>
  <c r="D256" i="1"/>
  <c r="D236" i="1"/>
  <c r="C302" i="1"/>
  <c r="G345" i="1"/>
  <c r="G343" i="1" s="1"/>
  <c r="G337" i="1" s="1"/>
  <c r="G335" i="1" s="1"/>
  <c r="G333" i="1" s="1"/>
  <c r="G331" i="1" s="1"/>
  <c r="G329" i="1" s="1"/>
  <c r="D523" i="1"/>
  <c r="I544" i="1"/>
  <c r="I542" i="1" s="1"/>
  <c r="F2343" i="1"/>
  <c r="F2341" i="1" s="1"/>
  <c r="F2339" i="1" s="1"/>
  <c r="F564" i="1"/>
  <c r="F562" i="1" s="1"/>
  <c r="C1243" i="1"/>
  <c r="G1241" i="1"/>
  <c r="C1241" i="1" s="1"/>
  <c r="F14" i="1"/>
  <c r="E17" i="1"/>
  <c r="C83" i="1"/>
  <c r="F2361" i="1"/>
  <c r="F2357" i="1" s="1"/>
  <c r="F2355" i="1" s="1"/>
  <c r="D2381" i="1"/>
  <c r="C2381" i="1" s="1"/>
  <c r="D139" i="1"/>
  <c r="C2390" i="1"/>
  <c r="H2396" i="1"/>
  <c r="C166" i="1"/>
  <c r="C183" i="1"/>
  <c r="C195" i="1"/>
  <c r="D222" i="1"/>
  <c r="H255" i="1"/>
  <c r="H253" i="1" s="1"/>
  <c r="H251" i="1" s="1"/>
  <c r="H249" i="1" s="1"/>
  <c r="H235" i="1"/>
  <c r="I256" i="1"/>
  <c r="I254" i="1" s="1"/>
  <c r="I252" i="1" s="1"/>
  <c r="I250" i="1" s="1"/>
  <c r="I236" i="1"/>
  <c r="C273" i="1"/>
  <c r="F284" i="1"/>
  <c r="G285" i="1"/>
  <c r="H2368" i="1"/>
  <c r="H286" i="1"/>
  <c r="H284" i="1" s="1"/>
  <c r="I2369" i="1"/>
  <c r="I287" i="1"/>
  <c r="I285" i="1" s="1"/>
  <c r="C304" i="1"/>
  <c r="C334" i="1"/>
  <c r="C348" i="1"/>
  <c r="G351" i="1"/>
  <c r="G353" i="1"/>
  <c r="C353" i="1" s="1"/>
  <c r="E351" i="1"/>
  <c r="C355" i="1"/>
  <c r="I456" i="1"/>
  <c r="I454" i="1" s="1"/>
  <c r="D435" i="1"/>
  <c r="C504" i="1"/>
  <c r="G2327" i="1"/>
  <c r="G2325" i="1" s="1"/>
  <c r="G2323" i="1" s="1"/>
  <c r="G519" i="1"/>
  <c r="G517" i="1" s="1"/>
  <c r="I2328" i="1"/>
  <c r="I2326" i="1" s="1"/>
  <c r="I2324" i="1" s="1"/>
  <c r="I520" i="1"/>
  <c r="I518" i="1" s="1"/>
  <c r="D524" i="1"/>
  <c r="H2335" i="1"/>
  <c r="H2333" i="1" s="1"/>
  <c r="H2331" i="1" s="1"/>
  <c r="H541" i="1"/>
  <c r="H539" i="1" s="1"/>
  <c r="C549" i="1"/>
  <c r="D547" i="1"/>
  <c r="F2350" i="1"/>
  <c r="F442" i="1"/>
  <c r="I2349" i="1"/>
  <c r="I441" i="1"/>
  <c r="I401" i="1" s="1"/>
  <c r="I36" i="1" s="1"/>
  <c r="D592" i="1"/>
  <c r="C784" i="1"/>
  <c r="H448" i="1"/>
  <c r="G1237" i="1"/>
  <c r="G1235" i="1" s="1"/>
  <c r="G2360" i="1" s="1"/>
  <c r="G2356" i="1" s="1"/>
  <c r="G2354" i="1" s="1"/>
  <c r="E1425" i="1"/>
  <c r="C1652" i="1"/>
  <c r="C1650" i="1" s="1"/>
  <c r="C1648" i="1" s="1"/>
  <c r="C1646" i="1" s="1"/>
  <c r="C1644" i="1" s="1"/>
  <c r="E1650" i="1"/>
  <c r="I337" i="1"/>
  <c r="I335" i="1" s="1"/>
  <c r="I333" i="1" s="1"/>
  <c r="I331" i="1" s="1"/>
  <c r="I329" i="1" s="1"/>
  <c r="E346" i="1"/>
  <c r="E344" i="1" s="1"/>
  <c r="E465" i="1"/>
  <c r="E463" i="1" s="1"/>
  <c r="E432" i="1"/>
  <c r="I465" i="1"/>
  <c r="I463" i="1" s="1"/>
  <c r="I432" i="1"/>
  <c r="E541" i="1"/>
  <c r="E539" i="1" s="1"/>
  <c r="I2335" i="1"/>
  <c r="I2333" i="1" s="1"/>
  <c r="I2331" i="1" s="1"/>
  <c r="I541" i="1"/>
  <c r="I539" i="1" s="1"/>
  <c r="E2343" i="1"/>
  <c r="E2341" i="1" s="1"/>
  <c r="E2339" i="1" s="1"/>
  <c r="E564" i="1"/>
  <c r="E562" i="1" s="1"/>
  <c r="F1202" i="1"/>
  <c r="F451" i="1" s="1"/>
  <c r="G1203" i="1"/>
  <c r="G452" i="1" s="1"/>
  <c r="C1239" i="1"/>
  <c r="C1242" i="1"/>
  <c r="D1240" i="1"/>
  <c r="C1381" i="1"/>
  <c r="E1379" i="1"/>
  <c r="C1379" i="1" s="1"/>
  <c r="G2375" i="1"/>
  <c r="G2373" i="1" s="1"/>
  <c r="G1425" i="1"/>
  <c r="I1425" i="1"/>
  <c r="G1505" i="1"/>
  <c r="G1503" i="1" s="1"/>
  <c r="E2383" i="1"/>
  <c r="E2379" i="1" s="1"/>
  <c r="E2377" i="1" s="1"/>
  <c r="H2414" i="1"/>
  <c r="H2412" i="1" s="1"/>
  <c r="H2410" i="1" s="1"/>
  <c r="H1570" i="1"/>
  <c r="H1568" i="1" s="1"/>
  <c r="G1662" i="1"/>
  <c r="G1660" i="1" s="1"/>
  <c r="G1658" i="1" s="1"/>
  <c r="G1656" i="1" s="1"/>
  <c r="G1601" i="1"/>
  <c r="G1599" i="1" s="1"/>
  <c r="G1597" i="1" s="1"/>
  <c r="G1595" i="1" s="1"/>
  <c r="F1662" i="1"/>
  <c r="F1660" i="1" s="1"/>
  <c r="F1658" i="1" s="1"/>
  <c r="F1656" i="1" s="1"/>
  <c r="F1601" i="1"/>
  <c r="F1599" i="1" s="1"/>
  <c r="F1597" i="1" s="1"/>
  <c r="F1595" i="1" s="1"/>
  <c r="H2390" i="1"/>
  <c r="D345" i="1"/>
  <c r="H345" i="1"/>
  <c r="H343" i="1" s="1"/>
  <c r="H337" i="1" s="1"/>
  <c r="H335" i="1" s="1"/>
  <c r="H333" i="1" s="1"/>
  <c r="H331" i="1" s="1"/>
  <c r="H329" i="1" s="1"/>
  <c r="E399" i="1"/>
  <c r="I399" i="1"/>
  <c r="F400" i="1"/>
  <c r="G464" i="1"/>
  <c r="G462" i="1" s="1"/>
  <c r="F465" i="1"/>
  <c r="F463" i="1" s="1"/>
  <c r="H464" i="1"/>
  <c r="H462" i="1" s="1"/>
  <c r="H431" i="1"/>
  <c r="C505" i="1"/>
  <c r="E525" i="1"/>
  <c r="E523" i="1" s="1"/>
  <c r="E521" i="1" s="1"/>
  <c r="C526" i="1"/>
  <c r="F2334" i="1"/>
  <c r="F2332" i="1" s="1"/>
  <c r="F2330" i="1" s="1"/>
  <c r="F540" i="1"/>
  <c r="F538" i="1" s="1"/>
  <c r="D544" i="1"/>
  <c r="H544" i="1"/>
  <c r="H542" i="1" s="1"/>
  <c r="C557" i="1"/>
  <c r="H2342" i="1"/>
  <c r="H2340" i="1" s="1"/>
  <c r="H2338" i="1" s="1"/>
  <c r="H563" i="1"/>
  <c r="H561" i="1" s="1"/>
  <c r="C585" i="1"/>
  <c r="C813" i="1"/>
  <c r="C1033" i="1"/>
  <c r="C1070" i="1"/>
  <c r="C1127" i="1"/>
  <c r="C1212" i="1"/>
  <c r="G2359" i="1"/>
  <c r="G1230" i="1"/>
  <c r="G1228" i="1" s="1"/>
  <c r="D2358" i="1"/>
  <c r="C1231" i="1"/>
  <c r="D439" i="1"/>
  <c r="E1240" i="1"/>
  <c r="E1238" i="1" s="1"/>
  <c r="E1236" i="1" s="1"/>
  <c r="E1230" i="1" s="1"/>
  <c r="E1228" i="1" s="1"/>
  <c r="E1227" i="1" s="1"/>
  <c r="C1275" i="1"/>
  <c r="F1289" i="1"/>
  <c r="F449" i="1" s="1"/>
  <c r="F409" i="1" s="1"/>
  <c r="F46" i="1" s="1"/>
  <c r="G1290" i="1"/>
  <c r="C1295" i="1"/>
  <c r="C1304" i="1"/>
  <c r="G1316" i="1"/>
  <c r="E1327" i="1"/>
  <c r="E1325" i="1" s="1"/>
  <c r="I1327" i="1"/>
  <c r="I1325" i="1" s="1"/>
  <c r="C1353" i="1"/>
  <c r="G1915" i="1"/>
  <c r="G1913" i="1" s="1"/>
  <c r="G1911" i="1" s="1"/>
  <c r="G1909" i="1" s="1"/>
  <c r="G1593" i="1"/>
  <c r="G1591" i="1" s="1"/>
  <c r="G1589" i="1" s="1"/>
  <c r="G1587" i="1" s="1"/>
  <c r="F2088" i="1"/>
  <c r="F2046" i="1"/>
  <c r="F414" i="1" s="1"/>
  <c r="F51" i="1" s="1"/>
  <c r="C2106" i="1"/>
  <c r="D2104" i="1"/>
  <c r="C2125" i="1"/>
  <c r="D2123" i="1"/>
  <c r="C2123" i="1" s="1"/>
  <c r="I160" i="1"/>
  <c r="F445" i="1"/>
  <c r="F443" i="1" s="1"/>
  <c r="C497" i="1"/>
  <c r="F523" i="1"/>
  <c r="F521" i="1" s="1"/>
  <c r="E2328" i="1"/>
  <c r="E2326" i="1" s="1"/>
  <c r="E2324" i="1" s="1"/>
  <c r="E520" i="1"/>
  <c r="E518" i="1" s="1"/>
  <c r="G2335" i="1"/>
  <c r="G2333" i="1" s="1"/>
  <c r="G2331" i="1" s="1"/>
  <c r="G541" i="1"/>
  <c r="G539" i="1" s="1"/>
  <c r="E554" i="1"/>
  <c r="C554" i="1" s="1"/>
  <c r="D555" i="1"/>
  <c r="C555" i="1" s="1"/>
  <c r="D2342" i="1"/>
  <c r="D563" i="1"/>
  <c r="G2343" i="1"/>
  <c r="G2341" i="1" s="1"/>
  <c r="G2339" i="1" s="1"/>
  <c r="G564" i="1"/>
  <c r="G562" i="1" s="1"/>
  <c r="E582" i="1"/>
  <c r="C582" i="1" s="1"/>
  <c r="D583" i="1"/>
  <c r="E2350" i="1"/>
  <c r="I2350" i="1"/>
  <c r="I591" i="1"/>
  <c r="I589" i="1" s="1"/>
  <c r="C945" i="1"/>
  <c r="C1054" i="1"/>
  <c r="G1032" i="1"/>
  <c r="G592" i="1" s="1"/>
  <c r="C1071" i="1"/>
  <c r="E1108" i="1"/>
  <c r="C1108" i="1" s="1"/>
  <c r="C1111" i="1"/>
  <c r="D1109" i="1"/>
  <c r="H1109" i="1"/>
  <c r="C1179" i="1"/>
  <c r="C1208" i="1"/>
  <c r="H451" i="1"/>
  <c r="I452" i="1"/>
  <c r="F2358" i="1"/>
  <c r="F1229" i="1"/>
  <c r="F1227" i="1" s="1"/>
  <c r="I2358" i="1"/>
  <c r="I1229" i="1"/>
  <c r="I1227" i="1" s="1"/>
  <c r="I1237" i="1"/>
  <c r="I1235" i="1" s="1"/>
  <c r="H1237" i="1"/>
  <c r="H1235" i="1" s="1"/>
  <c r="I1238" i="1"/>
  <c r="I1236" i="1" s="1"/>
  <c r="C1290" i="1"/>
  <c r="F2374" i="1"/>
  <c r="F2372" i="1" s="1"/>
  <c r="F1424" i="1"/>
  <c r="C1462" i="1"/>
  <c r="D1430" i="1"/>
  <c r="C1470" i="1"/>
  <c r="E1468" i="1"/>
  <c r="H1586" i="1"/>
  <c r="F441" i="1"/>
  <c r="F401" i="1" s="1"/>
  <c r="F36" i="1" s="1"/>
  <c r="G442" i="1"/>
  <c r="G402" i="1" s="1"/>
  <c r="G37" i="1" s="1"/>
  <c r="I448" i="1"/>
  <c r="D1202" i="1"/>
  <c r="E1203" i="1"/>
  <c r="E452" i="1" s="1"/>
  <c r="C2359" i="1"/>
  <c r="C1307" i="1"/>
  <c r="D1378" i="1"/>
  <c r="F1391" i="1"/>
  <c r="F436" i="1" s="1"/>
  <c r="C1393" i="1"/>
  <c r="F1425" i="1"/>
  <c r="G1428" i="1"/>
  <c r="G1426" i="1" s="1"/>
  <c r="C1431" i="1"/>
  <c r="H1429" i="1"/>
  <c r="H1427" i="1" s="1"/>
  <c r="C1512" i="1"/>
  <c r="G2384" i="1"/>
  <c r="G2380" i="1" s="1"/>
  <c r="G2378" i="1" s="1"/>
  <c r="G1506" i="1"/>
  <c r="G1504" i="1" s="1"/>
  <c r="C1513" i="1"/>
  <c r="D1511" i="1"/>
  <c r="C1539" i="1"/>
  <c r="D1537" i="1"/>
  <c r="G2413" i="1"/>
  <c r="G2411" i="1" s="1"/>
  <c r="G2409" i="1" s="1"/>
  <c r="G1569" i="1"/>
  <c r="G1567" i="1" s="1"/>
  <c r="F2413" i="1"/>
  <c r="F2411" i="1" s="1"/>
  <c r="F2409" i="1" s="1"/>
  <c r="F1569" i="1"/>
  <c r="F1567" i="1" s="1"/>
  <c r="F1611" i="1"/>
  <c r="F1609" i="1" s="1"/>
  <c r="F1607" i="1" s="1"/>
  <c r="F1605" i="1" s="1"/>
  <c r="D1610" i="1"/>
  <c r="C1635" i="1"/>
  <c r="I1613" i="1"/>
  <c r="I1634" i="1"/>
  <c r="C1651" i="1"/>
  <c r="C1649" i="1" s="1"/>
  <c r="C1647" i="1" s="1"/>
  <c r="C1645" i="1" s="1"/>
  <c r="C1643" i="1" s="1"/>
  <c r="D1649" i="1"/>
  <c r="D1647" i="1" s="1"/>
  <c r="D1645" i="1" s="1"/>
  <c r="D1643" i="1" s="1"/>
  <c r="C1712" i="1"/>
  <c r="D1708" i="1"/>
  <c r="H1842" i="1"/>
  <c r="C1842" i="1" s="1"/>
  <c r="C1878" i="1"/>
  <c r="D1900" i="1"/>
  <c r="C1392" i="1"/>
  <c r="E1390" i="1"/>
  <c r="I1390" i="1"/>
  <c r="I435" i="1" s="1"/>
  <c r="D1467" i="1"/>
  <c r="C1467" i="1" s="1"/>
  <c r="H1467" i="1"/>
  <c r="E1506" i="1"/>
  <c r="E1504" i="1" s="1"/>
  <c r="F2383" i="1"/>
  <c r="F2379" i="1" s="1"/>
  <c r="F2377" i="1" s="1"/>
  <c r="F1505" i="1"/>
  <c r="F1503" i="1" s="1"/>
  <c r="C1526" i="1"/>
  <c r="D1524" i="1"/>
  <c r="C1524" i="1" s="1"/>
  <c r="H2413" i="1"/>
  <c r="H2411" i="1" s="1"/>
  <c r="H2409" i="1" s="1"/>
  <c r="H1569" i="1"/>
  <c r="H1567" i="1" s="1"/>
  <c r="I2414" i="1"/>
  <c r="I2412" i="1" s="1"/>
  <c r="I2410" i="1" s="1"/>
  <c r="I1570" i="1"/>
  <c r="I1568" i="1" s="1"/>
  <c r="E1610" i="1"/>
  <c r="E1608" i="1" s="1"/>
  <c r="E1606" i="1" s="1"/>
  <c r="E1604" i="1" s="1"/>
  <c r="E1593" i="1"/>
  <c r="E1591" i="1" s="1"/>
  <c r="E1589" i="1" s="1"/>
  <c r="E1587" i="1" s="1"/>
  <c r="D1663" i="1"/>
  <c r="E1664" i="1"/>
  <c r="I1664" i="1"/>
  <c r="C1822" i="1"/>
  <c r="F1802" i="1"/>
  <c r="F1800" i="1" s="1"/>
  <c r="F1798" i="1" s="1"/>
  <c r="F1796" i="1" s="1"/>
  <c r="F1794" i="1" s="1"/>
  <c r="C1845" i="1"/>
  <c r="D1843" i="1"/>
  <c r="D1990" i="1"/>
  <c r="G1229" i="1"/>
  <c r="G1227" i="1" s="1"/>
  <c r="H1230" i="1"/>
  <c r="H1228" i="1" s="1"/>
  <c r="C1310" i="1"/>
  <c r="C1309" i="1" s="1"/>
  <c r="F1329" i="1"/>
  <c r="C1331" i="1"/>
  <c r="D1329" i="1"/>
  <c r="H1329" i="1"/>
  <c r="H1327" i="1" s="1"/>
  <c r="H1325" i="1" s="1"/>
  <c r="F1390" i="1"/>
  <c r="F1326" i="1" s="1"/>
  <c r="F1324" i="1" s="1"/>
  <c r="I2374" i="1"/>
  <c r="I2372" i="1" s="1"/>
  <c r="I1424" i="1"/>
  <c r="C1434" i="1"/>
  <c r="E1432" i="1"/>
  <c r="H1510" i="1"/>
  <c r="H1508" i="1" s="1"/>
  <c r="C1536" i="1"/>
  <c r="D1534" i="1"/>
  <c r="D1574" i="1"/>
  <c r="D1572" i="1" s="1"/>
  <c r="F1576" i="1"/>
  <c r="C1576" i="1" s="1"/>
  <c r="C1574" i="1" s="1"/>
  <c r="C1572" i="1" s="1"/>
  <c r="C1570" i="1" s="1"/>
  <c r="C1568" i="1" s="1"/>
  <c r="C1578" i="1"/>
  <c r="D1609" i="1"/>
  <c r="F1594" i="1"/>
  <c r="F1592" i="1" s="1"/>
  <c r="F1590" i="1" s="1"/>
  <c r="F1588" i="1" s="1"/>
  <c r="C1950" i="1"/>
  <c r="D1920" i="1"/>
  <c r="E2007" i="1"/>
  <c r="E1994" i="1"/>
  <c r="C2009" i="1"/>
  <c r="C1667" i="1"/>
  <c r="C1695" i="1"/>
  <c r="E1667" i="1"/>
  <c r="E1665" i="1" s="1"/>
  <c r="C1788" i="1"/>
  <c r="D1801" i="1"/>
  <c r="C1821" i="1"/>
  <c r="F1834" i="1"/>
  <c r="C2008" i="1"/>
  <c r="D2006" i="1"/>
  <c r="D1993" i="1"/>
  <c r="H2006" i="1"/>
  <c r="H2004" i="1" s="1"/>
  <c r="H2002" i="1" s="1"/>
  <c r="H1993" i="1"/>
  <c r="H1991" i="1" s="1"/>
  <c r="H1989" i="1" s="1"/>
  <c r="H1987" i="1" s="1"/>
  <c r="D2050" i="1"/>
  <c r="C2073" i="1"/>
  <c r="D2071" i="1"/>
  <c r="F2072" i="1"/>
  <c r="C2083" i="1"/>
  <c r="I2081" i="1"/>
  <c r="I2156" i="1"/>
  <c r="I2154" i="1" s="1"/>
  <c r="I2152" i="1" s="1"/>
  <c r="I2150" i="1" s="1"/>
  <c r="E2033" i="1"/>
  <c r="E2209" i="1"/>
  <c r="H2244" i="1"/>
  <c r="H2242" i="1" s="1"/>
  <c r="H2240" i="1" s="1"/>
  <c r="C2251" i="1"/>
  <c r="D2245" i="1"/>
  <c r="H2243" i="1"/>
  <c r="H2241" i="1" s="1"/>
  <c r="H2239" i="1" s="1"/>
  <c r="C2267" i="1"/>
  <c r="E2265" i="1"/>
  <c r="F1665" i="1"/>
  <c r="C1748" i="1"/>
  <c r="D1740" i="1"/>
  <c r="C1740" i="1" s="1"/>
  <c r="D1827" i="1"/>
  <c r="C1827" i="1" s="1"/>
  <c r="D1840" i="1"/>
  <c r="E1835" i="1"/>
  <c r="I1835" i="1"/>
  <c r="C1904" i="1"/>
  <c r="D2003" i="1"/>
  <c r="C2019" i="1"/>
  <c r="D2017" i="1"/>
  <c r="H2391" i="1"/>
  <c r="H2387" i="1" s="1"/>
  <c r="H2015" i="1"/>
  <c r="H2013" i="1" s="1"/>
  <c r="F2392" i="1"/>
  <c r="F2388" i="1" s="1"/>
  <c r="F2016" i="1"/>
  <c r="F2014" i="1" s="1"/>
  <c r="F1593" i="1"/>
  <c r="F1591" i="1" s="1"/>
  <c r="F1589" i="1" s="1"/>
  <c r="F1587" i="1" s="1"/>
  <c r="G1594" i="1"/>
  <c r="G1592" i="1" s="1"/>
  <c r="G1590" i="1" s="1"/>
  <c r="G1588" i="1" s="1"/>
  <c r="C1677" i="1"/>
  <c r="I1667" i="1"/>
  <c r="I1665" i="1" s="1"/>
  <c r="C1804" i="1"/>
  <c r="D1802" i="1"/>
  <c r="C1880" i="1"/>
  <c r="C1923" i="1"/>
  <c r="D1919" i="1"/>
  <c r="E1987" i="1"/>
  <c r="C1997" i="1"/>
  <c r="F1996" i="1"/>
  <c r="C1998" i="1"/>
  <c r="G2007" i="1"/>
  <c r="G2005" i="1" s="1"/>
  <c r="G2003" i="1" s="1"/>
  <c r="G1994" i="1"/>
  <c r="C2146" i="1"/>
  <c r="E2140" i="1"/>
  <c r="C2140" i="1" s="1"/>
  <c r="D1901" i="1"/>
  <c r="F2391" i="1"/>
  <c r="F2015" i="1"/>
  <c r="F2013" i="1" s="1"/>
  <c r="E2071" i="1"/>
  <c r="E2069" i="1" s="1"/>
  <c r="G2103" i="1"/>
  <c r="I2088" i="1"/>
  <c r="I2072" i="1" s="1"/>
  <c r="I2070" i="1" s="1"/>
  <c r="I2068" i="1" s="1"/>
  <c r="I2066" i="1" s="1"/>
  <c r="I2064" i="1" s="1"/>
  <c r="C2135" i="1"/>
  <c r="E2133" i="1"/>
  <c r="C2141" i="1"/>
  <c r="I2139" i="1"/>
  <c r="C2139" i="1" s="1"/>
  <c r="C2289" i="1"/>
  <c r="E2287" i="1"/>
  <c r="G2392" i="1"/>
  <c r="G2388" i="1" s="1"/>
  <c r="G2016" i="1"/>
  <c r="G2014" i="1" s="1"/>
  <c r="C2020" i="1"/>
  <c r="D2032" i="1"/>
  <c r="D2053" i="1"/>
  <c r="D2036" i="1"/>
  <c r="H2053" i="1"/>
  <c r="H2051" i="1" s="1"/>
  <c r="H2049" i="1" s="1"/>
  <c r="C2074" i="1"/>
  <c r="C2081" i="1"/>
  <c r="F2087" i="1"/>
  <c r="F2071" i="1" s="1"/>
  <c r="D2103" i="1"/>
  <c r="E2156" i="1"/>
  <c r="E2154" i="1" s="1"/>
  <c r="E2152" i="1" s="1"/>
  <c r="E2150" i="1" s="1"/>
  <c r="F2158" i="1"/>
  <c r="F2156" i="1" s="1"/>
  <c r="F2154" i="1" s="1"/>
  <c r="F2152" i="1" s="1"/>
  <c r="F2150" i="1" s="1"/>
  <c r="C2160" i="1"/>
  <c r="G2159" i="1"/>
  <c r="G2157" i="1" s="1"/>
  <c r="G2155" i="1" s="1"/>
  <c r="G2153" i="1" s="1"/>
  <c r="G2151" i="1" s="1"/>
  <c r="E2181" i="1"/>
  <c r="I2181" i="1"/>
  <c r="I2046" i="1" s="1"/>
  <c r="I414" i="1" s="1"/>
  <c r="I51" i="1" s="1"/>
  <c r="C2236" i="1"/>
  <c r="E2230" i="1"/>
  <c r="C2287" i="1"/>
  <c r="C2011" i="1"/>
  <c r="G2052" i="1"/>
  <c r="G2050" i="1" s="1"/>
  <c r="G2048" i="1" s="1"/>
  <c r="C2059" i="1"/>
  <c r="I2055" i="1"/>
  <c r="C2092" i="1"/>
  <c r="D2072" i="1"/>
  <c r="C2117" i="1"/>
  <c r="D2157" i="1"/>
  <c r="C2182" i="1"/>
  <c r="D2180" i="1"/>
  <c r="H2180" i="1"/>
  <c r="H2156" i="1" s="1"/>
  <c r="H2154" i="1" s="1"/>
  <c r="C2187" i="1"/>
  <c r="C2276" i="1"/>
  <c r="E2274" i="1"/>
  <c r="C2274" i="1" s="1"/>
  <c r="H2392" i="1"/>
  <c r="D2279" i="1"/>
  <c r="D2292" i="1"/>
  <c r="C2307" i="1"/>
  <c r="D2305" i="1"/>
  <c r="D2229" i="1"/>
  <c r="D2209" i="1" s="1"/>
  <c r="G2231" i="1"/>
  <c r="G2229" i="1" s="1"/>
  <c r="G2035" i="1" s="1"/>
  <c r="D2244" i="1"/>
  <c r="C2247" i="1"/>
  <c r="E2245" i="1"/>
  <c r="C2282" i="1"/>
  <c r="F2281" i="1"/>
  <c r="F2279" i="1" s="1"/>
  <c r="F2277" i="1" s="1"/>
  <c r="F2275" i="1" s="1"/>
  <c r="C2283" i="1"/>
  <c r="C2295" i="1"/>
  <c r="F2294" i="1"/>
  <c r="C2296" i="1"/>
  <c r="C2309" i="1"/>
  <c r="G2015" i="1"/>
  <c r="G2013" i="1" s="1"/>
  <c r="I2391" i="1"/>
  <c r="I2387" i="1" s="1"/>
  <c r="C2248" i="1"/>
  <c r="C2252" i="1"/>
  <c r="E2246" i="1"/>
  <c r="I2246" i="1"/>
  <c r="C2246" i="1" s="1"/>
  <c r="C2278" i="1"/>
  <c r="C2291" i="1"/>
  <c r="D2306" i="1"/>
  <c r="C2407" i="1"/>
  <c r="D2405" i="1"/>
  <c r="E2402" i="1"/>
  <c r="C2402" i="1" s="1"/>
  <c r="C2404" i="1"/>
  <c r="C2394" i="1"/>
  <c r="C2398" i="1"/>
  <c r="C2400" i="1"/>
  <c r="H2070" i="1" l="1"/>
  <c r="H2068" i="1" s="1"/>
  <c r="H2066" i="1" s="1"/>
  <c r="H2064" i="1" s="1"/>
  <c r="H2044" i="1"/>
  <c r="H2069" i="1"/>
  <c r="H2067" i="1" s="1"/>
  <c r="H2065" i="1" s="1"/>
  <c r="H2063" i="1" s="1"/>
  <c r="H2043" i="1"/>
  <c r="H2041" i="1" s="1"/>
  <c r="H1662" i="1"/>
  <c r="H1660" i="1" s="1"/>
  <c r="H1658" i="1" s="1"/>
  <c r="H1656" i="1" s="1"/>
  <c r="H1601" i="1"/>
  <c r="H1599" i="1" s="1"/>
  <c r="H1597" i="1" s="1"/>
  <c r="H1595" i="1" s="1"/>
  <c r="E2392" i="1"/>
  <c r="E2388" i="1" s="1"/>
  <c r="I447" i="1"/>
  <c r="I590" i="1"/>
  <c r="I588" i="1" s="1"/>
  <c r="I580" i="1" s="1"/>
  <c r="I578" i="1" s="1"/>
  <c r="I219" i="1"/>
  <c r="F2045" i="1"/>
  <c r="F413" i="1" s="1"/>
  <c r="F50" i="1" s="1"/>
  <c r="C829" i="1"/>
  <c r="F591" i="1"/>
  <c r="F589" i="1" s="1"/>
  <c r="F581" i="1" s="1"/>
  <c r="F579" i="1" s="1"/>
  <c r="C1903" i="1"/>
  <c r="I17" i="1"/>
  <c r="C2016" i="1"/>
  <c r="F2232" i="1"/>
  <c r="F2230" i="1" s="1"/>
  <c r="F2214" i="1"/>
  <c r="F2212" i="1" s="1"/>
  <c r="G1663" i="1"/>
  <c r="G1661" i="1" s="1"/>
  <c r="G1659" i="1" s="1"/>
  <c r="G1657" i="1" s="1"/>
  <c r="G1602" i="1"/>
  <c r="G1600" i="1" s="1"/>
  <c r="G1598" i="1" s="1"/>
  <c r="G1596" i="1" s="1"/>
  <c r="G1586" i="1" s="1"/>
  <c r="E158" i="1"/>
  <c r="E156" i="1" s="1"/>
  <c r="E67" i="1"/>
  <c r="E65" i="1" s="1"/>
  <c r="E63" i="1" s="1"/>
  <c r="E57" i="1" s="1"/>
  <c r="E55" i="1" s="1"/>
  <c r="C2159" i="1"/>
  <c r="C2181" i="1"/>
  <c r="D1602" i="1"/>
  <c r="D1664" i="1"/>
  <c r="D432" i="1"/>
  <c r="C1708" i="1"/>
  <c r="C1391" i="1"/>
  <c r="I2361" i="1"/>
  <c r="I2357" i="1" s="1"/>
  <c r="I2355" i="1" s="1"/>
  <c r="F590" i="1"/>
  <c r="F588" i="1" s="1"/>
  <c r="F580" i="1" s="1"/>
  <c r="F578" i="1" s="1"/>
  <c r="G2395" i="1"/>
  <c r="C1203" i="1"/>
  <c r="C2281" i="1"/>
  <c r="I2157" i="1"/>
  <c r="I2155" i="1" s="1"/>
  <c r="I2153" i="1" s="1"/>
  <c r="I2151" i="1" s="1"/>
  <c r="G2046" i="1"/>
  <c r="G414" i="1" s="1"/>
  <c r="G51" i="1" s="1"/>
  <c r="E1326" i="1"/>
  <c r="E1324" i="1" s="1"/>
  <c r="C1902" i="1"/>
  <c r="D1429" i="1"/>
  <c r="F2375" i="1"/>
  <c r="F2373" i="1" s="1"/>
  <c r="C1378" i="1"/>
  <c r="H1424" i="1"/>
  <c r="H1314" i="1" s="1"/>
  <c r="H2046" i="1"/>
  <c r="H414" i="1" s="1"/>
  <c r="H51" i="1" s="1"/>
  <c r="G591" i="1"/>
  <c r="G589" i="1" s="1"/>
  <c r="G2232" i="1"/>
  <c r="G2230" i="1" s="1"/>
  <c r="G2036" i="1" s="1"/>
  <c r="G2214" i="1"/>
  <c r="G2212" i="1" s="1"/>
  <c r="I2052" i="1"/>
  <c r="I2050" i="1" s="1"/>
  <c r="I2048" i="1" s="1"/>
  <c r="I2035" i="1"/>
  <c r="I395" i="1" s="1"/>
  <c r="I30" i="1" s="1"/>
  <c r="G1327" i="1"/>
  <c r="G1325" i="1" s="1"/>
  <c r="G1317" i="1" s="1"/>
  <c r="G1315" i="1" s="1"/>
  <c r="G432" i="1"/>
  <c r="E592" i="1"/>
  <c r="C828" i="1"/>
  <c r="G240" i="1"/>
  <c r="G238" i="1" s="1"/>
  <c r="G221" i="1"/>
  <c r="G219" i="1" s="1"/>
  <c r="F1988" i="1"/>
  <c r="F1585" i="1"/>
  <c r="C1380" i="1"/>
  <c r="I2360" i="1"/>
  <c r="C1032" i="1"/>
  <c r="G2321" i="1"/>
  <c r="G2317" i="1" s="1"/>
  <c r="G2315" i="1" s="1"/>
  <c r="F222" i="1"/>
  <c r="C289" i="1"/>
  <c r="I66" i="1"/>
  <c r="C2269" i="1"/>
  <c r="D2263" i="1"/>
  <c r="C2263" i="1" s="1"/>
  <c r="I2033" i="1"/>
  <c r="I2031" i="1" s="1"/>
  <c r="I2209" i="1"/>
  <c r="I2207" i="1" s="1"/>
  <c r="I2205" i="1" s="1"/>
  <c r="I2203" i="1" s="1"/>
  <c r="F2213" i="1"/>
  <c r="F2211" i="1" s="1"/>
  <c r="F2231" i="1"/>
  <c r="F2229" i="1" s="1"/>
  <c r="F2035" i="1" s="1"/>
  <c r="F395" i="1" s="1"/>
  <c r="F30" i="1" s="1"/>
  <c r="E451" i="1"/>
  <c r="C425" i="1"/>
  <c r="G67" i="1"/>
  <c r="G2318" i="1"/>
  <c r="F1316" i="1"/>
  <c r="F1314" i="1" s="1"/>
  <c r="G395" i="1"/>
  <c r="G30" i="1" s="1"/>
  <c r="G2029" i="1"/>
  <c r="G2027" i="1" s="1"/>
  <c r="D226" i="1"/>
  <c r="D23" i="1"/>
  <c r="H2152" i="1"/>
  <c r="H2150" i="1" s="1"/>
  <c r="H2360" i="1"/>
  <c r="H2356" i="1" s="1"/>
  <c r="H2354" i="1" s="1"/>
  <c r="D1600" i="1"/>
  <c r="D390" i="1"/>
  <c r="I429" i="1"/>
  <c r="I427" i="1" s="1"/>
  <c r="I423" i="1" s="1"/>
  <c r="G590" i="1"/>
  <c r="G588" i="1" s="1"/>
  <c r="G447" i="1"/>
  <c r="E1316" i="1"/>
  <c r="F2292" i="1"/>
  <c r="F2290" i="1" s="1"/>
  <c r="F2288" i="1" s="1"/>
  <c r="F2036" i="1"/>
  <c r="F396" i="1" s="1"/>
  <c r="F31" i="1" s="1"/>
  <c r="D2030" i="1"/>
  <c r="C1919" i="1"/>
  <c r="D1917" i="1"/>
  <c r="G2070" i="1"/>
  <c r="G2068" i="1" s="1"/>
  <c r="G2066" i="1" s="1"/>
  <c r="G2064" i="1" s="1"/>
  <c r="G2044" i="1"/>
  <c r="G2042" i="1" s="1"/>
  <c r="G2040" i="1" s="1"/>
  <c r="G2038" i="1" s="1"/>
  <c r="F1602" i="1"/>
  <c r="F1663" i="1"/>
  <c r="F1661" i="1" s="1"/>
  <c r="C1920" i="1"/>
  <c r="D1918" i="1"/>
  <c r="D1608" i="1"/>
  <c r="H2375" i="1"/>
  <c r="H2373" i="1" s="1"/>
  <c r="H1425" i="1"/>
  <c r="F35" i="1"/>
  <c r="D1235" i="1"/>
  <c r="H2321" i="1"/>
  <c r="H2317" i="1" s="1"/>
  <c r="H2315" i="1" s="1"/>
  <c r="H2351" i="1"/>
  <c r="H2347" i="1" s="1"/>
  <c r="H2345" i="1" s="1"/>
  <c r="G389" i="1"/>
  <c r="G429" i="1"/>
  <c r="G427" i="1" s="1"/>
  <c r="G423" i="1" s="1"/>
  <c r="D2304" i="1"/>
  <c r="C2306" i="1"/>
  <c r="E2244" i="1"/>
  <c r="E2242" i="1" s="1"/>
  <c r="E2044" i="1"/>
  <c r="E2042" i="1" s="1"/>
  <c r="E2243" i="1"/>
  <c r="E2241" i="1" s="1"/>
  <c r="E2239" i="1" s="1"/>
  <c r="E2043" i="1"/>
  <c r="E2041" i="1" s="1"/>
  <c r="C2292" i="1"/>
  <c r="D2290" i="1"/>
  <c r="D2208" i="1"/>
  <c r="C2180" i="1"/>
  <c r="D2070" i="1"/>
  <c r="D2044" i="1"/>
  <c r="D412" i="1" s="1"/>
  <c r="C2072" i="1"/>
  <c r="I2053" i="1"/>
  <c r="I2051" i="1" s="1"/>
  <c r="I2049" i="1" s="1"/>
  <c r="I2036" i="1"/>
  <c r="E2036" i="1"/>
  <c r="H2045" i="1"/>
  <c r="H413" i="1" s="1"/>
  <c r="H50" i="1" s="1"/>
  <c r="D396" i="1"/>
  <c r="E2157" i="1"/>
  <c r="E2155" i="1" s="1"/>
  <c r="E2153" i="1" s="1"/>
  <c r="E2151" i="1" s="1"/>
  <c r="G2087" i="1"/>
  <c r="G2071" i="1" s="1"/>
  <c r="G2045" i="1"/>
  <c r="G413" i="1" s="1"/>
  <c r="G50" i="1" s="1"/>
  <c r="G1992" i="1"/>
  <c r="G1990" i="1" s="1"/>
  <c r="G1988" i="1" s="1"/>
  <c r="G396" i="1"/>
  <c r="G31" i="1" s="1"/>
  <c r="I1663" i="1"/>
  <c r="I1661" i="1" s="1"/>
  <c r="I1659" i="1" s="1"/>
  <c r="I1657" i="1" s="1"/>
  <c r="I1602" i="1"/>
  <c r="I1600" i="1" s="1"/>
  <c r="I1598" i="1" s="1"/>
  <c r="I1596" i="1" s="1"/>
  <c r="H2231" i="1"/>
  <c r="H2229" i="1" s="1"/>
  <c r="H2035" i="1" s="1"/>
  <c r="H395" i="1" s="1"/>
  <c r="H30" i="1" s="1"/>
  <c r="H2213" i="1"/>
  <c r="H2214" i="1"/>
  <c r="H2232" i="1"/>
  <c r="D2069" i="1"/>
  <c r="C1432" i="1"/>
  <c r="E1430" i="1"/>
  <c r="F1327" i="1"/>
  <c r="F1325" i="1" s="1"/>
  <c r="F432" i="1"/>
  <c r="C1843" i="1"/>
  <c r="D1841" i="1"/>
  <c r="I1601" i="1"/>
  <c r="I1599" i="1" s="1"/>
  <c r="I1597" i="1" s="1"/>
  <c r="I1595" i="1" s="1"/>
  <c r="I1662" i="1"/>
  <c r="I1660" i="1" s="1"/>
  <c r="I1658" i="1" s="1"/>
  <c r="I1656" i="1" s="1"/>
  <c r="C1665" i="1"/>
  <c r="C1900" i="1"/>
  <c r="D1898" i="1"/>
  <c r="C1634" i="1"/>
  <c r="I1612" i="1"/>
  <c r="D1427" i="1"/>
  <c r="C1429" i="1"/>
  <c r="D1326" i="1"/>
  <c r="I408" i="1"/>
  <c r="I446" i="1"/>
  <c r="I444" i="1" s="1"/>
  <c r="I438" i="1" s="1"/>
  <c r="C1468" i="1"/>
  <c r="E1466" i="1"/>
  <c r="C1466" i="1" s="1"/>
  <c r="C1430" i="1"/>
  <c r="D1428" i="1"/>
  <c r="H450" i="1"/>
  <c r="H410" i="1" s="1"/>
  <c r="H47" i="1" s="1"/>
  <c r="I2352" i="1"/>
  <c r="I2348" i="1" s="1"/>
  <c r="I2346" i="1" s="1"/>
  <c r="E435" i="1"/>
  <c r="E393" i="1" s="1"/>
  <c r="E28" i="1" s="1"/>
  <c r="I67" i="1"/>
  <c r="I158" i="1"/>
  <c r="I156" i="1" s="1"/>
  <c r="H429" i="1"/>
  <c r="H427" i="1" s="1"/>
  <c r="H423" i="1" s="1"/>
  <c r="H389" i="1"/>
  <c r="I34" i="1"/>
  <c r="H2388" i="1"/>
  <c r="C1289" i="1"/>
  <c r="I457" i="1"/>
  <c r="I455" i="1" s="1"/>
  <c r="H446" i="1"/>
  <c r="H444" i="1" s="1"/>
  <c r="H438" i="1" s="1"/>
  <c r="H408" i="1"/>
  <c r="D590" i="1"/>
  <c r="D447" i="1"/>
  <c r="C592" i="1"/>
  <c r="C524" i="1"/>
  <c r="D522" i="1"/>
  <c r="E2320" i="1"/>
  <c r="C351" i="1"/>
  <c r="E345" i="1"/>
  <c r="E343" i="1" s="1"/>
  <c r="E337" i="1" s="1"/>
  <c r="E335" i="1" s="1"/>
  <c r="E333" i="1" s="1"/>
  <c r="E331" i="1" s="1"/>
  <c r="E329" i="1" s="1"/>
  <c r="H233" i="1"/>
  <c r="H231" i="1" s="1"/>
  <c r="H229" i="1" s="1"/>
  <c r="H42" i="1"/>
  <c r="C525" i="1"/>
  <c r="G408" i="1"/>
  <c r="C1575" i="1"/>
  <c r="C1573" i="1" s="1"/>
  <c r="C1571" i="1" s="1"/>
  <c r="C1569" i="1" s="1"/>
  <c r="C1567" i="1" s="1"/>
  <c r="E1573" i="1"/>
  <c r="E1571" i="1" s="1"/>
  <c r="D401" i="1"/>
  <c r="C568" i="1"/>
  <c r="D566" i="1"/>
  <c r="E544" i="1"/>
  <c r="E542" i="1" s="1"/>
  <c r="F219" i="1"/>
  <c r="F16" i="1"/>
  <c r="G233" i="1"/>
  <c r="G231" i="1" s="1"/>
  <c r="G229" i="1" s="1"/>
  <c r="G42" i="1"/>
  <c r="C129" i="1"/>
  <c r="D127" i="1"/>
  <c r="C59" i="1"/>
  <c r="C14" i="1"/>
  <c r="C426" i="1"/>
  <c r="D384" i="1"/>
  <c r="E320" i="1"/>
  <c r="E318" i="1" s="1"/>
  <c r="E228" i="1"/>
  <c r="C228" i="1" s="1"/>
  <c r="F2384" i="1"/>
  <c r="F2380" i="1" s="1"/>
  <c r="F2378" i="1" s="1"/>
  <c r="F1506" i="1"/>
  <c r="F1504" i="1" s="1"/>
  <c r="H2383" i="1"/>
  <c r="H2379" i="1" s="1"/>
  <c r="H2377" i="1" s="1"/>
  <c r="C593" i="1"/>
  <c r="D448" i="1"/>
  <c r="D591" i="1"/>
  <c r="F2342" i="1"/>
  <c r="F2340" i="1" s="1"/>
  <c r="F2338" i="1" s="1"/>
  <c r="F563" i="1"/>
  <c r="F561" i="1" s="1"/>
  <c r="D319" i="1"/>
  <c r="D227" i="1"/>
  <c r="C321" i="1"/>
  <c r="I235" i="1"/>
  <c r="I255" i="1"/>
  <c r="I253" i="1" s="1"/>
  <c r="I251" i="1" s="1"/>
  <c r="I249" i="1" s="1"/>
  <c r="F234" i="1"/>
  <c r="F232" i="1" s="1"/>
  <c r="F230" i="1" s="1"/>
  <c r="F43" i="1"/>
  <c r="C158" i="1"/>
  <c r="D156" i="1"/>
  <c r="I138" i="1"/>
  <c r="I139" i="1"/>
  <c r="I137" i="1" s="1"/>
  <c r="H139" i="1"/>
  <c r="H137" i="1" s="1"/>
  <c r="H138" i="1"/>
  <c r="D116" i="1"/>
  <c r="C118" i="1"/>
  <c r="C2382" i="1"/>
  <c r="C567" i="1"/>
  <c r="H64" i="1"/>
  <c r="H62" i="1" s="1"/>
  <c r="H56" i="1" s="1"/>
  <c r="H54" i="1" s="1"/>
  <c r="H22" i="1"/>
  <c r="E2361" i="1"/>
  <c r="E2357" i="1" s="1"/>
  <c r="E2355" i="1" s="1"/>
  <c r="E98" i="1"/>
  <c r="E96" i="1" s="1"/>
  <c r="I2244" i="1"/>
  <c r="I2242" i="1" s="1"/>
  <c r="I2044" i="1"/>
  <c r="I2042" i="1" s="1"/>
  <c r="I2040" i="1" s="1"/>
  <c r="I2038" i="1" s="1"/>
  <c r="F2034" i="1"/>
  <c r="F2210" i="1"/>
  <c r="F2208" i="1" s="1"/>
  <c r="F2206" i="1" s="1"/>
  <c r="F2204" i="1" s="1"/>
  <c r="F2069" i="1"/>
  <c r="F2067" i="1" s="1"/>
  <c r="F2065" i="1" s="1"/>
  <c r="F2063" i="1" s="1"/>
  <c r="F2043" i="1"/>
  <c r="F2041" i="1" s="1"/>
  <c r="F2039" i="1" s="1"/>
  <c r="F2037" i="1" s="1"/>
  <c r="D2207" i="1"/>
  <c r="E2104" i="1"/>
  <c r="H2042" i="1"/>
  <c r="H2040" i="1" s="1"/>
  <c r="H2038" i="1" s="1"/>
  <c r="H412" i="1"/>
  <c r="H49" i="1" s="1"/>
  <c r="C2052" i="1"/>
  <c r="C1801" i="1"/>
  <c r="D1799" i="1"/>
  <c r="H2384" i="1"/>
  <c r="H2380" i="1" s="1"/>
  <c r="H2378" i="1" s="1"/>
  <c r="H1506" i="1"/>
  <c r="H1504" i="1" s="1"/>
  <c r="E449" i="1"/>
  <c r="E1594" i="1"/>
  <c r="E1648" i="1"/>
  <c r="D436" i="1"/>
  <c r="D430" i="1" s="1"/>
  <c r="I2334" i="1"/>
  <c r="I2332" i="1" s="1"/>
  <c r="I2330" i="1" s="1"/>
  <c r="I540" i="1"/>
  <c r="I538" i="1" s="1"/>
  <c r="H217" i="1"/>
  <c r="F389" i="1"/>
  <c r="D463" i="1"/>
  <c r="C465" i="1"/>
  <c r="G256" i="1"/>
  <c r="G254" i="1" s="1"/>
  <c r="G252" i="1" s="1"/>
  <c r="G250" i="1" s="1"/>
  <c r="G236" i="1"/>
  <c r="G217" i="1"/>
  <c r="E590" i="1"/>
  <c r="E588" i="1" s="1"/>
  <c r="C287" i="1"/>
  <c r="E2342" i="1"/>
  <c r="E2340" i="1" s="1"/>
  <c r="E2338" i="1" s="1"/>
  <c r="E563" i="1"/>
  <c r="E561" i="1" s="1"/>
  <c r="C565" i="1"/>
  <c r="I64" i="1"/>
  <c r="I62" i="1" s="1"/>
  <c r="I56" i="1" s="1"/>
  <c r="I54" i="1" s="1"/>
  <c r="I22" i="1"/>
  <c r="D2035" i="1"/>
  <c r="C2229" i="1"/>
  <c r="C2294" i="1"/>
  <c r="G2209" i="1"/>
  <c r="G2207" i="1" s="1"/>
  <c r="C2053" i="1"/>
  <c r="D2051" i="1"/>
  <c r="D2156" i="1"/>
  <c r="C2133" i="1"/>
  <c r="E2103" i="1"/>
  <c r="E2045" i="1" s="1"/>
  <c r="E413" i="1" s="1"/>
  <c r="E50" i="1" s="1"/>
  <c r="D1899" i="1"/>
  <c r="C1901" i="1"/>
  <c r="C1996" i="1"/>
  <c r="E2210" i="1"/>
  <c r="E2208" i="1" s="1"/>
  <c r="C2014" i="1"/>
  <c r="C2017" i="1"/>
  <c r="D2015" i="1"/>
  <c r="D2243" i="1"/>
  <c r="C2245" i="1"/>
  <c r="D2043" i="1"/>
  <c r="E1663" i="1"/>
  <c r="E1661" i="1" s="1"/>
  <c r="E1659" i="1" s="1"/>
  <c r="E1657" i="1" s="1"/>
  <c r="E1602" i="1"/>
  <c r="E1600" i="1" s="1"/>
  <c r="E1598" i="1" s="1"/>
  <c r="E1596" i="1" s="1"/>
  <c r="C1994" i="1"/>
  <c r="E1992" i="1"/>
  <c r="D1532" i="1"/>
  <c r="C1534" i="1"/>
  <c r="H1317" i="1"/>
  <c r="H1315" i="1" s="1"/>
  <c r="E1662" i="1"/>
  <c r="E1660" i="1" s="1"/>
  <c r="E1658" i="1" s="1"/>
  <c r="E1656" i="1" s="1"/>
  <c r="E1601" i="1"/>
  <c r="C1390" i="1"/>
  <c r="I1611" i="1"/>
  <c r="I1594" i="1"/>
  <c r="C1613" i="1"/>
  <c r="D1509" i="1"/>
  <c r="C1511" i="1"/>
  <c r="D1510" i="1"/>
  <c r="D451" i="1"/>
  <c r="C1202" i="1"/>
  <c r="I2356" i="1"/>
  <c r="I2354" i="1" s="1"/>
  <c r="H411" i="1"/>
  <c r="H48" i="1" s="1"/>
  <c r="C1109" i="1"/>
  <c r="D450" i="1"/>
  <c r="E448" i="1"/>
  <c r="I581" i="1"/>
  <c r="I579" i="1" s="1"/>
  <c r="D2350" i="1"/>
  <c r="C583" i="1"/>
  <c r="D442" i="1"/>
  <c r="D561" i="1"/>
  <c r="C561" i="1" s="1"/>
  <c r="C563" i="1"/>
  <c r="F2327" i="1"/>
  <c r="F2325" i="1" s="1"/>
  <c r="F2323" i="1" s="1"/>
  <c r="F519" i="1"/>
  <c r="F517" i="1" s="1"/>
  <c r="C2088" i="1"/>
  <c r="I1326" i="1"/>
  <c r="I1324" i="1" s="1"/>
  <c r="G1238" i="1"/>
  <c r="G1236" i="1" s="1"/>
  <c r="G2361" i="1" s="1"/>
  <c r="G450" i="1"/>
  <c r="G410" i="1" s="1"/>
  <c r="G47" i="1" s="1"/>
  <c r="D399" i="1"/>
  <c r="C439" i="1"/>
  <c r="G2357" i="1"/>
  <c r="G2355" i="1" s="1"/>
  <c r="H2334" i="1"/>
  <c r="H2332" i="1" s="1"/>
  <c r="H2330" i="1" s="1"/>
  <c r="H540" i="1"/>
  <c r="H538" i="1" s="1"/>
  <c r="H2320" i="1"/>
  <c r="H2316" i="1" s="1"/>
  <c r="H2314" i="1" s="1"/>
  <c r="H456" i="1"/>
  <c r="H454" i="1" s="1"/>
  <c r="E34" i="1"/>
  <c r="G2383" i="1"/>
  <c r="G2379" i="1" s="1"/>
  <c r="G2377" i="1" s="1"/>
  <c r="C1240" i="1"/>
  <c r="D1238" i="1"/>
  <c r="G412" i="1"/>
  <c r="G49" i="1" s="1"/>
  <c r="E390" i="1"/>
  <c r="H591" i="1"/>
  <c r="H589" i="1" s="1"/>
  <c r="F402" i="1"/>
  <c r="F37" i="1" s="1"/>
  <c r="F2396" i="1"/>
  <c r="D137" i="1"/>
  <c r="D521" i="1"/>
  <c r="C523" i="1"/>
  <c r="C236" i="1"/>
  <c r="D234" i="1"/>
  <c r="G2414" i="1"/>
  <c r="G2412" i="1" s="1"/>
  <c r="G2410" i="1" s="1"/>
  <c r="G1570" i="1"/>
  <c r="G1568" i="1" s="1"/>
  <c r="D2411" i="1"/>
  <c r="D2409" i="1" s="1"/>
  <c r="H401" i="1"/>
  <c r="F435" i="1"/>
  <c r="C452" i="1"/>
  <c r="F255" i="1"/>
  <c r="F253" i="1" s="1"/>
  <c r="F251" i="1" s="1"/>
  <c r="F249" i="1" s="1"/>
  <c r="F235" i="1"/>
  <c r="F2387" i="1"/>
  <c r="C2389" i="1"/>
  <c r="C117" i="1"/>
  <c r="D115" i="1"/>
  <c r="D79" i="1"/>
  <c r="C79" i="1" s="1"/>
  <c r="C81" i="1"/>
  <c r="H65" i="1"/>
  <c r="H63" i="1" s="1"/>
  <c r="H57" i="1" s="1"/>
  <c r="H55" i="1" s="1"/>
  <c r="H23" i="1"/>
  <c r="D305" i="1"/>
  <c r="C307" i="1"/>
  <c r="F1237" i="1"/>
  <c r="F1235" i="1" s="1"/>
  <c r="F2360" i="1" s="1"/>
  <c r="F2356" i="1" s="1"/>
  <c r="F2354" i="1" s="1"/>
  <c r="E434" i="1"/>
  <c r="E430" i="1" s="1"/>
  <c r="E428" i="1" s="1"/>
  <c r="E424" i="1" s="1"/>
  <c r="D464" i="1"/>
  <c r="D431" i="1"/>
  <c r="C466" i="1"/>
  <c r="F17" i="1"/>
  <c r="F220" i="1"/>
  <c r="F218" i="1" s="1"/>
  <c r="E2368" i="1"/>
  <c r="E221" i="1"/>
  <c r="E286" i="1"/>
  <c r="E284" i="1" s="1"/>
  <c r="C288" i="1"/>
  <c r="D284" i="1"/>
  <c r="E255" i="1"/>
  <c r="E253" i="1" s="1"/>
  <c r="E251" i="1" s="1"/>
  <c r="E249" i="1" s="1"/>
  <c r="E235" i="1"/>
  <c r="C257" i="1"/>
  <c r="D233" i="1"/>
  <c r="D2318" i="1"/>
  <c r="D80" i="1"/>
  <c r="D60" i="1"/>
  <c r="C82" i="1"/>
  <c r="C320" i="1"/>
  <c r="D318" i="1"/>
  <c r="C2369" i="1"/>
  <c r="I16" i="1"/>
  <c r="F64" i="1"/>
  <c r="F62" i="1" s="1"/>
  <c r="F56" i="1" s="1"/>
  <c r="F54" i="1" s="1"/>
  <c r="F22" i="1"/>
  <c r="H2039" i="1"/>
  <c r="H2037" i="1" s="1"/>
  <c r="C2006" i="1"/>
  <c r="D2004" i="1"/>
  <c r="D2414" i="1"/>
  <c r="D1570" i="1"/>
  <c r="D1568" i="1" s="1"/>
  <c r="C1663" i="1"/>
  <c r="D1661" i="1"/>
  <c r="H1840" i="1"/>
  <c r="H1838" i="1" s="1"/>
  <c r="H1836" i="1" s="1"/>
  <c r="H1834" i="1" s="1"/>
  <c r="H1593" i="1"/>
  <c r="C1537" i="1"/>
  <c r="D1535" i="1"/>
  <c r="I2103" i="1"/>
  <c r="C2103" i="1" s="1"/>
  <c r="E2371" i="1"/>
  <c r="E2367" i="1" s="1"/>
  <c r="E1317" i="1"/>
  <c r="E1315" i="1" s="1"/>
  <c r="C2358" i="1"/>
  <c r="G2320" i="1"/>
  <c r="G2316" i="1" s="1"/>
  <c r="G2314" i="1" s="1"/>
  <c r="G456" i="1"/>
  <c r="G454" i="1" s="1"/>
  <c r="C345" i="1"/>
  <c r="D343" i="1"/>
  <c r="I430" i="1"/>
  <c r="I428" i="1" s="1"/>
  <c r="I424" i="1" s="1"/>
  <c r="I422" i="1" s="1"/>
  <c r="I390" i="1"/>
  <c r="C547" i="1"/>
  <c r="D545" i="1"/>
  <c r="D138" i="1"/>
  <c r="C138" i="1" s="1"/>
  <c r="C140" i="1"/>
  <c r="E234" i="1"/>
  <c r="E232" i="1" s="1"/>
  <c r="E230" i="1" s="1"/>
  <c r="E43" i="1"/>
  <c r="D128" i="1"/>
  <c r="C130" i="1"/>
  <c r="I24" i="1"/>
  <c r="E2395" i="1"/>
  <c r="E149" i="1"/>
  <c r="E147" i="1" s="1"/>
  <c r="C2405" i="1"/>
  <c r="D2403" i="1"/>
  <c r="C2403" i="1" s="1"/>
  <c r="C2244" i="1"/>
  <c r="D2242" i="1"/>
  <c r="C2305" i="1"/>
  <c r="D2303" i="1"/>
  <c r="C2279" i="1"/>
  <c r="D2277" i="1"/>
  <c r="G2391" i="1"/>
  <c r="G2387" i="1" s="1"/>
  <c r="G2034" i="1"/>
  <c r="G2032" i="1" s="1"/>
  <c r="G2030" i="1" s="1"/>
  <c r="G2028" i="1" s="1"/>
  <c r="G2026" i="1" s="1"/>
  <c r="G2210" i="1"/>
  <c r="G2208" i="1" s="1"/>
  <c r="D2155" i="1"/>
  <c r="C2157" i="1"/>
  <c r="D2045" i="1"/>
  <c r="C2055" i="1"/>
  <c r="F2033" i="1"/>
  <c r="F2031" i="1" s="1"/>
  <c r="F2029" i="1" s="1"/>
  <c r="F2027" i="1" s="1"/>
  <c r="F2025" i="1" s="1"/>
  <c r="F2209" i="1"/>
  <c r="F2207" i="1" s="1"/>
  <c r="F2205" i="1" s="1"/>
  <c r="F2203" i="1" s="1"/>
  <c r="C2158" i="1"/>
  <c r="E2067" i="1"/>
  <c r="E2065" i="1" s="1"/>
  <c r="E2063" i="1" s="1"/>
  <c r="C2231" i="1"/>
  <c r="C1802" i="1"/>
  <c r="D1800" i="1"/>
  <c r="C1664" i="1"/>
  <c r="D1662" i="1"/>
  <c r="D1601" i="1"/>
  <c r="D1838" i="1"/>
  <c r="C1840" i="1"/>
  <c r="E2031" i="1"/>
  <c r="F2070" i="1"/>
  <c r="F2068" i="1" s="1"/>
  <c r="F2066" i="1" s="1"/>
  <c r="F2064" i="1" s="1"/>
  <c r="F2044" i="1"/>
  <c r="F2042" i="1" s="1"/>
  <c r="F2040" i="1" s="1"/>
  <c r="F2038" i="1" s="1"/>
  <c r="D2048" i="1"/>
  <c r="C2048" i="1" s="1"/>
  <c r="C2050" i="1"/>
  <c r="C1993" i="1"/>
  <c r="D1991" i="1"/>
  <c r="C2007" i="1"/>
  <c r="E2005" i="1"/>
  <c r="D1607" i="1"/>
  <c r="F1574" i="1"/>
  <c r="F1572" i="1" s="1"/>
  <c r="F448" i="1"/>
  <c r="C1329" i="1"/>
  <c r="D1327" i="1"/>
  <c r="D1988" i="1"/>
  <c r="G2374" i="1"/>
  <c r="G2372" i="1" s="1"/>
  <c r="G1424" i="1"/>
  <c r="G1314" i="1" s="1"/>
  <c r="G581" i="1"/>
  <c r="G579" i="1" s="1"/>
  <c r="E591" i="1"/>
  <c r="E589" i="1" s="1"/>
  <c r="E2349" i="1"/>
  <c r="E441" i="1"/>
  <c r="E580" i="1"/>
  <c r="E578" i="1" s="1"/>
  <c r="D2340" i="1"/>
  <c r="C2104" i="1"/>
  <c r="D2046" i="1"/>
  <c r="G1585" i="1"/>
  <c r="I2371" i="1"/>
  <c r="I2367" i="1" s="1"/>
  <c r="I1317" i="1"/>
  <c r="I1315" i="1" s="1"/>
  <c r="D542" i="1"/>
  <c r="E2327" i="1"/>
  <c r="E2325" i="1" s="1"/>
  <c r="E2323" i="1" s="1"/>
  <c r="E519" i="1"/>
  <c r="E517" i="1" s="1"/>
  <c r="F2321" i="1"/>
  <c r="F2317" i="1" s="1"/>
  <c r="F2315" i="1" s="1"/>
  <c r="F457" i="1"/>
  <c r="F455" i="1" s="1"/>
  <c r="F437" i="1"/>
  <c r="F411" i="1"/>
  <c r="E2321" i="1"/>
  <c r="E2317" i="1" s="1"/>
  <c r="E2315" i="1" s="1"/>
  <c r="E457" i="1"/>
  <c r="E455" i="1" s="1"/>
  <c r="C400" i="1"/>
  <c r="I43" i="1"/>
  <c r="I234" i="1"/>
  <c r="I232" i="1" s="1"/>
  <c r="I230" i="1" s="1"/>
  <c r="I218" i="1" s="1"/>
  <c r="C222" i="1"/>
  <c r="D254" i="1"/>
  <c r="C256" i="1"/>
  <c r="H407" i="1"/>
  <c r="H445" i="1"/>
  <c r="H443" i="1" s="1"/>
  <c r="H437" i="1" s="1"/>
  <c r="H580" i="1"/>
  <c r="H578" i="1" s="1"/>
  <c r="E431" i="1"/>
  <c r="D433" i="1"/>
  <c r="D46" i="1"/>
  <c r="G220" i="1"/>
  <c r="G17" i="1"/>
  <c r="H234" i="1"/>
  <c r="H232" i="1" s="1"/>
  <c r="H230" i="1" s="1"/>
  <c r="H43" i="1"/>
  <c r="G64" i="1"/>
  <c r="G62" i="1" s="1"/>
  <c r="G56" i="1" s="1"/>
  <c r="G54" i="1" s="1"/>
  <c r="G22" i="1"/>
  <c r="I2384" i="1"/>
  <c r="I2380" i="1" s="1"/>
  <c r="I2378" i="1" s="1"/>
  <c r="H432" i="1"/>
  <c r="C2368" i="1"/>
  <c r="D253" i="1"/>
  <c r="H220" i="1"/>
  <c r="D159" i="1"/>
  <c r="D66" i="1" s="1"/>
  <c r="C165" i="1"/>
  <c r="D102" i="1"/>
  <c r="C104" i="1"/>
  <c r="D103" i="1"/>
  <c r="D75" i="1"/>
  <c r="C75" i="1" s="1"/>
  <c r="C356" i="1"/>
  <c r="D352" i="1"/>
  <c r="D354" i="1"/>
  <c r="C354" i="1" s="1"/>
  <c r="C328" i="1"/>
  <c r="C322" i="1"/>
  <c r="C58" i="1"/>
  <c r="E64" i="1"/>
  <c r="E62" i="1" s="1"/>
  <c r="E56" i="1" s="1"/>
  <c r="E22" i="1"/>
  <c r="G393" i="1"/>
  <c r="G28" i="1" s="1"/>
  <c r="D63" i="1"/>
  <c r="D57" i="1" s="1"/>
  <c r="E101" i="1"/>
  <c r="E99" i="1" s="1"/>
  <c r="E74" i="1"/>
  <c r="E72" i="1" s="1"/>
  <c r="E70" i="1" s="1"/>
  <c r="E68" i="1" s="1"/>
  <c r="E2316" i="1"/>
  <c r="E2314" i="1" s="1"/>
  <c r="C235" i="1" l="1"/>
  <c r="D43" i="1"/>
  <c r="F2351" i="1"/>
  <c r="F2347" i="1" s="1"/>
  <c r="F2345" i="1" s="1"/>
  <c r="I2029" i="1"/>
  <c r="I2027" i="1" s="1"/>
  <c r="G16" i="1"/>
  <c r="E150" i="1"/>
  <c r="E148" i="1" s="1"/>
  <c r="E2396" i="1"/>
  <c r="E54" i="1"/>
  <c r="G430" i="1"/>
  <c r="G428" i="1" s="1"/>
  <c r="G424" i="1" s="1"/>
  <c r="G390" i="1"/>
  <c r="G25" i="1" s="1"/>
  <c r="H218" i="1"/>
  <c r="G65" i="1"/>
  <c r="G63" i="1" s="1"/>
  <c r="G57" i="1" s="1"/>
  <c r="G55" i="1" s="1"/>
  <c r="G23" i="1"/>
  <c r="I445" i="1"/>
  <c r="I443" i="1" s="1"/>
  <c r="I437" i="1" s="1"/>
  <c r="I407" i="1"/>
  <c r="I44" i="1" s="1"/>
  <c r="C66" i="1"/>
  <c r="D64" i="1"/>
  <c r="D22" i="1"/>
  <c r="D428" i="1"/>
  <c r="D49" i="1"/>
  <c r="D74" i="1"/>
  <c r="D101" i="1"/>
  <c r="C103" i="1"/>
  <c r="C254" i="1"/>
  <c r="D252" i="1"/>
  <c r="C399" i="1"/>
  <c r="D34" i="1"/>
  <c r="D2321" i="1"/>
  <c r="C463" i="1"/>
  <c r="D457" i="1"/>
  <c r="D2205" i="1"/>
  <c r="I233" i="1"/>
  <c r="I231" i="1" s="1"/>
  <c r="I229" i="1" s="1"/>
  <c r="I217" i="1" s="1"/>
  <c r="I42" i="1"/>
  <c r="D36" i="1"/>
  <c r="I45" i="1"/>
  <c r="C1427" i="1"/>
  <c r="D1425" i="1"/>
  <c r="C1425" i="1" s="1"/>
  <c r="E1428" i="1"/>
  <c r="E1426" i="1" s="1"/>
  <c r="E447" i="1"/>
  <c r="H2230" i="1"/>
  <c r="C2232" i="1"/>
  <c r="I2030" i="1"/>
  <c r="I2028" i="1" s="1"/>
  <c r="I2026" i="1" s="1"/>
  <c r="I396" i="1"/>
  <c r="I31" i="1" s="1"/>
  <c r="C2290" i="1"/>
  <c r="D2288" i="1"/>
  <c r="C2288" i="1" s="1"/>
  <c r="C1602" i="1"/>
  <c r="C352" i="1"/>
  <c r="D346" i="1"/>
  <c r="C544" i="1"/>
  <c r="D2338" i="1"/>
  <c r="C2338" i="1" s="1"/>
  <c r="C2340" i="1"/>
  <c r="C1327" i="1"/>
  <c r="D1325" i="1"/>
  <c r="D1605" i="1"/>
  <c r="D1989" i="1"/>
  <c r="C1991" i="1"/>
  <c r="C1662" i="1"/>
  <c r="D1660" i="1"/>
  <c r="H1591" i="1"/>
  <c r="H1589" i="1" s="1"/>
  <c r="H1587" i="1" s="1"/>
  <c r="H1585" i="1" s="1"/>
  <c r="C80" i="1"/>
  <c r="D78" i="1"/>
  <c r="C78" i="1" s="1"/>
  <c r="C284" i="1"/>
  <c r="E219" i="1"/>
  <c r="C221" i="1"/>
  <c r="D2327" i="1"/>
  <c r="D519" i="1"/>
  <c r="C521" i="1"/>
  <c r="E25" i="1"/>
  <c r="G394" i="1"/>
  <c r="C2350" i="1"/>
  <c r="D411" i="1"/>
  <c r="C451" i="1"/>
  <c r="E1990" i="1"/>
  <c r="C1992" i="1"/>
  <c r="D2041" i="1"/>
  <c r="C2015" i="1"/>
  <c r="D2013" i="1"/>
  <c r="C2013" i="1" s="1"/>
  <c r="E2206" i="1"/>
  <c r="E2204" i="1" s="1"/>
  <c r="E2207" i="1"/>
  <c r="C1899" i="1"/>
  <c r="D1897" i="1"/>
  <c r="C2051" i="1"/>
  <c r="D2049" i="1"/>
  <c r="C2049" i="1" s="1"/>
  <c r="G234" i="1"/>
  <c r="G232" i="1" s="1"/>
  <c r="G230" i="1" s="1"/>
  <c r="G43" i="1"/>
  <c r="F24" i="1"/>
  <c r="E1646" i="1"/>
  <c r="E1644" i="1" s="1"/>
  <c r="E2335" i="1"/>
  <c r="E2333" i="1" s="1"/>
  <c r="E2331" i="1" s="1"/>
  <c r="F2032" i="1"/>
  <c r="C319" i="1"/>
  <c r="D317" i="1"/>
  <c r="C448" i="1"/>
  <c r="D408" i="1"/>
  <c r="D446" i="1"/>
  <c r="D2343" i="1"/>
  <c r="C566" i="1"/>
  <c r="D564" i="1"/>
  <c r="G446" i="1"/>
  <c r="G444" i="1" s="1"/>
  <c r="G438" i="1" s="1"/>
  <c r="G422" i="1" s="1"/>
  <c r="H406" i="1"/>
  <c r="H404" i="1" s="1"/>
  <c r="H398" i="1" s="1"/>
  <c r="H45" i="1"/>
  <c r="H24" i="1"/>
  <c r="I65" i="1"/>
  <c r="I23" i="1"/>
  <c r="E412" i="1"/>
  <c r="E49" i="1" s="1"/>
  <c r="I1610" i="1"/>
  <c r="I1593" i="1"/>
  <c r="C1612" i="1"/>
  <c r="H2212" i="1"/>
  <c r="C2214" i="1"/>
  <c r="G2069" i="1"/>
  <c r="G2067" i="1" s="1"/>
  <c r="G2065" i="1" s="1"/>
  <c r="G2063" i="1" s="1"/>
  <c r="G2043" i="1"/>
  <c r="E2240" i="1"/>
  <c r="E2375" i="1"/>
  <c r="E2373" i="1" s="1"/>
  <c r="E2365" i="1" s="1"/>
  <c r="C35" i="1"/>
  <c r="D1606" i="1"/>
  <c r="F1600" i="1"/>
  <c r="F1598" i="1" s="1"/>
  <c r="F1596" i="1" s="1"/>
  <c r="F1586" i="1" s="1"/>
  <c r="F412" i="1"/>
  <c r="F49" i="1" s="1"/>
  <c r="I421" i="1"/>
  <c r="D224" i="1"/>
  <c r="C159" i="1"/>
  <c r="D157" i="1"/>
  <c r="E401" i="1"/>
  <c r="C401" i="1" s="1"/>
  <c r="F2414" i="1"/>
  <c r="F2412" i="1" s="1"/>
  <c r="F2410" i="1" s="1"/>
  <c r="F1570" i="1"/>
  <c r="F1568" i="1" s="1"/>
  <c r="D1599" i="1"/>
  <c r="C1601" i="1"/>
  <c r="I25" i="1"/>
  <c r="C318" i="1"/>
  <c r="D316" i="1"/>
  <c r="F233" i="1"/>
  <c r="F231" i="1" s="1"/>
  <c r="F229" i="1" s="1"/>
  <c r="F42" i="1"/>
  <c r="H36" i="1"/>
  <c r="C436" i="1"/>
  <c r="C227" i="1"/>
  <c r="D225" i="1"/>
  <c r="G406" i="1"/>
  <c r="G404" i="1" s="1"/>
  <c r="G398" i="1" s="1"/>
  <c r="G45" i="1"/>
  <c r="C1841" i="1"/>
  <c r="D1839" i="1"/>
  <c r="C2070" i="1"/>
  <c r="D2068" i="1"/>
  <c r="F1659" i="1"/>
  <c r="F1657" i="1" s="1"/>
  <c r="F2352" i="1"/>
  <c r="F2348" i="1" s="1"/>
  <c r="F2346" i="1" s="1"/>
  <c r="D1915" i="1"/>
  <c r="C1917" i="1"/>
  <c r="D1593" i="1"/>
  <c r="E2360" i="1"/>
  <c r="E2356" i="1" s="1"/>
  <c r="E2354" i="1" s="1"/>
  <c r="E97" i="1"/>
  <c r="E95" i="1" s="1"/>
  <c r="C102" i="1"/>
  <c r="D100" i="1"/>
  <c r="D73" i="1"/>
  <c r="D251" i="1"/>
  <c r="C253" i="1"/>
  <c r="D391" i="1"/>
  <c r="C433" i="1"/>
  <c r="H405" i="1"/>
  <c r="H403" i="1" s="1"/>
  <c r="H397" i="1" s="1"/>
  <c r="H44" i="1"/>
  <c r="D2334" i="1"/>
  <c r="D540" i="1"/>
  <c r="C542" i="1"/>
  <c r="D414" i="1"/>
  <c r="C2342" i="1"/>
  <c r="C1838" i="1"/>
  <c r="D1836" i="1"/>
  <c r="C2155" i="1"/>
  <c r="D2153" i="1"/>
  <c r="C2277" i="1"/>
  <c r="D2275" i="1"/>
  <c r="C2275" i="1" s="1"/>
  <c r="C2242" i="1"/>
  <c r="D2240" i="1"/>
  <c r="C545" i="1"/>
  <c r="D543" i="1"/>
  <c r="C343" i="1"/>
  <c r="D337" i="1"/>
  <c r="I2087" i="1"/>
  <c r="I2045" i="1"/>
  <c r="I413" i="1" s="1"/>
  <c r="I50" i="1" s="1"/>
  <c r="C2414" i="1"/>
  <c r="C2412" i="1" s="1"/>
  <c r="C2410" i="1" s="1"/>
  <c r="D2412" i="1"/>
  <c r="D2410" i="1" s="1"/>
  <c r="E16" i="1"/>
  <c r="C2318" i="1"/>
  <c r="C286" i="1"/>
  <c r="D429" i="1"/>
  <c r="D389" i="1"/>
  <c r="C431" i="1"/>
  <c r="F393" i="1"/>
  <c r="F28" i="1" s="1"/>
  <c r="F20" i="1" s="1"/>
  <c r="F18" i="1" s="1"/>
  <c r="F12" i="1" s="1"/>
  <c r="C234" i="1"/>
  <c r="D232" i="1"/>
  <c r="C139" i="1"/>
  <c r="C442" i="1"/>
  <c r="D402" i="1"/>
  <c r="C1510" i="1"/>
  <c r="D1508" i="1"/>
  <c r="I1592" i="1"/>
  <c r="I1590" i="1" s="1"/>
  <c r="I1588" i="1" s="1"/>
  <c r="I1586" i="1" s="1"/>
  <c r="I394" i="1"/>
  <c r="I29" i="1" s="1"/>
  <c r="E1599" i="1"/>
  <c r="E1597" i="1" s="1"/>
  <c r="E1595" i="1" s="1"/>
  <c r="E1585" i="1" s="1"/>
  <c r="E411" i="1"/>
  <c r="E48" i="1" s="1"/>
  <c r="F429" i="1"/>
  <c r="F427" i="1" s="1"/>
  <c r="F423" i="1" s="1"/>
  <c r="F421" i="1" s="1"/>
  <c r="C2349" i="1"/>
  <c r="E1592" i="1"/>
  <c r="E1590" i="1" s="1"/>
  <c r="E1588" i="1" s="1"/>
  <c r="E1586" i="1" s="1"/>
  <c r="E394" i="1"/>
  <c r="E29" i="1" s="1"/>
  <c r="D1797" i="1"/>
  <c r="C1799" i="1"/>
  <c r="C116" i="1"/>
  <c r="D114" i="1"/>
  <c r="E226" i="1"/>
  <c r="E224" i="1" s="1"/>
  <c r="E220" i="1" s="1"/>
  <c r="E218" i="1" s="1"/>
  <c r="E23" i="1"/>
  <c r="C127" i="1"/>
  <c r="D125" i="1"/>
  <c r="C125" i="1" s="1"/>
  <c r="E2413" i="1"/>
  <c r="E1569" i="1"/>
  <c r="E1567" i="1" s="1"/>
  <c r="C435" i="1"/>
  <c r="H421" i="1"/>
  <c r="I412" i="1"/>
  <c r="I49" i="1" s="1"/>
  <c r="I41" i="1" s="1"/>
  <c r="I39" i="1" s="1"/>
  <c r="I33" i="1" s="1"/>
  <c r="D1324" i="1"/>
  <c r="C1326" i="1"/>
  <c r="F430" i="1"/>
  <c r="F428" i="1" s="1"/>
  <c r="F424" i="1" s="1"/>
  <c r="F390" i="1"/>
  <c r="C390" i="1" s="1"/>
  <c r="D2067" i="1"/>
  <c r="H2211" i="1"/>
  <c r="C2213" i="1"/>
  <c r="D2206" i="1"/>
  <c r="E2039" i="1"/>
  <c r="E2037" i="1" s="1"/>
  <c r="C1918" i="1"/>
  <c r="D1916" i="1"/>
  <c r="D1594" i="1"/>
  <c r="D394" i="1" s="1"/>
  <c r="D2028" i="1"/>
  <c r="C67" i="1"/>
  <c r="F394" i="1"/>
  <c r="F29" i="1" s="1"/>
  <c r="H41" i="1"/>
  <c r="H39" i="1" s="1"/>
  <c r="H33" i="1" s="1"/>
  <c r="C2303" i="1"/>
  <c r="D2301" i="1"/>
  <c r="C2301" i="1" s="1"/>
  <c r="D16" i="1"/>
  <c r="C60" i="1"/>
  <c r="D231" i="1"/>
  <c r="E392" i="1"/>
  <c r="E388" i="1" s="1"/>
  <c r="C434" i="1"/>
  <c r="C115" i="1"/>
  <c r="D113" i="1"/>
  <c r="C450" i="1"/>
  <c r="D410" i="1"/>
  <c r="C1509" i="1"/>
  <c r="D1507" i="1"/>
  <c r="C2156" i="1"/>
  <c r="D2154" i="1"/>
  <c r="C591" i="1"/>
  <c r="D589" i="1"/>
  <c r="C384" i="1"/>
  <c r="D17" i="1"/>
  <c r="E2334" i="1"/>
  <c r="E2332" i="1" s="1"/>
  <c r="E2330" i="1" s="1"/>
  <c r="E540" i="1"/>
  <c r="E538" i="1" s="1"/>
  <c r="D588" i="1"/>
  <c r="C590" i="1"/>
  <c r="I2396" i="1"/>
  <c r="I150" i="1"/>
  <c r="I148" i="1" s="1"/>
  <c r="I2392" i="1"/>
  <c r="I2388" i="1" s="1"/>
  <c r="C1235" i="1"/>
  <c r="D1229" i="1"/>
  <c r="G2351" i="1"/>
  <c r="G2347" i="1" s="1"/>
  <c r="G2345" i="1" s="1"/>
  <c r="G580" i="1"/>
  <c r="G578" i="1" s="1"/>
  <c r="D25" i="1"/>
  <c r="C255" i="1"/>
  <c r="H430" i="1"/>
  <c r="H428" i="1" s="1"/>
  <c r="H424" i="1" s="1"/>
  <c r="H422" i="1" s="1"/>
  <c r="H390" i="1"/>
  <c r="G218" i="1"/>
  <c r="E429" i="1"/>
  <c r="E427" i="1" s="1"/>
  <c r="E423" i="1" s="1"/>
  <c r="E389" i="1"/>
  <c r="F48" i="1"/>
  <c r="F405" i="1"/>
  <c r="F403" i="1" s="1"/>
  <c r="F397" i="1" s="1"/>
  <c r="E581" i="1"/>
  <c r="E579" i="1" s="1"/>
  <c r="F446" i="1"/>
  <c r="F444" i="1" s="1"/>
  <c r="F438" i="1" s="1"/>
  <c r="F408" i="1"/>
  <c r="E2003" i="1"/>
  <c r="C2003" i="1" s="1"/>
  <c r="C2005" i="1"/>
  <c r="E2029" i="1"/>
  <c r="E2027" i="1" s="1"/>
  <c r="C1800" i="1"/>
  <c r="D1798" i="1"/>
  <c r="C2045" i="1"/>
  <c r="D413" i="1"/>
  <c r="G2206" i="1"/>
  <c r="G2204" i="1" s="1"/>
  <c r="G2371" i="1"/>
  <c r="G2367" i="1" s="1"/>
  <c r="G2365" i="1" s="1"/>
  <c r="C128" i="1"/>
  <c r="D126" i="1"/>
  <c r="C1535" i="1"/>
  <c r="D1533" i="1"/>
  <c r="D1659" i="1"/>
  <c r="C1661" i="1"/>
  <c r="D2002" i="1"/>
  <c r="C2002" i="1" s="1"/>
  <c r="C2004" i="1"/>
  <c r="E233" i="1"/>
  <c r="E231" i="1" s="1"/>
  <c r="E229" i="1" s="1"/>
  <c r="E42" i="1"/>
  <c r="C464" i="1"/>
  <c r="D462" i="1"/>
  <c r="C305" i="1"/>
  <c r="D303" i="1"/>
  <c r="D2375" i="1" s="1"/>
  <c r="C137" i="1"/>
  <c r="H2352" i="1"/>
  <c r="H2348" i="1" s="1"/>
  <c r="H2346" i="1" s="1"/>
  <c r="H581" i="1"/>
  <c r="H579" i="1" s="1"/>
  <c r="C1238" i="1"/>
  <c r="D1236" i="1"/>
  <c r="I2370" i="1"/>
  <c r="I2366" i="1" s="1"/>
  <c r="I2364" i="1" s="1"/>
  <c r="I1316" i="1"/>
  <c r="I1314" i="1" s="1"/>
  <c r="E408" i="1"/>
  <c r="E446" i="1"/>
  <c r="E444" i="1" s="1"/>
  <c r="E438" i="1" s="1"/>
  <c r="E422" i="1" s="1"/>
  <c r="I1609" i="1"/>
  <c r="C1611" i="1"/>
  <c r="C1532" i="1"/>
  <c r="D1530" i="1"/>
  <c r="C1530" i="1" s="1"/>
  <c r="C2243" i="1"/>
  <c r="D2241" i="1"/>
  <c r="G2205" i="1"/>
  <c r="G2203" i="1" s="1"/>
  <c r="G2370" i="1"/>
  <c r="G2366" i="1" s="1"/>
  <c r="G2364" i="1" s="1"/>
  <c r="C2035" i="1"/>
  <c r="D395" i="1"/>
  <c r="D2029" i="1"/>
  <c r="E2351" i="1"/>
  <c r="E2347" i="1" s="1"/>
  <c r="E2345" i="1" s="1"/>
  <c r="E409" i="1"/>
  <c r="C449" i="1"/>
  <c r="E2046" i="1"/>
  <c r="E414" i="1" s="1"/>
  <c r="E51" i="1" s="1"/>
  <c r="E2068" i="1"/>
  <c r="E2066" i="1" s="1"/>
  <c r="E2064" i="1" s="1"/>
  <c r="I2240" i="1"/>
  <c r="I2204" i="1" s="1"/>
  <c r="I2375" i="1"/>
  <c r="I2373" i="1" s="1"/>
  <c r="I2365" i="1" s="1"/>
  <c r="C156" i="1"/>
  <c r="D150" i="1"/>
  <c r="E316" i="1"/>
  <c r="E314" i="1" s="1"/>
  <c r="E2384" i="1"/>
  <c r="E2380" i="1" s="1"/>
  <c r="E2378" i="1" s="1"/>
  <c r="F217" i="1"/>
  <c r="C441" i="1"/>
  <c r="H40" i="1"/>
  <c r="H38" i="1" s="1"/>
  <c r="D2328" i="1"/>
  <c r="C522" i="1"/>
  <c r="D520" i="1"/>
  <c r="D407" i="1"/>
  <c r="D445" i="1"/>
  <c r="C447" i="1"/>
  <c r="C1428" i="1"/>
  <c r="D1426" i="1"/>
  <c r="C1898" i="1"/>
  <c r="D1896" i="1"/>
  <c r="F2371" i="1"/>
  <c r="F2367" i="1" s="1"/>
  <c r="F2365" i="1" s="1"/>
  <c r="F1317" i="1"/>
  <c r="F1315" i="1" s="1"/>
  <c r="D31" i="1"/>
  <c r="E2030" i="1"/>
  <c r="E2028" i="1" s="1"/>
  <c r="E396" i="1"/>
  <c r="E31" i="1" s="1"/>
  <c r="C2044" i="1"/>
  <c r="D2042" i="1"/>
  <c r="C2304" i="1"/>
  <c r="D2302" i="1"/>
  <c r="G387" i="1"/>
  <c r="G385" i="1" s="1"/>
  <c r="G381" i="1" s="1"/>
  <c r="G24" i="1"/>
  <c r="G20" i="1" s="1"/>
  <c r="G18" i="1" s="1"/>
  <c r="G12" i="1" s="1"/>
  <c r="C1237" i="1"/>
  <c r="G2352" i="1"/>
  <c r="G2348" i="1" s="1"/>
  <c r="G2346" i="1" s="1"/>
  <c r="G445" i="1"/>
  <c r="G443" i="1" s="1"/>
  <c r="G437" i="1" s="1"/>
  <c r="G421" i="1" s="1"/>
  <c r="G407" i="1"/>
  <c r="C432" i="1"/>
  <c r="C1600" i="1"/>
  <c r="D1598" i="1"/>
  <c r="C23" i="1"/>
  <c r="F2370" i="1"/>
  <c r="F2366" i="1" s="1"/>
  <c r="F2364" i="1" s="1"/>
  <c r="C226" i="1" l="1"/>
  <c r="E217" i="1"/>
  <c r="C412" i="1"/>
  <c r="F422" i="1"/>
  <c r="E386" i="1"/>
  <c r="E382" i="1" s="1"/>
  <c r="F40" i="1"/>
  <c r="F38" i="1" s="1"/>
  <c r="F32" i="1" s="1"/>
  <c r="F10" i="1" s="1"/>
  <c r="C2375" i="1"/>
  <c r="D2373" i="1"/>
  <c r="C2373" i="1" s="1"/>
  <c r="D29" i="1"/>
  <c r="D388" i="1"/>
  <c r="E387" i="1"/>
  <c r="E385" i="1" s="1"/>
  <c r="E381" i="1" s="1"/>
  <c r="E24" i="1"/>
  <c r="E20" i="1" s="1"/>
  <c r="E18" i="1" s="1"/>
  <c r="D2351" i="1"/>
  <c r="C588" i="1"/>
  <c r="D580" i="1"/>
  <c r="I1608" i="1"/>
  <c r="C1610" i="1"/>
  <c r="C446" i="1"/>
  <c r="D444" i="1"/>
  <c r="F387" i="1"/>
  <c r="F385" i="1" s="1"/>
  <c r="F381" i="1" s="1"/>
  <c r="F379" i="1" s="1"/>
  <c r="D48" i="1"/>
  <c r="H2036" i="1"/>
  <c r="C2230" i="1"/>
  <c r="D455" i="1"/>
  <c r="C455" i="1" s="1"/>
  <c r="C457" i="1"/>
  <c r="C34" i="1"/>
  <c r="E46" i="1"/>
  <c r="C46" i="1" s="1"/>
  <c r="C409" i="1"/>
  <c r="I1607" i="1"/>
  <c r="C1609" i="1"/>
  <c r="I2321" i="1"/>
  <c r="I2317" i="1" s="1"/>
  <c r="I2315" i="1" s="1"/>
  <c r="D124" i="1"/>
  <c r="C124" i="1" s="1"/>
  <c r="C126" i="1"/>
  <c r="C413" i="1"/>
  <c r="D50" i="1"/>
  <c r="C50" i="1" s="1"/>
  <c r="F406" i="1"/>
  <c r="F404" i="1" s="1"/>
  <c r="F398" i="1" s="1"/>
  <c r="F45" i="1"/>
  <c r="F41" i="1" s="1"/>
  <c r="F39" i="1" s="1"/>
  <c r="F33" i="1" s="1"/>
  <c r="E2352" i="1"/>
  <c r="E2348" i="1" s="1"/>
  <c r="E2346" i="1" s="1"/>
  <c r="C1229" i="1"/>
  <c r="D1227" i="1"/>
  <c r="C1227" i="1" s="1"/>
  <c r="D2352" i="1"/>
  <c r="C589" i="1"/>
  <c r="D581" i="1"/>
  <c r="D2383" i="1"/>
  <c r="D1505" i="1"/>
  <c r="C1507" i="1"/>
  <c r="C113" i="1"/>
  <c r="D111" i="1"/>
  <c r="C111" i="1" s="1"/>
  <c r="D2204" i="1"/>
  <c r="D2065" i="1"/>
  <c r="D335" i="1"/>
  <c r="C337" i="1"/>
  <c r="C2240" i="1"/>
  <c r="D2151" i="1"/>
  <c r="C2151" i="1" s="1"/>
  <c r="C2153" i="1"/>
  <c r="D538" i="1"/>
  <c r="C538" i="1" s="1"/>
  <c r="C540" i="1"/>
  <c r="C1839" i="1"/>
  <c r="D1837" i="1"/>
  <c r="D155" i="1"/>
  <c r="C157" i="1"/>
  <c r="H2210" i="1"/>
  <c r="H2034" i="1"/>
  <c r="C2212" i="1"/>
  <c r="C564" i="1"/>
  <c r="D562" i="1"/>
  <c r="C562" i="1" s="1"/>
  <c r="C408" i="1"/>
  <c r="D406" i="1"/>
  <c r="D45" i="1"/>
  <c r="G41" i="1"/>
  <c r="G39" i="1" s="1"/>
  <c r="G33" i="1" s="1"/>
  <c r="D1895" i="1"/>
  <c r="C1895" i="1" s="1"/>
  <c r="C1897" i="1"/>
  <c r="D2371" i="1"/>
  <c r="D1317" i="1"/>
  <c r="C1325" i="1"/>
  <c r="E407" i="1"/>
  <c r="E445" i="1"/>
  <c r="E443" i="1" s="1"/>
  <c r="E437" i="1" s="1"/>
  <c r="E421" i="1" s="1"/>
  <c r="C22" i="1"/>
  <c r="C1896" i="1"/>
  <c r="D1894" i="1"/>
  <c r="C1894" i="1" s="1"/>
  <c r="C520" i="1"/>
  <c r="D518" i="1"/>
  <c r="C518" i="1" s="1"/>
  <c r="C150" i="1"/>
  <c r="D148" i="1"/>
  <c r="C148" i="1" s="1"/>
  <c r="C395" i="1"/>
  <c r="D30" i="1"/>
  <c r="C30" i="1" s="1"/>
  <c r="C392" i="1"/>
  <c r="E27" i="1"/>
  <c r="C27" i="1" s="1"/>
  <c r="C2087" i="1"/>
  <c r="I2071" i="1"/>
  <c r="D2361" i="1"/>
  <c r="D98" i="1"/>
  <c r="C100" i="1"/>
  <c r="C1915" i="1"/>
  <c r="D1913" i="1"/>
  <c r="C1599" i="1"/>
  <c r="D1597" i="1"/>
  <c r="D1604" i="1"/>
  <c r="C2327" i="1"/>
  <c r="D2325" i="1"/>
  <c r="C430" i="1"/>
  <c r="G44" i="1"/>
  <c r="D2374" i="1"/>
  <c r="C1426" i="1"/>
  <c r="D1424" i="1"/>
  <c r="D443" i="1"/>
  <c r="C445" i="1"/>
  <c r="C2328" i="1"/>
  <c r="D2326" i="1"/>
  <c r="D2320" i="1"/>
  <c r="D456" i="1"/>
  <c r="C462" i="1"/>
  <c r="C1659" i="1"/>
  <c r="D1657" i="1"/>
  <c r="C1657" i="1" s="1"/>
  <c r="E2025" i="1"/>
  <c r="C233" i="1"/>
  <c r="C16" i="1"/>
  <c r="D2370" i="1"/>
  <c r="D1316" i="1"/>
  <c r="C1324" i="1"/>
  <c r="E21" i="1"/>
  <c r="E19" i="1" s="1"/>
  <c r="E13" i="1" s="1"/>
  <c r="C402" i="1"/>
  <c r="D37" i="1"/>
  <c r="D230" i="1"/>
  <c r="C230" i="1" s="1"/>
  <c r="C232" i="1"/>
  <c r="D24" i="1"/>
  <c r="C24" i="1" s="1"/>
  <c r="C389" i="1"/>
  <c r="C414" i="1"/>
  <c r="D51" i="1"/>
  <c r="C51" i="1" s="1"/>
  <c r="D2332" i="1"/>
  <c r="C2334" i="1"/>
  <c r="C391" i="1"/>
  <c r="D26" i="1"/>
  <c r="C26" i="1" s="1"/>
  <c r="C251" i="1"/>
  <c r="D249" i="1"/>
  <c r="C249" i="1" s="1"/>
  <c r="D1591" i="1"/>
  <c r="C1593" i="1"/>
  <c r="D393" i="1"/>
  <c r="D223" i="1"/>
  <c r="C225" i="1"/>
  <c r="H32" i="1"/>
  <c r="I388" i="1"/>
  <c r="I386" i="1" s="1"/>
  <c r="I382" i="1" s="1"/>
  <c r="G2041" i="1"/>
  <c r="G2039" i="1" s="1"/>
  <c r="G2037" i="1" s="1"/>
  <c r="G2025" i="1" s="1"/>
  <c r="G411" i="1"/>
  <c r="G48" i="1" s="1"/>
  <c r="I21" i="1"/>
  <c r="I19" i="1" s="1"/>
  <c r="I13" i="1" s="1"/>
  <c r="I11" i="1" s="1"/>
  <c r="E1988" i="1"/>
  <c r="C1988" i="1" s="1"/>
  <c r="C1990" i="1"/>
  <c r="C43" i="1"/>
  <c r="C1989" i="1"/>
  <c r="D1987" i="1"/>
  <c r="C1987" i="1" s="1"/>
  <c r="E2374" i="1"/>
  <c r="E2372" i="1" s="1"/>
  <c r="E1424" i="1"/>
  <c r="E1314" i="1" s="1"/>
  <c r="C2321" i="1"/>
  <c r="D2317" i="1"/>
  <c r="D62" i="1"/>
  <c r="C64" i="1"/>
  <c r="D2300" i="1"/>
  <c r="C2300" i="1" s="1"/>
  <c r="C2302" i="1"/>
  <c r="D2239" i="1"/>
  <c r="C2239" i="1" s="1"/>
  <c r="C2241" i="1"/>
  <c r="C303" i="1"/>
  <c r="D301" i="1"/>
  <c r="C1916" i="1"/>
  <c r="D1914" i="1"/>
  <c r="H2209" i="1"/>
  <c r="H2033" i="1"/>
  <c r="C2211" i="1"/>
  <c r="D112" i="1"/>
  <c r="C114" i="1"/>
  <c r="D2384" i="1"/>
  <c r="C1508" i="1"/>
  <c r="D1506" i="1"/>
  <c r="E12" i="1"/>
  <c r="E36" i="1"/>
  <c r="C36" i="1" s="1"/>
  <c r="D344" i="1"/>
  <c r="C344" i="1" s="1"/>
  <c r="C346" i="1"/>
  <c r="C74" i="1"/>
  <c r="D72" i="1"/>
  <c r="D42" i="1"/>
  <c r="C1598" i="1"/>
  <c r="D1596" i="1"/>
  <c r="C1596" i="1" s="1"/>
  <c r="C2042" i="1"/>
  <c r="D2040" i="1"/>
  <c r="C407" i="1"/>
  <c r="D44" i="1"/>
  <c r="D405" i="1"/>
  <c r="D2027" i="1"/>
  <c r="E406" i="1"/>
  <c r="E404" i="1" s="1"/>
  <c r="E398" i="1" s="1"/>
  <c r="E380" i="1" s="1"/>
  <c r="E45" i="1"/>
  <c r="E41" i="1" s="1"/>
  <c r="E39" i="1" s="1"/>
  <c r="E33" i="1" s="1"/>
  <c r="C1236" i="1"/>
  <c r="D1230" i="1"/>
  <c r="C1533" i="1"/>
  <c r="D1531" i="1"/>
  <c r="C1531" i="1" s="1"/>
  <c r="C1798" i="1"/>
  <c r="D1796" i="1"/>
  <c r="H25" i="1"/>
  <c r="E2040" i="1"/>
  <c r="E2038" i="1" s="1"/>
  <c r="E2026" i="1" s="1"/>
  <c r="C17" i="1"/>
  <c r="C2154" i="1"/>
  <c r="D2152" i="1"/>
  <c r="C410" i="1"/>
  <c r="D47" i="1"/>
  <c r="C47" i="1" s="1"/>
  <c r="C231" i="1"/>
  <c r="D229" i="1"/>
  <c r="C229" i="1" s="1"/>
  <c r="C1594" i="1"/>
  <c r="D1592" i="1"/>
  <c r="F388" i="1"/>
  <c r="F386" i="1" s="1"/>
  <c r="F382" i="1" s="1"/>
  <c r="F380" i="1" s="1"/>
  <c r="F25" i="1"/>
  <c r="F21" i="1" s="1"/>
  <c r="F19" i="1" s="1"/>
  <c r="F13" i="1" s="1"/>
  <c r="F11" i="1" s="1"/>
  <c r="E2411" i="1"/>
  <c r="E2409" i="1" s="1"/>
  <c r="C2413" i="1"/>
  <c r="C2411" i="1" s="1"/>
  <c r="C2409" i="1" s="1"/>
  <c r="C1797" i="1"/>
  <c r="D1795" i="1"/>
  <c r="D427" i="1"/>
  <c r="C429" i="1"/>
  <c r="D2335" i="1"/>
  <c r="C543" i="1"/>
  <c r="D541" i="1"/>
  <c r="D1834" i="1"/>
  <c r="C1834" i="1" s="1"/>
  <c r="C1836" i="1"/>
  <c r="C2046" i="1"/>
  <c r="C73" i="1"/>
  <c r="D71" i="1"/>
  <c r="D2066" i="1"/>
  <c r="C2068" i="1"/>
  <c r="C316" i="1"/>
  <c r="D314" i="1"/>
  <c r="C314" i="1" s="1"/>
  <c r="C224" i="1"/>
  <c r="D220" i="1"/>
  <c r="I1591" i="1"/>
  <c r="I1589" i="1" s="1"/>
  <c r="I1587" i="1" s="1"/>
  <c r="I1585" i="1" s="1"/>
  <c r="I393" i="1"/>
  <c r="I63" i="1"/>
  <c r="C65" i="1"/>
  <c r="C2343" i="1"/>
  <c r="D2341" i="1"/>
  <c r="D315" i="1"/>
  <c r="C317" i="1"/>
  <c r="F2030" i="1"/>
  <c r="F2028" i="1" s="1"/>
  <c r="F2026" i="1" s="1"/>
  <c r="E2205" i="1"/>
  <c r="E2203" i="1" s="1"/>
  <c r="E2370" i="1"/>
  <c r="E2366" i="1" s="1"/>
  <c r="E2364" i="1" s="1"/>
  <c r="D2039" i="1"/>
  <c r="G29" i="1"/>
  <c r="G21" i="1" s="1"/>
  <c r="G19" i="1" s="1"/>
  <c r="G13" i="1" s="1"/>
  <c r="G11" i="1" s="1"/>
  <c r="G388" i="1"/>
  <c r="G386" i="1" s="1"/>
  <c r="G382" i="1" s="1"/>
  <c r="G380" i="1" s="1"/>
  <c r="D517" i="1"/>
  <c r="C517" i="1" s="1"/>
  <c r="C519" i="1"/>
  <c r="C1660" i="1"/>
  <c r="D1658" i="1"/>
  <c r="I406" i="1"/>
  <c r="I404" i="1" s="1"/>
  <c r="I398" i="1" s="1"/>
  <c r="D2203" i="1"/>
  <c r="C252" i="1"/>
  <c r="D250" i="1"/>
  <c r="C250" i="1" s="1"/>
  <c r="C101" i="1"/>
  <c r="D99" i="1"/>
  <c r="C49" i="1"/>
  <c r="C428" i="1"/>
  <c r="D424" i="1"/>
  <c r="C424" i="1" l="1"/>
  <c r="C315" i="1"/>
  <c r="D313" i="1"/>
  <c r="C313" i="1" s="1"/>
  <c r="I57" i="1"/>
  <c r="C63" i="1"/>
  <c r="C2066" i="1"/>
  <c r="D2064" i="1"/>
  <c r="C2064" i="1" s="1"/>
  <c r="D2333" i="1"/>
  <c r="C2335" i="1"/>
  <c r="D403" i="1"/>
  <c r="C2040" i="1"/>
  <c r="D2038" i="1"/>
  <c r="C2384" i="1"/>
  <c r="D2380" i="1"/>
  <c r="H2031" i="1"/>
  <c r="C2033" i="1"/>
  <c r="H393" i="1"/>
  <c r="C25" i="1"/>
  <c r="C62" i="1"/>
  <c r="D56" i="1"/>
  <c r="C223" i="1"/>
  <c r="D219" i="1"/>
  <c r="E11" i="1"/>
  <c r="C456" i="1"/>
  <c r="D454" i="1"/>
  <c r="C454" i="1" s="1"/>
  <c r="D2372" i="1"/>
  <c r="C2372" i="1" s="1"/>
  <c r="C2374" i="1"/>
  <c r="I2069" i="1"/>
  <c r="I2043" i="1"/>
  <c r="C2071" i="1"/>
  <c r="H2032" i="1"/>
  <c r="H394" i="1"/>
  <c r="C2034" i="1"/>
  <c r="C1837" i="1"/>
  <c r="D1835" i="1"/>
  <c r="C1835" i="1" s="1"/>
  <c r="C335" i="1"/>
  <c r="D333" i="1"/>
  <c r="C581" i="1"/>
  <c r="D579" i="1"/>
  <c r="C579" i="1" s="1"/>
  <c r="H396" i="1"/>
  <c r="C2036" i="1"/>
  <c r="C444" i="1"/>
  <c r="D438" i="1"/>
  <c r="C438" i="1" s="1"/>
  <c r="D386" i="1"/>
  <c r="D2339" i="1"/>
  <c r="C2339" i="1" s="1"/>
  <c r="C2341" i="1"/>
  <c r="I28" i="1"/>
  <c r="I20" i="1" s="1"/>
  <c r="I18" i="1" s="1"/>
  <c r="I12" i="1" s="1"/>
  <c r="I387" i="1"/>
  <c r="I385" i="1" s="1"/>
  <c r="I381" i="1" s="1"/>
  <c r="D69" i="1"/>
  <c r="C71" i="1"/>
  <c r="C1592" i="1"/>
  <c r="D1590" i="1"/>
  <c r="D40" i="1"/>
  <c r="C42" i="1"/>
  <c r="H2207" i="1"/>
  <c r="C2209" i="1"/>
  <c r="C301" i="1"/>
  <c r="D285" i="1"/>
  <c r="C285" i="1" s="1"/>
  <c r="D2315" i="1"/>
  <c r="C2315" i="1" s="1"/>
  <c r="C2317" i="1"/>
  <c r="I380" i="1"/>
  <c r="C393" i="1"/>
  <c r="D28" i="1"/>
  <c r="D20" i="1" s="1"/>
  <c r="C2332" i="1"/>
  <c r="D2330" i="1"/>
  <c r="C2330" i="1" s="1"/>
  <c r="D2316" i="1"/>
  <c r="C443" i="1"/>
  <c r="D437" i="1"/>
  <c r="C437" i="1" s="1"/>
  <c r="D2323" i="1"/>
  <c r="C2323" i="1" s="1"/>
  <c r="C2325" i="1"/>
  <c r="D1595" i="1"/>
  <c r="C1595" i="1" s="1"/>
  <c r="C1597" i="1"/>
  <c r="C1317" i="1"/>
  <c r="D1315" i="1"/>
  <c r="C1315" i="1" s="1"/>
  <c r="H2208" i="1"/>
  <c r="C2210" i="1"/>
  <c r="D2063" i="1"/>
  <c r="D578" i="1"/>
  <c r="C578" i="1" s="1"/>
  <c r="C580" i="1"/>
  <c r="D2037" i="1"/>
  <c r="C541" i="1"/>
  <c r="D539" i="1"/>
  <c r="C539" i="1" s="1"/>
  <c r="D423" i="1"/>
  <c r="C427" i="1"/>
  <c r="C1796" i="1"/>
  <c r="D1794" i="1"/>
  <c r="C1794" i="1" s="1"/>
  <c r="C1230" i="1"/>
  <c r="D1228" i="1"/>
  <c r="C1228" i="1" s="1"/>
  <c r="D70" i="1"/>
  <c r="C72" i="1"/>
  <c r="C1506" i="1"/>
  <c r="D1504" i="1"/>
  <c r="C1504" i="1" s="1"/>
  <c r="C112" i="1"/>
  <c r="D110" i="1"/>
  <c r="C110" i="1" s="1"/>
  <c r="C1914" i="1"/>
  <c r="D1912" i="1"/>
  <c r="D2392" i="1"/>
  <c r="D2396" i="1"/>
  <c r="C2396" i="1" s="1"/>
  <c r="D387" i="1"/>
  <c r="C37" i="1"/>
  <c r="C1316" i="1"/>
  <c r="D1314" i="1"/>
  <c r="C1314" i="1" s="1"/>
  <c r="D2324" i="1"/>
  <c r="C2324" i="1" s="1"/>
  <c r="C2326" i="1"/>
  <c r="C1424" i="1"/>
  <c r="G40" i="1"/>
  <c r="G38" i="1" s="1"/>
  <c r="G32" i="1" s="1"/>
  <c r="G10" i="1" s="1"/>
  <c r="C98" i="1"/>
  <c r="D96" i="1"/>
  <c r="C96" i="1" s="1"/>
  <c r="D2367" i="1"/>
  <c r="C45" i="1"/>
  <c r="D41" i="1"/>
  <c r="C1505" i="1"/>
  <c r="D1503" i="1"/>
  <c r="C1503" i="1" s="1"/>
  <c r="C2352" i="1"/>
  <c r="D2348" i="1"/>
  <c r="D2360" i="1"/>
  <c r="D97" i="1"/>
  <c r="C99" i="1"/>
  <c r="C1658" i="1"/>
  <c r="D1656" i="1"/>
  <c r="C1656" i="1" s="1"/>
  <c r="C220" i="1"/>
  <c r="D218" i="1"/>
  <c r="C218" i="1" s="1"/>
  <c r="D1793" i="1"/>
  <c r="C1793" i="1" s="1"/>
  <c r="C1795" i="1"/>
  <c r="C2152" i="1"/>
  <c r="D2150" i="1"/>
  <c r="C2150" i="1" s="1"/>
  <c r="C1591" i="1"/>
  <c r="D1589" i="1"/>
  <c r="D2366" i="1"/>
  <c r="G405" i="1"/>
  <c r="G403" i="1" s="1"/>
  <c r="G397" i="1" s="1"/>
  <c r="G379" i="1" s="1"/>
  <c r="D1911" i="1"/>
  <c r="C1913" i="1"/>
  <c r="D2391" i="1"/>
  <c r="C2361" i="1"/>
  <c r="D2357" i="1"/>
  <c r="E405" i="1"/>
  <c r="E403" i="1" s="1"/>
  <c r="E397" i="1" s="1"/>
  <c r="E379" i="1" s="1"/>
  <c r="E44" i="1"/>
  <c r="E40" i="1" s="1"/>
  <c r="E38" i="1" s="1"/>
  <c r="E32" i="1" s="1"/>
  <c r="E10" i="1" s="1"/>
  <c r="C406" i="1"/>
  <c r="D404" i="1"/>
  <c r="D2395" i="1"/>
  <c r="C2395" i="1" s="1"/>
  <c r="C155" i="1"/>
  <c r="D149" i="1"/>
  <c r="D2379" i="1"/>
  <c r="C2383" i="1"/>
  <c r="I1605" i="1"/>
  <c r="C1605" i="1" s="1"/>
  <c r="C1607" i="1"/>
  <c r="I1606" i="1"/>
  <c r="I2320" i="1"/>
  <c r="I2316" i="1" s="1"/>
  <c r="I2314" i="1" s="1"/>
  <c r="C1608" i="1"/>
  <c r="D2347" i="1"/>
  <c r="D21" i="1"/>
  <c r="C44" i="1" l="1"/>
  <c r="D18" i="1"/>
  <c r="C404" i="1"/>
  <c r="D398" i="1"/>
  <c r="C398" i="1" s="1"/>
  <c r="C2357" i="1"/>
  <c r="D2355" i="1"/>
  <c r="C2355" i="1" s="1"/>
  <c r="C1911" i="1"/>
  <c r="D1909" i="1"/>
  <c r="C1909" i="1" s="1"/>
  <c r="D1587" i="1"/>
  <c r="C1589" i="1"/>
  <c r="D2365" i="1"/>
  <c r="D385" i="1"/>
  <c r="C423" i="1"/>
  <c r="D421" i="1"/>
  <c r="C421" i="1" s="1"/>
  <c r="C2320" i="1"/>
  <c r="C1590" i="1"/>
  <c r="D1588" i="1"/>
  <c r="D382" i="1"/>
  <c r="C333" i="1"/>
  <c r="D331" i="1"/>
  <c r="I2041" i="1"/>
  <c r="I411" i="1"/>
  <c r="C2043" i="1"/>
  <c r="H2029" i="1"/>
  <c r="C2031" i="1"/>
  <c r="C2038" i="1"/>
  <c r="D2026" i="1"/>
  <c r="I1604" i="1"/>
  <c r="C1604" i="1" s="1"/>
  <c r="C1606" i="1"/>
  <c r="D2377" i="1"/>
  <c r="C2377" i="1" s="1"/>
  <c r="C2379" i="1"/>
  <c r="C2316" i="1"/>
  <c r="D2314" i="1"/>
  <c r="C2314" i="1" s="1"/>
  <c r="D147" i="1"/>
  <c r="C147" i="1" s="1"/>
  <c r="C149" i="1"/>
  <c r="C2348" i="1"/>
  <c r="D2346" i="1"/>
  <c r="C2346" i="1" s="1"/>
  <c r="H2206" i="1"/>
  <c r="H2371" i="1"/>
  <c r="C2208" i="1"/>
  <c r="H31" i="1"/>
  <c r="C31" i="1" s="1"/>
  <c r="C396" i="1"/>
  <c r="H29" i="1"/>
  <c r="C394" i="1"/>
  <c r="H388" i="1"/>
  <c r="I2067" i="1"/>
  <c r="C2069" i="1"/>
  <c r="C219" i="1"/>
  <c r="D217" i="1"/>
  <c r="C217" i="1" s="1"/>
  <c r="C2380" i="1"/>
  <c r="D2378" i="1"/>
  <c r="C2378" i="1" s="1"/>
  <c r="D422" i="1"/>
  <c r="C422" i="1" s="1"/>
  <c r="D2345" i="1"/>
  <c r="C2360" i="1"/>
  <c r="D2356" i="1"/>
  <c r="C1912" i="1"/>
  <c r="D1910" i="1"/>
  <c r="C1910" i="1" s="1"/>
  <c r="H2205" i="1"/>
  <c r="H2370" i="1"/>
  <c r="C2207" i="1"/>
  <c r="C69" i="1"/>
  <c r="D55" i="1"/>
  <c r="C56" i="1"/>
  <c r="D397" i="1"/>
  <c r="D19" i="1"/>
  <c r="C2391" i="1"/>
  <c r="D2387" i="1"/>
  <c r="C2387" i="1" s="1"/>
  <c r="D2364" i="1"/>
  <c r="D2025" i="1"/>
  <c r="C97" i="1"/>
  <c r="D95" i="1"/>
  <c r="C95" i="1" s="1"/>
  <c r="D39" i="1"/>
  <c r="C41" i="1"/>
  <c r="C2392" i="1"/>
  <c r="D2388" i="1"/>
  <c r="C2388" i="1" s="1"/>
  <c r="C70" i="1"/>
  <c r="D68" i="1"/>
  <c r="C68" i="1" s="1"/>
  <c r="D38" i="1"/>
  <c r="H2030" i="1"/>
  <c r="C2032" i="1"/>
  <c r="H28" i="1"/>
  <c r="H20" i="1" s="1"/>
  <c r="H18" i="1" s="1"/>
  <c r="H12" i="1" s="1"/>
  <c r="H10" i="1" s="1"/>
  <c r="H387" i="1"/>
  <c r="H385" i="1" s="1"/>
  <c r="H381" i="1" s="1"/>
  <c r="H379" i="1" s="1"/>
  <c r="C2333" i="1"/>
  <c r="D2331" i="1"/>
  <c r="C2331" i="1" s="1"/>
  <c r="I55" i="1"/>
  <c r="C57" i="1"/>
  <c r="D54" i="1" l="1"/>
  <c r="C54" i="1" s="1"/>
  <c r="D32" i="1"/>
  <c r="C29" i="1"/>
  <c r="H21" i="1"/>
  <c r="C331" i="1"/>
  <c r="D329" i="1"/>
  <c r="C329" i="1" s="1"/>
  <c r="H2366" i="1"/>
  <c r="C2370" i="1"/>
  <c r="I2065" i="1"/>
  <c r="I2351" i="1"/>
  <c r="C2067" i="1"/>
  <c r="H2367" i="1"/>
  <c r="C2371" i="1"/>
  <c r="C1588" i="1"/>
  <c r="D1586" i="1"/>
  <c r="C1586" i="1" s="1"/>
  <c r="H2027" i="1"/>
  <c r="C2029" i="1"/>
  <c r="C55" i="1"/>
  <c r="H2203" i="1"/>
  <c r="C2203" i="1" s="1"/>
  <c r="C2205" i="1"/>
  <c r="H386" i="1"/>
  <c r="C388" i="1"/>
  <c r="H2204" i="1"/>
  <c r="C2204" i="1" s="1"/>
  <c r="C2206" i="1"/>
  <c r="I48" i="1"/>
  <c r="I405" i="1"/>
  <c r="C411" i="1"/>
  <c r="D380" i="1"/>
  <c r="C385" i="1"/>
  <c r="D381" i="1"/>
  <c r="C18" i="1"/>
  <c r="D12" i="1"/>
  <c r="C39" i="1"/>
  <c r="D33" i="1"/>
  <c r="C33" i="1" s="1"/>
  <c r="D13" i="1"/>
  <c r="H2028" i="1"/>
  <c r="C2030" i="1"/>
  <c r="C28" i="1"/>
  <c r="D2354" i="1"/>
  <c r="C2354" i="1" s="1"/>
  <c r="C2356" i="1"/>
  <c r="I2039" i="1"/>
  <c r="C2041" i="1"/>
  <c r="C387" i="1"/>
  <c r="C1587" i="1"/>
  <c r="D1585" i="1"/>
  <c r="C1585" i="1" s="1"/>
  <c r="C20" i="1"/>
  <c r="H19" i="1" l="1"/>
  <c r="C21" i="1"/>
  <c r="H2026" i="1"/>
  <c r="C2026" i="1" s="1"/>
  <c r="C2028" i="1"/>
  <c r="D379" i="1"/>
  <c r="C381" i="1"/>
  <c r="H2025" i="1"/>
  <c r="C2027" i="1"/>
  <c r="I2063" i="1"/>
  <c r="C2063" i="1" s="1"/>
  <c r="C2065" i="1"/>
  <c r="H2364" i="1"/>
  <c r="C2364" i="1" s="1"/>
  <c r="C2366" i="1"/>
  <c r="I403" i="1"/>
  <c r="C405" i="1"/>
  <c r="H2365" i="1"/>
  <c r="C2365" i="1" s="1"/>
  <c r="C2367" i="1"/>
  <c r="I2347" i="1"/>
  <c r="C2351" i="1"/>
  <c r="I2037" i="1"/>
  <c r="C2039" i="1"/>
  <c r="D11" i="1"/>
  <c r="C12" i="1"/>
  <c r="D10" i="1"/>
  <c r="I40" i="1"/>
  <c r="C48" i="1"/>
  <c r="H382" i="1"/>
  <c r="C386" i="1"/>
  <c r="I38" i="1" l="1"/>
  <c r="C40" i="1"/>
  <c r="I2025" i="1"/>
  <c r="C2025" i="1" s="1"/>
  <c r="C2037" i="1"/>
  <c r="I2345" i="1"/>
  <c r="C2345" i="1" s="1"/>
  <c r="C2347" i="1"/>
  <c r="H380" i="1"/>
  <c r="C380" i="1" s="1"/>
  <c r="C382" i="1"/>
  <c r="I397" i="1"/>
  <c r="C403" i="1"/>
  <c r="H13" i="1"/>
  <c r="C19" i="1"/>
  <c r="I379" i="1" l="1"/>
  <c r="C379" i="1" s="1"/>
  <c r="C397" i="1"/>
  <c r="H11" i="1"/>
  <c r="C11" i="1" s="1"/>
  <c r="C13" i="1"/>
  <c r="I32" i="1"/>
  <c r="C38" i="1"/>
  <c r="I10" i="1" l="1"/>
  <c r="C10" i="1" s="1"/>
  <c r="C32" i="1"/>
</calcChain>
</file>

<file path=xl/sharedStrings.xml><?xml version="1.0" encoding="utf-8"?>
<sst xmlns="http://schemas.openxmlformats.org/spreadsheetml/2006/main" count="3689" uniqueCount="842">
  <si>
    <t xml:space="preserve">ANEXA 3 la HCJ nr. 201 / 10.10.2019 </t>
  </si>
  <si>
    <t xml:space="preserve">PROGRAMUL DE INVESTIŢII PUBLICE </t>
  </si>
  <si>
    <t>PE GRUPE DE INVESTIŢII ŞI SURSE DE FINANŢARE</t>
  </si>
  <si>
    <t>-mii  lei-</t>
  </si>
  <si>
    <t>CAPITOL/</t>
  </si>
  <si>
    <t>I/II</t>
  </si>
  <si>
    <t>TOTAL</t>
  </si>
  <si>
    <t>CHELTUIELI</t>
  </si>
  <si>
    <t>PROPUNERI 2019</t>
  </si>
  <si>
    <t xml:space="preserve"> ESTIMARI 2020</t>
  </si>
  <si>
    <t xml:space="preserve"> ESTIMARI 2021</t>
  </si>
  <si>
    <t>ESTIMARI 2022</t>
  </si>
  <si>
    <t>Estimari anii ulteriori</t>
  </si>
  <si>
    <t>GRUPA/</t>
  </si>
  <si>
    <t>EFECTUATE</t>
  </si>
  <si>
    <t>SURSA</t>
  </si>
  <si>
    <t>până la</t>
  </si>
  <si>
    <t>2=3+...+8</t>
  </si>
  <si>
    <t xml:space="preserve"> 1. Total surse de finanţare</t>
  </si>
  <si>
    <t>I</t>
  </si>
  <si>
    <t>II</t>
  </si>
  <si>
    <t xml:space="preserve"> 02 Buget local</t>
  </si>
  <si>
    <t xml:space="preserve">     din care:</t>
  </si>
  <si>
    <t>56. Proiecte cu finantare din fonduri externe nerambursabile postaderare</t>
  </si>
  <si>
    <t xml:space="preserve">58 Proiecte cu finantare din fonduri externe nerambursabile </t>
  </si>
  <si>
    <t>postaderare</t>
  </si>
  <si>
    <t>71 Active nefinanciare</t>
  </si>
  <si>
    <t>71.01 Active fixe</t>
  </si>
  <si>
    <t>71.01.01.Constructii</t>
  </si>
  <si>
    <t>71.01.02.Masini, echipamente si mijloace de transport</t>
  </si>
  <si>
    <t>71.01.03.Mobilier, aparatura birotica si alte active corporale</t>
  </si>
  <si>
    <t>71.01.30.Alte active fixe</t>
  </si>
  <si>
    <t xml:space="preserve">71.03.Reparatii capitale aferente activelor fixe </t>
  </si>
  <si>
    <t>10 Venituri proprii</t>
  </si>
  <si>
    <t xml:space="preserve">     din care</t>
  </si>
  <si>
    <t xml:space="preserve">56 Proiecte cu finantare din fonduri externe nerambursabile </t>
  </si>
  <si>
    <t>132,7</t>
  </si>
  <si>
    <t>58 Proiecte cu finantare din fonduri externe nerambursabile postaderare</t>
  </si>
  <si>
    <t>71.01.Active fixe</t>
  </si>
  <si>
    <t>71.01.30. Alte active fixe</t>
  </si>
  <si>
    <t>71.03 Reparatii capitale aferente activelor fixe</t>
  </si>
  <si>
    <t>A. Obiective (proiecte) de investiţii în continuare</t>
  </si>
  <si>
    <t>TOTAL GENERAL</t>
  </si>
  <si>
    <t xml:space="preserve">56. Proiecte cu finantare din fonduri externe nerambursabile </t>
  </si>
  <si>
    <t xml:space="preserve">58. Proiecte cu finantare din fonduri externe nerambursabile </t>
  </si>
  <si>
    <t>71.01. Active fixe</t>
  </si>
  <si>
    <t>CAPITOLUL 51.02 AUTORITATI EXECUTIVE SI LEGISLATIVE</t>
  </si>
  <si>
    <t xml:space="preserve">    din care:</t>
  </si>
  <si>
    <t xml:space="preserve">02 Buget local </t>
  </si>
  <si>
    <t xml:space="preserve">58.  Proiecte cu finantare din fonduri externe nerambursabile postaderare </t>
  </si>
  <si>
    <t>Restaurarea Galeriei de Arta Rudolf Schweitzer-Cumpana--Consolidarea, protejarea si valorificarea patrimoniului cultural</t>
  </si>
  <si>
    <t>Restaurarea Muzeului Judetean Arges-Consolidarea, protejarea si valorificarea patrimoniului cultural</t>
  </si>
  <si>
    <t>Conservarea si consolidarea Cetatii Poienari Arges</t>
  </si>
  <si>
    <t>Cresterea eficientei energetice a Spitalului de Recuperare Bradet</t>
  </si>
  <si>
    <t>Cresterea eficientei energetice a Palatului Administrativ situat in Pitesti-Piata Vasile Milea nr.1, judetul Arges</t>
  </si>
  <si>
    <t>CAPITOLUL 67.10 CULTURA, RECREERE SI RELIGIE</t>
  </si>
  <si>
    <t>din care</t>
  </si>
  <si>
    <t>71.01.01. Constructii</t>
  </si>
  <si>
    <t>Centrul Cultural Judetean Arges</t>
  </si>
  <si>
    <t>Reabilitare si modernizare cladire Centrul Cultural Judetean Arges in Municipiul Pitesti,B-dul Nicolae Balcescu,nr.141,judetul Arges</t>
  </si>
  <si>
    <t>CAPITOLUL 68 ASISTENTA SOCIALA</t>
  </si>
  <si>
    <t>1. Directia Generala de Asistenta Sociala si Protectia Copilului Arges</t>
  </si>
  <si>
    <t>Constructie si dotare arhiva - DGASPC Arges Calea Dragasani nr. 8, Pitesti</t>
  </si>
  <si>
    <t>1. Unitatea de Asistenta Medico - Sociala Dedulesti</t>
  </si>
  <si>
    <t>Reabilitare,refunctionalizare si modernizare(extindere)a Unitatii de Asistenta Medico-Sociala Dedulesti(constructie corp B)</t>
  </si>
  <si>
    <t>CAPITOLUL 70 LOCUINTE, SEVICII SI DEZV PUBLICA</t>
  </si>
  <si>
    <t xml:space="preserve">  02 Buget local</t>
  </si>
  <si>
    <t xml:space="preserve">  din care</t>
  </si>
  <si>
    <t>56 Proiecte cu finantare din fonduri externe nerambursabile postaderare</t>
  </si>
  <si>
    <t xml:space="preserve">Extinderea si reabilitarea infrastructurii de apa si apa uzata in judetul Arges </t>
  </si>
  <si>
    <t>CAPITOLUL 84.02 TRANSPORTURI</t>
  </si>
  <si>
    <t xml:space="preserve">58 Proiecte cu finantare din fonduri externe nerambursabile postaderare </t>
  </si>
  <si>
    <t>Modernizarea drumului judetean DJ 504 Lim.Jud.Teleorman-Popesti-Izvoru-Recea-Cornatel-Vulpesti (DN 65 A), km 110+700-136+695. L=25,995 km, pe raza com. Popesti, Izvoru, Recea, Buzoesti, jud.Arges</t>
  </si>
  <si>
    <t>1.I.B.U. pe DJ 731 C Vata-Vetisoara, km 5+800-13+000, L=7,2 km, la Vedea si Cocu</t>
  </si>
  <si>
    <t>2.I.B.U. pe DJ 679 E (DJ 679 A)-Bucov-Raca-lim.jud.Teleorman, km 1+500-2+800, L=1,3 km, com.Raca</t>
  </si>
  <si>
    <t>3.IBU pe DJ 679 C Caldararu (DN65A)-Izvoru-Mozaceni (DJ659), km 0+000-9+941, L=9,941 km, com.Caldararu si Izvoru; km 9+941-10+421, com.Izvoru</t>
  </si>
  <si>
    <t>4.IBU pe DC 133 Slobozia (DJ 504)-Purcareni, km 0+000-4+000, L=4,0 km, la Popesti - tronson km 1+335 - 3+335, L = 2 km</t>
  </si>
  <si>
    <t>5.Covor bituminos pe DJ 679 D Malu-Coltu-Ungheni-Recea-Negrasi-Mozacu, km 7+940-14+440, L=6,5 km, comuna Ungheni, jud.Arges</t>
  </si>
  <si>
    <t>6.Imbracaminte bituminoasa usoara pe DJ 704 H Merisani (DN 7C)-Baiculesti-Curtea de Arges (DN 73 C), km 10+090-17+600, L=7,51 km, in com.Baiculesti</t>
  </si>
  <si>
    <t>7.IBU si Sporirea capacitatii portante pe DJ 740 Maracineni-Micesti-Pauleasca, km 6+600-12+500, com.Micesti</t>
  </si>
  <si>
    <t>8.Asfaltare DJ 703 F lim.jud.Valcea-Cepari, km 20+600-25+385, L=4,785 km, la Cepari, jud.Arges</t>
  </si>
  <si>
    <t>9.Podet pe DJ 704 E Ursoaia-Bascovele, km 6+000, peste piriul Bascovele, com. Cotmeana</t>
  </si>
  <si>
    <t>10.Pod pe DC 64 Rincaciov-Priboieni, km 1+400, peste Valea Glodu, com. Calinesti</t>
  </si>
  <si>
    <t>11.Modernizare pe DJ 725 Stoenesti-Dragoslavele, km 3+313-6+626, L=3,313 km, in comunele Stoenesti si Dragoslavele</t>
  </si>
  <si>
    <t>12.I.B.U. DJ 742 Leordeni (DJ 703 B)-Glimbocata (DN 7), km 0+000-11+050, in com.Leordeni</t>
  </si>
  <si>
    <t>13.Modernizare DJ 731 B Samara (DJ 703 A)-Babana-Richitele de Sus-Cocu (DJ 703 A), km 0+000-19+200, L=19,2 km, in com.Poiana Lacului, Babana, Cocu</t>
  </si>
  <si>
    <t>14.Modernizare DJ 703 A Poiana Lacului-Cerbu, km 28+796-31+939, L= 3,143 km, in com.Poiana Lacului</t>
  </si>
  <si>
    <t>15.IBU pe DJ 679 C Caldararu (DN 65A)-Izvoru-Mozaceni (DJ 659), km 22+215-23+515, L=1 km, la Mozaceni</t>
  </si>
  <si>
    <t>16.Modernizare DJ 659 A Bradu-Costesti, km 5+060-9+744, L=4,684 km, la Costesti</t>
  </si>
  <si>
    <t>17.Pod peste paraul Bascovele pe DJ 704 E km 6+000 – Comuna Cotmeana, judetul Arges</t>
  </si>
  <si>
    <t>18. Pod pe DJ 731 B Samara - Babana - Cocu, km 3+964 peste paraul Vartej, L = 24 m, in comuna Babana</t>
  </si>
  <si>
    <t>19. Pod pe DJ 741 Pitesti - Valea Mare - Fagetu - Mioveni, km 2+060, peste paraul Valea Mare (Ploscaru), la Stefanesti</t>
  </si>
  <si>
    <t>20. Pod pe DJ 738 Jugur - Draghici - Mihaesti peste riul Tirgului, km 21+900, in com. Mihaesti</t>
  </si>
  <si>
    <t>21. Modernizare DJ 703 B Serbanesti (DJ 659) - Silistea, km 70+410 - 77+826, L = 7,416 km, in comunele Rociu si Cateasca</t>
  </si>
  <si>
    <t>22. Pod pe DJ 703 H Curtea de Arges (DN 7 C) - Valea Danului - Cepari, km 0+597, L = 152 m, in comuna Valea Danului</t>
  </si>
  <si>
    <t>23. Modernizare DJ 703 B Moraresti - Uda, km 17+753 - 20+253, L = 2,5 km, la Uda</t>
  </si>
  <si>
    <t>24. Modernizare DJ 702 A Ciupa - Ratesti, km 33+030 - 35+696, la Ratesti</t>
  </si>
  <si>
    <t>25. Modernizare DJ 703 B Costesti (DN 65 A) - Serbanesti (DJ 659), km 60+325 - 68+783, L = 8,458 km, la Costesti si Rociu</t>
  </si>
  <si>
    <t>26. Modernizare pe DJ 679 D Negrasi (DJ 659) - Mozacu, km 34+500 - 39+500, L = 5,0 km, comuna Negrasi</t>
  </si>
  <si>
    <t>27. Modernizare DJ 703 B Padureti (DJ 679) - Costesti (DN 65 A), km 48+975 - 59+287, L = 10,312 km, la Lunca Corbului si Costesti</t>
  </si>
  <si>
    <t xml:space="preserve">B. Obiective (proiecte) de investiţii noi </t>
  </si>
  <si>
    <t xml:space="preserve">10 Venituri proprii </t>
  </si>
  <si>
    <t>Extindere, modernizare si dotare spatii urgenta Spitalul de Pediatrie Pitesti</t>
  </si>
  <si>
    <t>Extindere si dotare spatii Urgenta si amenajari incinta Spitalul Judetean de Urgenta Pitesti</t>
  </si>
  <si>
    <t>CAPITOLUL 66.10 SANATATE</t>
  </si>
  <si>
    <t xml:space="preserve"> din care</t>
  </si>
  <si>
    <t>1. Spitalul de Recuperare Bradet</t>
  </si>
  <si>
    <t>Amenajare parc agrement</t>
  </si>
  <si>
    <t>Constructie sala de vestiare si circuit separare transport lenjerie</t>
  </si>
  <si>
    <t>Rampa depozitare gunoi menajer</t>
  </si>
  <si>
    <t>Amenajare canalizare pentru drum acces</t>
  </si>
  <si>
    <t xml:space="preserve">Bazin rezerva apa, rezerva intangibila, camera pompe si statie pompare </t>
  </si>
  <si>
    <t>Lucrari de construire in vederea conformarii imobilului la cerinta esentiala de calitate "Securitate la incendiu"</t>
  </si>
  <si>
    <t>2. Spitalul de Boli Cronice si Geriatrie Stefanesti</t>
  </si>
  <si>
    <t xml:space="preserve">Platforma betonata acoperita si imprejmuita destinata depozitarii temporare a materialelor propuse pentru casare  </t>
  </si>
  <si>
    <t>3. Spitalul Judetean de Urgenta Pitesti</t>
  </si>
  <si>
    <t xml:space="preserve">Construire si dotare corp nou de cladire la Spitalul Judetean de Urgenta Pitesti </t>
  </si>
  <si>
    <t>Construire Laborator de Radioterapie la Spitalul Judetean de Urgenta Pitesti</t>
  </si>
  <si>
    <t>Directia Generala de Asistenta Sociala si Protectia Copilului Arges</t>
  </si>
  <si>
    <t xml:space="preserve">Complex de 3 Locuinte protejate si Centru de zi, comuna Babana, sat Lupuieni </t>
  </si>
  <si>
    <t>Complex de 4 Locuinte protejate si Centru de zi, comuna Tigveni, sat Barsestii de Jos</t>
  </si>
  <si>
    <t>Complex de 4 Locuinte protejate si Centru de zi, comuna Tigveni, sat Balilesti</t>
  </si>
  <si>
    <t>Complex de 4 Locuinte proteate si Centru de zi, comuna Ciofrangeni, sat Ciofrangeni</t>
  </si>
  <si>
    <t>1.Unitatea de Asistenta Medico-Sociala Dedulesti</t>
  </si>
  <si>
    <t>Proiectare si executie corp de legatura intre corpul A si corpul B</t>
  </si>
  <si>
    <t>Serviciul Public Salvamont</t>
  </si>
  <si>
    <t>Aductiune apa Cabana Cota 2000</t>
  </si>
  <si>
    <t>Rampa persoane cu handicap la CSCD Campulung - proiectare si executie</t>
  </si>
  <si>
    <t>Modernizarea DJ 503 lim jud. Dambovita-Slobozia-Rociu-Oarja-Catanele (DJ 702G-km 3+824), km 98+000-140+034 (42,034 km), jud. Arges</t>
  </si>
  <si>
    <t>1. Drumuri si poduri judetene</t>
  </si>
  <si>
    <t>1. Pod peste raul Neajlov, in satul Silistea, comuna Cateasca, judetul Arges</t>
  </si>
  <si>
    <t>2. Modernizare DJ 704 H Merisani-Baiculesti-Curtea de Arges, km 13+035-17+600, L=4,565 km</t>
  </si>
  <si>
    <t>3. Modernizare pe DJ 703 B lim. jud.Olt-Marghia-Padureti, km 41+275-41+775, L=0,500 km, comuna Lunca Corbului, judetul Arges</t>
  </si>
  <si>
    <t>4. Modernizare drum judetean DJ 703 B lim. Jud.Olt-Marghia-Padureti, km 41+275-41+775, L=500 m, comuna Lunca Corbului, jud. Arges</t>
  </si>
  <si>
    <t>5. Modernizare DJ 742 Leordeni (DJ 703B)-Baloteasca-Cotu Malului-Glambocata-Leordeni (DN 7), km 5+100-6+100, L=1,000 km, la Leordeni,Judetul Arges</t>
  </si>
  <si>
    <t>6. Modernizare drum judetean DJ 742 Leordeni (DJ 703B)-Baloteasca-Cotu Malului-Glambocata-Leordeni (DN 7), km 5+100-6+100, L=1,0 km, la Leordeni, jud. Arges</t>
  </si>
  <si>
    <t>7.Modernizare DJ 508 Cateasca (DJ 703B)-Furduiesti-Teiu-Buta (DJ 659), km 12+400-17+217, L=4,817 km, comunele Teiu si Negrasi, judetul Arges</t>
  </si>
  <si>
    <t>8. Modernizare drum judetean DJ 508 Cateasca (DJ 703B)-Furduiesti-Teiu-Buta (DJ 659), km 12+400-17+217, L=4,817 km, com. Teiu si Negrasi, jud. Arges</t>
  </si>
  <si>
    <t>9. Modernizare drum judetean DJ 703 Moraresti-Cuca-Ciomagesti-lim. Jud. Olt, km 13+400-16+600, L=3,2 km, comuna Cuca, jud. Arges</t>
  </si>
  <si>
    <t xml:space="preserve">C. Alte cheltuieli de investiţii </t>
  </si>
  <si>
    <t xml:space="preserve">a. Achizitii de imobile </t>
  </si>
  <si>
    <t>b. dotari independente</t>
  </si>
  <si>
    <t xml:space="preserve"> 02 Buget  local</t>
  </si>
  <si>
    <t>Proiect"Implementarea unor masuri si instrumente destinate imbunatatirii proceselor administrative in cadrul Consiliului Judetean Arges"</t>
  </si>
  <si>
    <t>Calculator PC</t>
  </si>
  <si>
    <t>Laptop</t>
  </si>
  <si>
    <t xml:space="preserve"> Masina de capsat si faltuit brosuri</t>
  </si>
  <si>
    <t>Generator de curent monofazat cu carcasa insonorizare</t>
  </si>
  <si>
    <t xml:space="preserve"> Motocompresor portabil cu surub cu generator de curent si accesorii necesare Kaeser M31</t>
  </si>
  <si>
    <t>Ciocan rotopercutor SDS-Max</t>
  </si>
  <si>
    <t xml:space="preserve"> Buldoexcavator cu brat telescopic</t>
  </si>
  <si>
    <t xml:space="preserve"> Masina de taiat asfalt/beton</t>
  </si>
  <si>
    <t>Calculator PC (10 buc)</t>
  </si>
  <si>
    <t>Aparat foto DSRL+obiectiv</t>
  </si>
  <si>
    <t>Microbuz transport persoane capacitate min 18+1; max 22+1</t>
  </si>
  <si>
    <t>Autoutilitara cu cabina dubla - 7 locuri si bena basculabila</t>
  </si>
  <si>
    <t>Achizitionare si montare grup de pompare cu turatie variabila complet automatizat in statia de repompare Trivale</t>
  </si>
  <si>
    <t>Drona</t>
  </si>
  <si>
    <t>Copiator</t>
  </si>
  <si>
    <t>Scaner (2 buc)</t>
  </si>
  <si>
    <t>Licente antivirus Bitdefender server/statie</t>
  </si>
  <si>
    <t>Software specializat CAD</t>
  </si>
  <si>
    <t>Software specializat GIS</t>
  </si>
  <si>
    <t>Licente Antivirus bit Defender statie CAL</t>
  </si>
  <si>
    <t>Program informatic DOCLIB 38</t>
  </si>
  <si>
    <t>CAPITOLUL 60.02 APARARE</t>
  </si>
  <si>
    <t>1.Centrul Militar Judetean</t>
  </si>
  <si>
    <t>Grup electrogen (generator 38 KW)</t>
  </si>
  <si>
    <t>Licente Windows 10</t>
  </si>
  <si>
    <t>CAPITOLUL 61.02 ORDINE PUBLICA SI SIGURANTA NAT.</t>
  </si>
  <si>
    <t>1.Inspectoratul General pentru Situatii de Urgenta</t>
  </si>
  <si>
    <t>Generator aer cald cu motorina si accesorii pentru tabere sinistrati</t>
  </si>
  <si>
    <t>Autospeciala misiuni pirotehnice</t>
  </si>
  <si>
    <t>1.Inspectoratul General ptr Situatii de Urgenta</t>
  </si>
  <si>
    <t>Sistem de afisare tip videowall dispecerat comun</t>
  </si>
  <si>
    <t>CAPITOLUL 65.02 INVATAMANT</t>
  </si>
  <si>
    <t>Centrul Scolar de Educatie Incluziva "Sfanta Filofteia" Stefanesti</t>
  </si>
  <si>
    <t>Microbuz de persoane 22+1+1 locuri</t>
  </si>
  <si>
    <t>Microbuz transport persoane 16+1locuri</t>
  </si>
  <si>
    <t>Spitalul Judetean de Urgenta Pitesti</t>
  </si>
  <si>
    <t>Imbunatatirea accesului populatiei din judetele Arges, Teleorman si Calarasi la servicii medicale de urgenta</t>
  </si>
  <si>
    <t>1.Spitalul Judetean de Urgenta Pitesti</t>
  </si>
  <si>
    <t>Neopuff</t>
  </si>
  <si>
    <t>Lampa sala operatii</t>
  </si>
  <si>
    <t>Cardiotocograf</t>
  </si>
  <si>
    <t>Aparat anestezie</t>
  </si>
  <si>
    <t>Electrocardiograf 12 canale</t>
  </si>
  <si>
    <t>Dap-metru-instalatie radiologica</t>
  </si>
  <si>
    <t>Microtom parafina</t>
  </si>
  <si>
    <t>Ecograf</t>
  </si>
  <si>
    <t>Developeza</t>
  </si>
  <si>
    <t>Ecograf cu sistem ecoghidaj</t>
  </si>
  <si>
    <t>Craniotom</t>
  </si>
  <si>
    <t>Microscop binocular</t>
  </si>
  <si>
    <t>Pulsoximetru</t>
  </si>
  <si>
    <t>Aspirator chirurgical</t>
  </si>
  <si>
    <t>Combina frigorifica pentru stocare sange si plasma</t>
  </si>
  <si>
    <t>Incubator transport nou-nascuti</t>
  </si>
  <si>
    <t>Electrocardiograf portabil 6 canale</t>
  </si>
  <si>
    <t>Monitor functii vitale</t>
  </si>
  <si>
    <t>Mash-graft expandare grefa</t>
  </si>
  <si>
    <t>Infuzomat</t>
  </si>
  <si>
    <t>Aparat respiratie asistata CPAP</t>
  </si>
  <si>
    <t>Sistem perfuzie rapida</t>
  </si>
  <si>
    <t>Stimulator cardiac</t>
  </si>
  <si>
    <t>Aparat anestezie cu monitor functii vitale</t>
  </si>
  <si>
    <t>Aparat de electrocauter (monopolar/bipolar) cu o putere de minimum 250 W/CUT si minimum 100 W coagulare</t>
  </si>
  <si>
    <t>Aparat electrochirurgical</t>
  </si>
  <si>
    <t>Aspirator chirurgical performant</t>
  </si>
  <si>
    <t>Bronhoscop flexibil portabil</t>
  </si>
  <si>
    <t>Calandru mic pentru calcat</t>
  </si>
  <si>
    <t xml:space="preserve">Compresor aer medical </t>
  </si>
  <si>
    <t xml:space="preserve">Defibrilator  </t>
  </si>
  <si>
    <t>Developeza de developat filme radiologice (metoda umeda)</t>
  </si>
  <si>
    <t>Electrocardiograf 6 canale</t>
  </si>
  <si>
    <t>Electrocauter</t>
  </si>
  <si>
    <t>Electroencefalograf portabil</t>
  </si>
  <si>
    <t>Incubator inchis</t>
  </si>
  <si>
    <t xml:space="preserve">Injectomat  </t>
  </si>
  <si>
    <t>Lampa (hota) cu flux laminar (pentru prepararea solutiilor perfuzabile si injectabile)</t>
  </si>
  <si>
    <t>Lampa chirurgicala pentru mica chirurgie 75000 lux</t>
  </si>
  <si>
    <t>Lampa de examinare</t>
  </si>
  <si>
    <t>Lampa frontala portabila cu acumulator</t>
  </si>
  <si>
    <t>Masa consult ginecologic</t>
  </si>
  <si>
    <t>Masa de reanimare</t>
  </si>
  <si>
    <t>Masa ortopedica</t>
  </si>
  <si>
    <t>Masina de spalat pentru colectivitate</t>
  </si>
  <si>
    <t>Monitoare cu EKG, Pulsoximetru, TA TA invaziva</t>
  </si>
  <si>
    <t>Motor ortopedie</t>
  </si>
  <si>
    <t>Omogenizator cu ultrasunete</t>
  </si>
  <si>
    <t>Spirometru</t>
  </si>
  <si>
    <t>Sursa laser pentru litotritie</t>
  </si>
  <si>
    <t>Targa ambulanta</t>
  </si>
  <si>
    <t>Termostat universal (incubator probe biologice)</t>
  </si>
  <si>
    <t>Trusa chirurgie endoscopica</t>
  </si>
  <si>
    <t>Biomicroscop cu aplanotonometru</t>
  </si>
  <si>
    <t>Ventilator de transport</t>
  </si>
  <si>
    <t>Ventilator terapie intensiva cu monitor</t>
  </si>
  <si>
    <t>Videocolposcop</t>
  </si>
  <si>
    <t>Combina electroterapie/ultrasunete</t>
  </si>
  <si>
    <t>Masina de spalat industriala 15-30 kg</t>
  </si>
  <si>
    <t>Calandru abur</t>
  </si>
  <si>
    <t>Plita profesionala cu 8 ochiuri</t>
  </si>
  <si>
    <t>Cazan pentru apa calda</t>
  </si>
  <si>
    <t>Server</t>
  </si>
  <si>
    <t>Unit consultatii ORL</t>
  </si>
  <si>
    <t>Pat de nasteri electric</t>
  </si>
  <si>
    <t xml:space="preserve">Motor tip pistol titan pentru perforare/alezare/taiere </t>
  </si>
  <si>
    <t>Aparat radiografie digital,stationar cu 2 detectori</t>
  </si>
  <si>
    <t>Platforma electrochirurgicala cu dubla tehnologie bipolara si ultrasunete</t>
  </si>
  <si>
    <t>Set instrumente endourologie joasa</t>
  </si>
  <si>
    <t>Combina electroterapie/laser</t>
  </si>
  <si>
    <t>Echipament Roentgen stationar pentru radiografii digitale, cu printer</t>
  </si>
  <si>
    <t>Aparat de fakoemusificare</t>
  </si>
  <si>
    <t>Videobronhoscop</t>
  </si>
  <si>
    <t>Ecograf 4D cu sonda liniara convexa</t>
  </si>
  <si>
    <t>Linie artroscopie</t>
  </si>
  <si>
    <t>Statie centrala de monitorizare cu un canal pe pacient</t>
  </si>
  <si>
    <t>Echipament screening auditiv prin otoemisiuni acustice</t>
  </si>
  <si>
    <t>Autoclav</t>
  </si>
  <si>
    <t xml:space="preserve">Sistem de computer tomografie cu 64 slice-uri </t>
  </si>
  <si>
    <t>Sistem de rotablatie</t>
  </si>
  <si>
    <t>Autoutilitara tip DOKER</t>
  </si>
  <si>
    <t>Linie endoscopie digestiva de inalta performanta</t>
  </si>
  <si>
    <t>Aparat anestezie performanta medie</t>
  </si>
  <si>
    <t>Roentgen mobil</t>
  </si>
  <si>
    <t>Pat terapie intensiva</t>
  </si>
  <si>
    <t>Microscop operator ORL - bipost cu frane electromagnetice</t>
  </si>
  <si>
    <t>Aparat radiologie mobil C-arm</t>
  </si>
  <si>
    <t>Gaz cromatograf</t>
  </si>
  <si>
    <t>Targa hidraulica</t>
  </si>
  <si>
    <t>Injectomat cu dubla cale</t>
  </si>
  <si>
    <t>2.Spitalul de Psihiatrie Sfanta Maria Vedea</t>
  </si>
  <si>
    <t>Autospeciala pentru transport alimente</t>
  </si>
  <si>
    <t>Achizitie aparate aer conditionat</t>
  </si>
  <si>
    <t>Masina de spalat rufe</t>
  </si>
  <si>
    <t>Centrifuga cu minim 12 posturi</t>
  </si>
  <si>
    <t>Analizor automat de biochimie</t>
  </si>
  <si>
    <t>Analizor automat de hematologie cu 27 parametri</t>
  </si>
  <si>
    <t>Coagulometru semiautomat cu un canal de masurare</t>
  </si>
  <si>
    <t xml:space="preserve">Microscop universal binocular </t>
  </si>
  <si>
    <t>Incubator microbiologie (termostat) 66 L</t>
  </si>
  <si>
    <t>Lampa bactericida laborator (lungime de unda a radiatiei UV peste 2,5 nm)</t>
  </si>
  <si>
    <t>Coagulometru semiautomat cu doua canale de masurare</t>
  </si>
  <si>
    <t>Analizor automat</t>
  </si>
  <si>
    <t>Analizor automat de imunologie</t>
  </si>
  <si>
    <t>3. Spitalul de Boli Cronice Calinesti</t>
  </si>
  <si>
    <t>Defibrilator</t>
  </si>
  <si>
    <t>Geanta de urgente complet echipata</t>
  </si>
  <si>
    <t>Monitor functii vitale pacient</t>
  </si>
  <si>
    <t>Injectomat</t>
  </si>
  <si>
    <t>Troliu medicamente</t>
  </si>
  <si>
    <t>Paturi spital</t>
  </si>
  <si>
    <t>4. Spitalul de Pediatrie Pitesti</t>
  </si>
  <si>
    <t>Analizor automat chemiluminiscenta imunologie CL 1000 i</t>
  </si>
  <si>
    <t>Analizor de gaze sanguine</t>
  </si>
  <si>
    <t>Analizor automat CRP</t>
  </si>
  <si>
    <t>Banda alergare</t>
  </si>
  <si>
    <t>Echipament radiologie (GRAFIE/SCOPIE)</t>
  </si>
  <si>
    <t>Linie pentru micrometoda</t>
  </si>
  <si>
    <t>Procesator tisular</t>
  </si>
  <si>
    <t>Ecograf multidisciplinar</t>
  </si>
  <si>
    <t>Statie de colorare</t>
  </si>
  <si>
    <t>Sistem videoendoscopie ORL</t>
  </si>
  <si>
    <t>Sistem automat electroforeza</t>
  </si>
  <si>
    <t>Imprimanta uscata</t>
  </si>
  <si>
    <t>Linie rapida de incalzire transfuzie/perfuzie</t>
  </si>
  <si>
    <t>Masa operatie radiotransparenta pentru ortopedie cu extensie adulti si copii</t>
  </si>
  <si>
    <t>Statie centrala monitorizare</t>
  </si>
  <si>
    <t>Aparat de anestezie complet echipat pentru adulti si copii</t>
  </si>
  <si>
    <t>Masa chinetoterapie electrica 2 sectiuni</t>
  </si>
  <si>
    <t>Aparat pentru vizualizarea venelor</t>
  </si>
  <si>
    <t>Sinoptofor</t>
  </si>
  <si>
    <t>Criotom</t>
  </si>
  <si>
    <t>Pachet TC 25 4.3' - dispozitiv portabil PDA</t>
  </si>
  <si>
    <t>Trusa sterilizabila instrumentar</t>
  </si>
  <si>
    <t>Trusa sterilizabila pentru tije cu stativ pentru fiecare diametru</t>
  </si>
  <si>
    <t>Insertor canulat tije elastice TEN</t>
  </si>
  <si>
    <t>Taietor tije elastice TEN cu 2 brate (cu taiere pentru fiecare diametru de tije)</t>
  </si>
  <si>
    <t>Tepusa dreapta</t>
  </si>
  <si>
    <t>Tepusa curba</t>
  </si>
  <si>
    <t>Impactor drept</t>
  </si>
  <si>
    <t>Impactor curb</t>
  </si>
  <si>
    <t>Insertor pentru end-cup</t>
  </si>
  <si>
    <t>Cleste pentru extractie</t>
  </si>
  <si>
    <t>Ciocan impactare/extractie</t>
  </si>
  <si>
    <t>Analizor automat de hematologie</t>
  </si>
  <si>
    <t>Sistem de distilare a apei,</t>
  </si>
  <si>
    <t>Centrifuga de masa cu 12 locuri cu rotor unghiular</t>
  </si>
  <si>
    <t>Perdea de aer cu rezistenta electrica</t>
  </si>
  <si>
    <t>Aparat electroterapie</t>
  </si>
  <si>
    <t>Unitate electrochirurgie cu argon</t>
  </si>
  <si>
    <t>Sistem automat urini urised 3 pro+labumat 2</t>
  </si>
  <si>
    <t>Trombolyzer compact xr</t>
  </si>
  <si>
    <t>Analizor microbiologie</t>
  </si>
  <si>
    <t>Aparat electroterapie combinata</t>
  </si>
  <si>
    <t>Sistem perfuzie sub presiune cu incalzire</t>
  </si>
  <si>
    <t>Nasofaringoscop flexibil</t>
  </si>
  <si>
    <t>Sterilizator cu abur cu generator propriu de producere a aburului -10 STU</t>
  </si>
  <si>
    <t>Sterilizator rapid cu abur cu generator propriu de producere a aburului -1 STU</t>
  </si>
  <si>
    <t>Aparat de sigilat pungi rotativ cu imprimanta integrata</t>
  </si>
  <si>
    <t>Aparat automat de taiat si sigilat pungi</t>
  </si>
  <si>
    <t>Aparat electric de dezinfectat aer, nebulizator</t>
  </si>
  <si>
    <t xml:space="preserve">Lampa bactericida UV </t>
  </si>
  <si>
    <t>Tonometru ICARE</t>
  </si>
  <si>
    <t>Autorefractometru portabil 2WIN WIFI cu modul stabism si presbiopie</t>
  </si>
  <si>
    <t>Electroencefalograf 21 canale cu sistem de supraveghere video compatibile</t>
  </si>
  <si>
    <t>Lampa scialitica</t>
  </si>
  <si>
    <t>Laptop-Intel core i7</t>
  </si>
  <si>
    <t>5. Spitalul de Boli Cronice si Geriatrie "Constantin Balaceanu Stolnici" Stefanesti</t>
  </si>
  <si>
    <t>Aparat RONTGEN digital cu developeza uscata</t>
  </si>
  <si>
    <t>Aparat incalzit perfuzii</t>
  </si>
  <si>
    <t>Grup electrogen</t>
  </si>
  <si>
    <t>Kit ergoterapie</t>
  </si>
  <si>
    <t>Kit terapie ocupationala</t>
  </si>
  <si>
    <t>Uscator rufe</t>
  </si>
  <si>
    <t>Analizor automat de citire VSH</t>
  </si>
  <si>
    <t>6. Spitalul de Recuperare Bradet</t>
  </si>
  <si>
    <t>Aparat de terapie cu ultrasunete</t>
  </si>
  <si>
    <t>Aparat de electroterapie cu 2 canale</t>
  </si>
  <si>
    <t>Cada hidromasaj membre inferioare</t>
  </si>
  <si>
    <t>Aparat ecografie musculo-scheletar cu 2 sonde</t>
  </si>
  <si>
    <t>Masina inox de gatit cu plite electrice</t>
  </si>
  <si>
    <t>Camera frigorifica</t>
  </si>
  <si>
    <t>Aspirator robot bazin Kinetoterapie</t>
  </si>
  <si>
    <t>Masa pentru magnetoterapie cu aplicator solenoid</t>
  </si>
  <si>
    <t>Baie galvanica 4 celulare</t>
  </si>
  <si>
    <t>7.Spitalul de Pneumoftiziologie "Sf.Andrei" Valea Iasului</t>
  </si>
  <si>
    <t>1. Spitalul de Pediatrie Pitesti</t>
  </si>
  <si>
    <t>2. Spitalul de Recuperare Bradet</t>
  </si>
  <si>
    <t>3.Spitalul Judetean de Urgenta Pitesti</t>
  </si>
  <si>
    <t>4.Spitalul PNF Valea Iasului</t>
  </si>
  <si>
    <t>Statie apa deionizata cu printer si buletin de verificare a apei</t>
  </si>
  <si>
    <t>Scaune recoltare sange</t>
  </si>
  <si>
    <t>Analizor automat biochimie 200-600 teste/ora</t>
  </si>
  <si>
    <t>Autoclav vertical 20-301</t>
  </si>
  <si>
    <t>Centifuga cu 12 locuri</t>
  </si>
  <si>
    <t>Sonda liniara pentru parti moi pt ecograf</t>
  </si>
  <si>
    <t>Fiberbronhoscop flexibil portabil cu sursa proprie de lumina pt adulti</t>
  </si>
  <si>
    <t>8. Spitalul Orasenesc Regele Carol I Costesti</t>
  </si>
  <si>
    <t>Trusa endoscopie digestiva High Definition</t>
  </si>
  <si>
    <t>Trusa de baza pentru endourologie joasa</t>
  </si>
  <si>
    <t>Instalatie de sterilizare 320 litri</t>
  </si>
  <si>
    <t>Sonda convexa C362</t>
  </si>
  <si>
    <t>Instalatie de sterilizare cu plasma 64 l</t>
  </si>
  <si>
    <t xml:space="preserve">Ecograf 4D endocrinologie </t>
  </si>
  <si>
    <t>Ecograf 4D Medicina interna - modul cardio</t>
  </si>
  <si>
    <t>Analizor automat biochimie</t>
  </si>
  <si>
    <t>Statie centrala de vacuum medical</t>
  </si>
  <si>
    <t>Holter tensiune</t>
  </si>
  <si>
    <t xml:space="preserve">Holter EKG </t>
  </si>
  <si>
    <t>Brat C Digital Mobil</t>
  </si>
  <si>
    <t>Analizor coagulare</t>
  </si>
  <si>
    <t>Aparat Roentgen cu masa telecomandata cu radiografie digitala si floroscopie digitala</t>
  </si>
  <si>
    <t>Masa operatie electrohidraulica cu functii complete</t>
  </si>
  <si>
    <t>Electrocauter cu sistem de sigilare vase</t>
  </si>
  <si>
    <t>9. Spitalul de Pneumoftiziologie Leordeni</t>
  </si>
  <si>
    <t xml:space="preserve">Developeza  </t>
  </si>
  <si>
    <t>Electropompa de apa potabila</t>
  </si>
  <si>
    <t>Achizitie si montaj centrale termice</t>
  </si>
  <si>
    <t>Kit urgenta Radiologie</t>
  </si>
  <si>
    <t>Aparat de nebulizare</t>
  </si>
  <si>
    <t>Concentrator oxigen</t>
  </si>
  <si>
    <t>Hota profesionala</t>
  </si>
  <si>
    <t>Ecocardiograf cu sonda transtoracica si abdominala</t>
  </si>
  <si>
    <t>Ecocardiograf cu sonda transtoracica si abdominal Doppler</t>
  </si>
  <si>
    <t>Spirometru de diagnostic</t>
  </si>
  <si>
    <t>Aparat pentru control microbiologic</t>
  </si>
  <si>
    <t>Etuva laborator</t>
  </si>
  <si>
    <t>Densimat</t>
  </si>
  <si>
    <t>Schimbator de caldura pentru preparare ACM</t>
  </si>
  <si>
    <t>Pompa submersibila</t>
  </si>
  <si>
    <t>Statie deferizare si demanganizare</t>
  </si>
  <si>
    <t>Achizitie si montaj centrale termice Pavilion I</t>
  </si>
  <si>
    <t>1. Spitalul de Boli Cronice si Geriatrie Stefanesti</t>
  </si>
  <si>
    <t>Executie sistem avertizare incendiu</t>
  </si>
  <si>
    <t>Executie sistem de alarma Farmacie</t>
  </si>
  <si>
    <t>Executie sistem supraveghere video cladire Administrativ</t>
  </si>
  <si>
    <t>Usa plumbata</t>
  </si>
  <si>
    <t>Sistem usi glisante cu deschidere antipanica</t>
  </si>
  <si>
    <t>2. Spitalul de Pneumoftiziologie "Sf. Andrei" Valea Iasului</t>
  </si>
  <si>
    <t>Sistem de alarma (Nurse Call) cu butoane de alarma</t>
  </si>
  <si>
    <t>3. Spitalul de Psihiatrie Sfanta Maria Vedea</t>
  </si>
  <si>
    <t>Masina de curatat cartofi</t>
  </si>
  <si>
    <t>Vitrina frigorifica</t>
  </si>
  <si>
    <t>Spalator cu 2 cuve, inaltator la perete si polita inferioara (1400*700*850), dimensiuni cuve (600*500*300)</t>
  </si>
  <si>
    <t xml:space="preserve">Masina profesionala de curatat cartofi (530*660*1200) </t>
  </si>
  <si>
    <t xml:space="preserve">Masa dulap cu inaltator la perete, compartiment inferior inchis cu usi culisante (1400*700*850) </t>
  </si>
  <si>
    <t xml:space="preserve">Spalator cu 2 cuve, inaltator la perete si polita inferioara (1400*700*850) dimensiuni cuve 400*400*250 </t>
  </si>
  <si>
    <t xml:space="preserve">Spalator cu 2 cuve, inaltator la perete si polita inferioara (1400*700*850), dimensiuni cuve (600*500*300), debit 5 bar </t>
  </si>
  <si>
    <t xml:space="preserve">Masa dulap cu inaltator la perete , compartiment inferior inchis cu usi culisante </t>
  </si>
  <si>
    <t xml:space="preserve">Carucior cald, capacitate 15 cuve, structura inox </t>
  </si>
  <si>
    <t xml:space="preserve">Cuptor pentru gastronomie, electric, cu convectie pe vapori </t>
  </si>
  <si>
    <t xml:space="preserve">Gratar fry-top, electric, suprafata dubla striata, baza </t>
  </si>
  <si>
    <t xml:space="preserve">Marmita electrica, capacitate cuva 150L cu incalzire indirecta </t>
  </si>
  <si>
    <t xml:space="preserve">Masina de gatit, electrica,4 plite detasabile si cuptor electric static </t>
  </si>
  <si>
    <t xml:space="preserve">Cuptor pentru patiserie, electric, capacitate 10 tavi </t>
  </si>
  <si>
    <t xml:space="preserve">Dulap depozitare inox </t>
  </si>
  <si>
    <t xml:space="preserve">Marmita electrica, capacitate cuva 100L cu incalzire indirecta </t>
  </si>
  <si>
    <t xml:space="preserve">Masina de gatit electrica, 4 plite detasabile (800*900*870) </t>
  </si>
  <si>
    <t xml:space="preserve">Dulap depozitare inox (1400*700*2000) </t>
  </si>
  <si>
    <t>Spalator cu 2 cuve, inaltator la perete si polita inferioara (1400*700*850), dimensiuni cuve (600*500*300), debit 5 bar</t>
  </si>
  <si>
    <t xml:space="preserve">Rastel mobil pentru oale/cratite/ustensile, cu 4 polite tip grila cu margini pentru blocarea produsului </t>
  </si>
  <si>
    <t>Masina de spalat vase mari/ustensile, cos inox treptat</t>
  </si>
  <si>
    <t>Modul neutru cu un sertar</t>
  </si>
  <si>
    <t xml:space="preserve">Tigaie basculanta electrica, cuva 80L </t>
  </si>
  <si>
    <t>5. Spitalul Orasenesc Costesti</t>
  </si>
  <si>
    <t>Sistem detectie si alarmare la incendiu</t>
  </si>
  <si>
    <t>6. Spitalul PNF Leordeni</t>
  </si>
  <si>
    <t>Masina de gatit profesionala</t>
  </si>
  <si>
    <t>Plita cu placa radianta</t>
  </si>
  <si>
    <t>Robot de bucatarie</t>
  </si>
  <si>
    <t>7. Spitalul de Boli Cronice Calinesti</t>
  </si>
  <si>
    <t>Sistem de detectie si avertizare la incendiu</t>
  </si>
  <si>
    <t>Sistem antiefractie</t>
  </si>
  <si>
    <t>Sistem supraveghere video</t>
  </si>
  <si>
    <t>Sistem de avertizare/alarmare grupuri sanitare</t>
  </si>
  <si>
    <t>1. Spitalul Judetean de Urgenta Pitesti</t>
  </si>
  <si>
    <t>UPGRADE SMARTHPATH ALLURA CLARITY FD 10 si sistem Volcano Core pentru sistem Angiografie</t>
  </si>
  <si>
    <t>2. Spitalul de Boli Cronice Calinesti</t>
  </si>
  <si>
    <t>Sistem retea informatica cu implementare intranet</t>
  </si>
  <si>
    <t>3. Spitalul de Recuperare Bradet</t>
  </si>
  <si>
    <t>Sistem informatic programare proceduri LRMFB (hard si soft)</t>
  </si>
  <si>
    <t xml:space="preserve">4. Spitalul Orasenesc Costesti </t>
  </si>
  <si>
    <t>Realizarea sistemului de digitalizare functionala pe instalatiile de radiologie OPERA T 30</t>
  </si>
  <si>
    <t>Imbunatatirea softului aparatului de respiratie artificiala Drager SAVINA 300 cu optiunea BIPAP</t>
  </si>
  <si>
    <t>5. Spitalul de Pediatrie Pitesti</t>
  </si>
  <si>
    <t>Licenta Microsoft Windows</t>
  </si>
  <si>
    <t xml:space="preserve"> 10 Venituri proprii</t>
  </si>
  <si>
    <t>Biblioteca Judeteana "Dinicu Golescu"</t>
  </si>
  <si>
    <t>151,7</t>
  </si>
  <si>
    <t>Proiect Centru Europe Direct</t>
  </si>
  <si>
    <t>1. Biblioteca Judeteana "Dinicu Golescu" Arges</t>
  </si>
  <si>
    <t xml:space="preserve">Sistem de climatizare climatizare </t>
  </si>
  <si>
    <t>2. Muzeul Viticulturii si Pomiculturii Golesti</t>
  </si>
  <si>
    <t>Remorca</t>
  </si>
  <si>
    <t>Pompa de stropit</t>
  </si>
  <si>
    <t xml:space="preserve">Laptop  </t>
  </si>
  <si>
    <t>3. Muzeul Judetean Arges</t>
  </si>
  <si>
    <t>Dezumidificator</t>
  </si>
  <si>
    <t>Luneta</t>
  </si>
  <si>
    <t>4. Scoala Populara de Arte si Meserii Pitesti</t>
  </si>
  <si>
    <t>Sistem de sonorizare</t>
  </si>
  <si>
    <t>5. Centrul Cultural Judetean Arges</t>
  </si>
  <si>
    <t>Autoturism</t>
  </si>
  <si>
    <t>Autoutilitara - furgone</t>
  </si>
  <si>
    <t>6.Teatrul Al.Davila Pitesti</t>
  </si>
  <si>
    <t>Consola lumini Sala Mare</t>
  </si>
  <si>
    <t>Consola lumini Sala Studio</t>
  </si>
  <si>
    <t>Centrala termica</t>
  </si>
  <si>
    <t>Lift pentru persoane cu dizabilitati</t>
  </si>
  <si>
    <t>7.Centrul de Cultura I.C.Bratianu Stefanesti</t>
  </si>
  <si>
    <t>1. Muzeul Viticulturii si Pomiculturii Golesti</t>
  </si>
  <si>
    <t>Multifunctionala A3</t>
  </si>
  <si>
    <t>2. Centrul de Cultura I.C. Bratianu</t>
  </si>
  <si>
    <t>Masina de gatit cu placa radianta</t>
  </si>
  <si>
    <t>Masina de gatit cu 4 focuri</t>
  </si>
  <si>
    <t>Cuptor electric cu convectie</t>
  </si>
  <si>
    <t>1. Centrul de Cultura I.C. Bratianu</t>
  </si>
  <si>
    <t>Licenta Office Home and Bussines</t>
  </si>
  <si>
    <t>2 .Muzeul Judetean Arges</t>
  </si>
  <si>
    <t>Sistem proiectie Planetariu</t>
  </si>
  <si>
    <t xml:space="preserve">CAPITOLUL 68 ASISTENTA SOCIALA </t>
  </si>
  <si>
    <t>Proiect SMIS 128038 "VENUS - Impreuna pentru o viata in siguranta"</t>
  </si>
  <si>
    <t>1.Directia Generala de Asistenta Sociala si Protectia Copilului Arges</t>
  </si>
  <si>
    <t xml:space="preserve">Sistem PC + monitor si sistem de operare </t>
  </si>
  <si>
    <t>Laptop + sistem de operare</t>
  </si>
  <si>
    <t>Masina de spalat industriala - capacitate 18 kg</t>
  </si>
  <si>
    <t>Masina de spalat industriala - capacitate 27 kg</t>
  </si>
  <si>
    <t>Uscator de rufe</t>
  </si>
  <si>
    <t>Sistem PC Calculator Computer Desktop Intel i3 8100 RAM 8GB HDD 1TB Monitor 21,5" Windows 10 PRO</t>
  </si>
  <si>
    <t>2. Complexul de Locuinte Protejate Tigveni</t>
  </si>
  <si>
    <t>Achizitionarea si montarea a 2 centrale termice 25 kw pe combustibil solid</t>
  </si>
  <si>
    <t>3. Centrul de Ingrijire si Asistenta Bascovele</t>
  </si>
  <si>
    <t>Statie de lucru</t>
  </si>
  <si>
    <t>4. Centrul de Integrare prin Terapie Ocupationala Tigveni</t>
  </si>
  <si>
    <t>Ansamblu bloc termic</t>
  </si>
  <si>
    <t>Boiler termoelectric 1000 l</t>
  </si>
  <si>
    <t>Achizitie si montare pompa submersibila 5,5 kw</t>
  </si>
  <si>
    <t>Achizitie pompa submersibila 5,5 kw</t>
  </si>
  <si>
    <t xml:space="preserve">Achizitionare si montare centrala termica pe combustibil solid </t>
  </si>
  <si>
    <t>Achizitionare si montare centrala termica pe combustibil solid 250 kw</t>
  </si>
  <si>
    <t>Achizitionare si montare boiler termoelectric capacitate 500 l</t>
  </si>
  <si>
    <t>5. Complexul de Servicii pentru Persoane cu Dizabilitati Vulturesti</t>
  </si>
  <si>
    <t>Ascensor persoane - 2 statii</t>
  </si>
  <si>
    <t>Masina de gatit cu 6 focuri si cuptor</t>
  </si>
  <si>
    <t>6. Complex de LocuinteProtejate Buzoesti</t>
  </si>
  <si>
    <t>Autoturism cu 7 locuri</t>
  </si>
  <si>
    <t>1. Centrul de Integrare prin Terapie Ocupationala Tigveni</t>
  </si>
  <si>
    <t>Achizitionare masina de spalat rufe capacitate 15 kg/ciclu spalare (3 buc)</t>
  </si>
  <si>
    <t xml:space="preserve">Achizitionare masina de spalat rufe capacitate 12 kg/ciclu spalare </t>
  </si>
  <si>
    <t>2. Camin Persoane Varstnice Mozaceni</t>
  </si>
  <si>
    <t xml:space="preserve">Sistem de alarmare si avertizare la incendiu </t>
  </si>
  <si>
    <t>Licenta Microsoft Windows 10 Profesional</t>
  </si>
  <si>
    <t>Licenta Microsoft Office Home and Bussiness 2019</t>
  </si>
  <si>
    <t>Licenta retail Microsoft Office 2019 Home and Business English Medialess</t>
  </si>
  <si>
    <t>Licenta Windows 10 Profesional</t>
  </si>
  <si>
    <t>Licenta antivirus</t>
  </si>
  <si>
    <t>Licenta Office Home&amp;Business 2016</t>
  </si>
  <si>
    <t>3. Centrul de Ingrijire si Asistenta Pitesti</t>
  </si>
  <si>
    <t>Licenta Windows 10 Profesional 64 B</t>
  </si>
  <si>
    <t>Licenta Office Home and Bussines 2016</t>
  </si>
  <si>
    <t>Licenta Antivirus</t>
  </si>
  <si>
    <t>4. Centrul de Ingrijire si Asistenta Bascovele</t>
  </si>
  <si>
    <t>Licenta Office h&amp;b 2016</t>
  </si>
  <si>
    <t>Statie pompare(racordare+montare)</t>
  </si>
  <si>
    <t>Rezervor inmagazinare apa (racordare+montare)</t>
  </si>
  <si>
    <t>Instalatie tratare a apei (racordare+montare)</t>
  </si>
  <si>
    <t>Container (racordare+montare)</t>
  </si>
  <si>
    <t>Imprejmuire cu gard metalic si betonare incinta</t>
  </si>
  <si>
    <t>Instalatie electrica exterioara (racordare+montare)</t>
  </si>
  <si>
    <t>Canapea consultatie hidraulica cu suport</t>
  </si>
  <si>
    <t>Carucior pentru instrumentar</t>
  </si>
  <si>
    <t>Generator 50 kva + automatizare</t>
  </si>
  <si>
    <t>Hota</t>
  </si>
  <si>
    <t>Pat spital cadru inox, actionat mecanic, laterale culisante</t>
  </si>
  <si>
    <t>2. Unitatea de Asistenta Medico - Sociala Suici</t>
  </si>
  <si>
    <t>Despicator de lemne vertical</t>
  </si>
  <si>
    <t xml:space="preserve">Achizitie si montare boilere de apa </t>
  </si>
  <si>
    <t>3. Unitatea de Asistenta Medico-Sociala Domnesti</t>
  </si>
  <si>
    <t>Achizitie si montaj centrala termica de 300 KW</t>
  </si>
  <si>
    <t>1.Unitatea de Asistenta Medico-Sociala Rucar</t>
  </si>
  <si>
    <t>Sistem de detectare si alarmare la incendiu</t>
  </si>
  <si>
    <t>Sistem detectie si avertizare efractie</t>
  </si>
  <si>
    <t>Masina de spalat industriala</t>
  </si>
  <si>
    <t>2. Unitatea de Asistenta Medico-Sociala Dedulesti</t>
  </si>
  <si>
    <t>Cuptor electric</t>
  </si>
  <si>
    <t>Frigider dublu-dulap frigorific</t>
  </si>
  <si>
    <t>Masina de gatit pe gaz 6 focuri</t>
  </si>
  <si>
    <t>Masina de spalat vase</t>
  </si>
  <si>
    <t>Masina de gatit electrica 6 plite</t>
  </si>
  <si>
    <t>3. Unitatea de Asistenta Medico Sociala Calinesti</t>
  </si>
  <si>
    <t>Masina de spalat profesionala</t>
  </si>
  <si>
    <t>Achizitionare si montare sistem de monitorizare video</t>
  </si>
  <si>
    <t>Uscator de rufe profesional</t>
  </si>
  <si>
    <t>4. Camin Persoane Varstnice Mozaceni</t>
  </si>
  <si>
    <t>1.Serviciul Public Salvamont Arges</t>
  </si>
  <si>
    <t>Instalare microstatie epurare ape uzate Cota 2000</t>
  </si>
  <si>
    <t>UTV - 2 buc</t>
  </si>
  <si>
    <t>Targa UT 2000 - 3 buc</t>
  </si>
  <si>
    <t>Defibrilator (4 buc)</t>
  </si>
  <si>
    <t>1.Serviciul Public Judetean  Salvamont Arges</t>
  </si>
  <si>
    <t>Baza modulara zona Voina</t>
  </si>
  <si>
    <t>CAPITOLUL 84 .02 TRANSPORTURI</t>
  </si>
  <si>
    <t>Raspanditor emulsie cu lance</t>
  </si>
  <si>
    <t>Autobasculanta 8x4</t>
  </si>
  <si>
    <t>Freza asfalt 500 mm</t>
  </si>
  <si>
    <t>Cilindru compactor - Vibrator 2,5 to - 3 to cu tamburi metalici</t>
  </si>
  <si>
    <t>Placa vibratoare 80-100 kg</t>
  </si>
  <si>
    <t>Buldoexcavator 90-100 CP cu roti egale echipat cu atasamente de lucru</t>
  </si>
  <si>
    <t>Cantar tip platforma 60 t</t>
  </si>
  <si>
    <t>Accesorii aparatura laborator</t>
  </si>
  <si>
    <t>Lama zapada -2 buc</t>
  </si>
  <si>
    <t>Repartizor mixturi asfaltice</t>
  </si>
  <si>
    <t>Incarcator frontal (2,7-3,2 mc)</t>
  </si>
  <si>
    <t>Autogreder &gt; 18 t</t>
  </si>
  <si>
    <t>Masina de taiat asfalt (2 buc)</t>
  </si>
  <si>
    <t>CAPITOLUL 87.10 ALTE ACTIUNI ECONOMICE</t>
  </si>
  <si>
    <t>Serviciul Public Judetean de Paza si Ordine Arges</t>
  </si>
  <si>
    <t>Autoturism Dacia Logan</t>
  </si>
  <si>
    <t>Autoturism Dacia Duster</t>
  </si>
  <si>
    <t>c. cheltuieli aferente studiilor de fezabilitate si alte studii</t>
  </si>
  <si>
    <t>Proiect Reabilitare conservare Cetatea Poienari - Arges Revizuire Documentatie Tehnico - Economica</t>
  </si>
  <si>
    <t>Proiect Reabilitare conservare Cetatea Poienari - Arges Analiza si Previziune financiara</t>
  </si>
  <si>
    <t>Strategia pentru eficienta energetica a judetului Arges pentru perioada 2016 - 2020</t>
  </si>
  <si>
    <t>Servicii expertiza tehnica, DALI si audit energetic pentru Palat Administrativ, Pitesti Piata Vasile Milea nr. 1</t>
  </si>
  <si>
    <t>Servicii de expertiza tehnica structurala,studii de teren,audit energetic, DALI/SF,documentatii avize solicitate prin Certificat de Urbanism pentru obiectivul de investitii Extindere, modernizare si dotare spatii Urgenta Spitalul de Pediatrie Pitesti</t>
  </si>
  <si>
    <t>Servicii de expertiza tehnica structurala,studii de teren,audit energetic, DALI/SF,documentatii avize solicitate prin Certificat de Urbanism pentru obiectivul de investitii Extindere si dotare spatii Urgenta si amenajari incinta Spital Judetean de Urgenta Pitesti</t>
  </si>
  <si>
    <t>Servicii de expertiza tehnica structurala, studii de teren, studii de insorire, audit energetic, SF mixt, macheta financiara, documentatii avize solicitate prin Certificatul de Urbanism pentru obiectivul de investitii "Extinderea, modernizarea si dotarea Ambulatoriului Integrat al Spitalului de Pediatrie Pitesti"</t>
  </si>
  <si>
    <t xml:space="preserve">Servicii de expertiza tehnica structurala, studii de teren, studii de insorire, audit energetic, SF mixt, macheta financiara, documentatii avize solicitate prin Certificatul de Urbanism pentru obiectivul de investitii "Extinderea si dotarea Ambulatoriului Integrat al Spitalului Judetean de Urgenta Pitesti" </t>
  </si>
  <si>
    <t>Servicii de expertiza tehnica structurala,studii de teren SF,documentatii avize solicitate prin Certificat de Urbanism pentru obiectivul de investitii Cale de acces mecanizata Cetatea Poienari</t>
  </si>
  <si>
    <t>Servicii elaborare Plan de Amenajare a Teritoriului Judetean Arges</t>
  </si>
  <si>
    <t>Expertiza tehnica si realizare PT pentru reamplasarea punctului termic si a instalatiilor aferente existente in zona in care se vor incepe lucrarile la fundatia cladirii Centrului de Radioterapie la Spitalul Judetean de Urgenta Pitesti</t>
  </si>
  <si>
    <t>Amenajare cale de acces mecanizata Cetatea Poienari - Plan Urbanistic Zonal</t>
  </si>
  <si>
    <t>Revizuire Studiu de Fezabilitate mixt, expertiza tehnica si audit energetic pentru obiectivul de investitii "Extindere si dotare spatii de urgenta si amenajari incinta Spital Judetean de Urgenta Pitesti"</t>
  </si>
  <si>
    <t>Verificare Studiu de fezabilitate mixt revizuit pentru obiectivul de investitii "Extindere si dotare spatii de urgenta si amenajari incinta Spital Judetean de Urgenta Pitesti"</t>
  </si>
  <si>
    <t>CAPITOLUL 61.02 ORDINE PUBLICA SI SIGURANTA NATIONALA</t>
  </si>
  <si>
    <t>71.01.30  Alte active fixe</t>
  </si>
  <si>
    <t>Inspectoratul General pentru Situatii de Urgenta</t>
  </si>
  <si>
    <t>Documentatie tehnica pentru obiectivul "Operationalizarea Dispeceratului Integrat la nivelul judetului Arges"</t>
  </si>
  <si>
    <t>Documentatie tehnico-economica(servicii de proiectare,obtinere avize,acorduri si autorizatii)pentru obiectivul"Extinderea corpului principal al Spitalului Judetean de Urgenta Pitesti"</t>
  </si>
  <si>
    <t>Proiect tehnic instalatii apa calda si caldura Spital Balcescu</t>
  </si>
  <si>
    <t>Expertiza tehnica</t>
  </si>
  <si>
    <t>Studiu fezabilitate si DALI cladire spital</t>
  </si>
  <si>
    <t>Studiu fezabilitate amenajare spatiu RMN</t>
  </si>
  <si>
    <t>Servicii de proiectare tehnica pentru CONSTRUIRE CORP DE CLADIRE NOU LA SJUP (SF, DTAC, PT, DDE, CS, AT)</t>
  </si>
  <si>
    <t>Verificare proiect tehnic al obiectivului de investitie "Construire corp cladire nou la spitalul Judetean"</t>
  </si>
  <si>
    <t>Expertiza tehnica pentru alipirea unei cladiri noi in raport cu cladirile existente din zona adiacenta</t>
  </si>
  <si>
    <t>Studiu de fezabilitate Laborator de Radioterapie</t>
  </si>
  <si>
    <t>Proiect tehnic si detalii de executie Laborator de Radioterapie la Spitalul Judetean de Urgenta Pitesti</t>
  </si>
  <si>
    <t>Elaborare Documentatie tehnico-economica (SF, PAC, PT) aferente instalatiei de rezerva de apa la sectiile exterioare Spital Judetean nr.2, Oncologie si Infectioase</t>
  </si>
  <si>
    <t>Servicii de proiectare tehnica pentru construire Corp cladire nou la SJUP</t>
  </si>
  <si>
    <t>Expertiza tehnica structura cladire sectiile Oncologie</t>
  </si>
  <si>
    <t>Expertiza tehnica structura cladire sectiile Infectioase</t>
  </si>
  <si>
    <t>Expertiza tehnica a constructiei aferente sediului Serviciului Judetean de Medicina Legala Arges</t>
  </si>
  <si>
    <t>Documentatie tehnico-economica (DALI, PAC, PT, DDE, CS) privind reabilitarea constructiei aferenta sediului Serviciului Judetean de Medicina Legala Arges</t>
  </si>
  <si>
    <t>Proiect Tehnic RK instalatii apa calda si caldura Sectia Oncologie</t>
  </si>
  <si>
    <t>Proiect tehnic instalare rezervor stocare apa din sursa proprie</t>
  </si>
  <si>
    <t>Verificare de calitate a proiectului tehnic pentru obiectivul de investitii "Reabilitarea constructiei aferenta sediului Serviciului Judetean de Medicina Legala Arges"</t>
  </si>
  <si>
    <t>2. Spitalul de Pediatrie Pitesti</t>
  </si>
  <si>
    <t>Documentatie de Avizare a Lucrarilor de Interventie pentru obiectivul "Lucrari de reparatii capitale la etajul 7"</t>
  </si>
  <si>
    <t>Documentatie de Avizare a Lucrarilor de Interventii pentru obiectivul "Reparatii capitale Bloc Alimentar si hol aferent, Bucatarie Dietetica, Magazie de alimente si holuri aferente"</t>
  </si>
  <si>
    <t>Proiectare lucrari de reparatii capitale etaj 7</t>
  </si>
  <si>
    <t>Studiu de fezabilitate lucrari extindere Spital Pediatrie cu un corp Ds+P+2E</t>
  </si>
  <si>
    <t>Studiu de fezabilitate lucrari de copertare si izolare rampa acces ambulanta</t>
  </si>
  <si>
    <t>Documentatie de avizare a lucrarilor de interventii pentru obiectivul Reparatii capitale etaj 4</t>
  </si>
  <si>
    <t>Documentatie de avizare a lucrarilor de interventii pentru obiectivul Reparatii capitale etaj 5</t>
  </si>
  <si>
    <t>Proiectare lucrari Reparatii capitale etaj 4</t>
  </si>
  <si>
    <t>Proiectare lucrari Reparatii capitale etaj 5</t>
  </si>
  <si>
    <t>Proiectare lucrari Reparatii capitale Bloc Alimentar si hol aferent,Bucatarie Dietetica,Magazie Alimente si holuri aferente</t>
  </si>
  <si>
    <t>Proiectare reparatii capitale etaj 6 Sectia Pediatrie 2</t>
  </si>
  <si>
    <t>Lucrari de proiectare a sistemelor si instalatiilor de semnalizare, alarmare si alertare in caz de incendiu</t>
  </si>
  <si>
    <t>Documentatie de securitate la incendiu</t>
  </si>
  <si>
    <t>Documentatie de avizare a lucrarilor de interventie pentru obiectivul de investitii "Reamenajare si extindere spatii EX-CPU"</t>
  </si>
  <si>
    <t>Servicii elaborare Documentatie de avizare a Lucrarilor de Interventie (DALI) "Amenajare spatii amplasare echipamente radiologice (RMN)"</t>
  </si>
  <si>
    <t>Avize autorizatii si asistenta tehnica executie rampa depozitare gunoi menajer</t>
  </si>
  <si>
    <t>Avize autorizatii si asistenta tehnica constructie sala vestiare personal si circuit separare transport lenjerie</t>
  </si>
  <si>
    <t>Avize autorizatii si asistenta tehnica reparatii capitale balustrada latura fatada spital</t>
  </si>
  <si>
    <t>Documentatii in vederea obtinerii autorizatiei de securitate la incendiu</t>
  </si>
  <si>
    <t>Avize autorizatii si asistenta tehnica amenajare parc agrement</t>
  </si>
  <si>
    <t>Proiect, avize si autorizatii amenajare canalizare pentru drum acces</t>
  </si>
  <si>
    <t>Proiect, avize, autorizatii si asistenta tehnica "Reparatii capitale tablouri electrice, inclusiv tabloul electric general"</t>
  </si>
  <si>
    <t>4. Spitalul de Boli Cronice si Geriatrie Stefanesti</t>
  </si>
  <si>
    <t>Proiect reparatie capitala gard</t>
  </si>
  <si>
    <t>Proiect sistem avertizare la incendiu</t>
  </si>
  <si>
    <t>Proiect sistem alarma farmacie</t>
  </si>
  <si>
    <t>Proiect platforma betonata acoperita si imprejmuita destinata depozitarii temporare a materialelor propuse pentru casare</t>
  </si>
  <si>
    <t>Proiect sistem supraveghere video cladire Administrativ</t>
  </si>
  <si>
    <t>Expertiza tehnica si proiectare subzidire cladire laborator-farmacie</t>
  </si>
  <si>
    <t>5. Spitalul de Pneumoftiziologie Leordeni</t>
  </si>
  <si>
    <t>Proiect tehnic pentru Cladire birouri administrative P+E</t>
  </si>
  <si>
    <t>6. Spitalul de Psihiatrie Sfanta Maria Vedea</t>
  </si>
  <si>
    <t>Proiect si amenajare statii  de decantare la Pavilionul I si Pavilionul II</t>
  </si>
  <si>
    <t>Documentatie de avizare a lucrarilor de interventie, studiu de fezabilitate, proiect tehnic, caiet sarcini "Amenajare corp cladire spital existent si extindere conform normativelor in vigoare si extindere corp cladire spital in regim D+P+2E partial Spitalul de Psihiatrie "Sfanta Maria" Vedea</t>
  </si>
  <si>
    <t>Plan de interventie in caz de incendiu</t>
  </si>
  <si>
    <t>7. Spitalul de Pneumoftiziologie Valea Iasului</t>
  </si>
  <si>
    <t>Documentatie expertiza tehnica spital</t>
  </si>
  <si>
    <t>1. Muzeul Judetean Arges</t>
  </si>
  <si>
    <t>Proiect "Amenajare expozitie Muzeul Judetean Arges"</t>
  </si>
  <si>
    <t>Proiect "Amenajare expozitie Galeria de Arta - Rudolf Schweitzer Cumpana"</t>
  </si>
  <si>
    <t>Proiectare restaurare si consolidare cladire Galeria de Arta Rudolf Schweitzer Cumpana proiect faza D.A.L.I. Expertiza tehnica, studiu topografic si studiu geotehnic</t>
  </si>
  <si>
    <t>Proiectare restaurare si consolidare Muzeul de Istorie proiect faza D.A.L.I. Expertza tehnica, studiu topografic si studiu geotehnic</t>
  </si>
  <si>
    <t>Servicii de analiza si previziuni financiare Corp A (Muzeul de Istorie proiect faza D.A.L.I. Expertiza tehnica)</t>
  </si>
  <si>
    <t>Studiu marketing Corp A (Muzeul de Istorie proiect faza D.A.L.I. Expertiza tehnica)</t>
  </si>
  <si>
    <t>Servicii de analiza si previziuni financiare pentru Galeria de Arta Rudolf Schweitzer Cumpana proiect faza D.A.L.I. Expertiza tehnica</t>
  </si>
  <si>
    <t>Studiu marketing pentru Galeria de Arta Rudolf Schweitzer Cumpana proiect faza D.A.L.I. Expertiza tehnica</t>
  </si>
  <si>
    <t>2. Teatrul "Al. Davila" Pitesti</t>
  </si>
  <si>
    <t>Documentatii tehnice SF, DALI, PT, pentru imobile aflate in administrarea Teatrului</t>
  </si>
  <si>
    <t>Expertiza tehnica, DALI, PT pentru obiectivul "Consolidarea si modernizarea imobilului situat in strada Domnita Balasa nr.19, apartinand Teatrului "Alexandru Davila" Pitesti, denumit "Sala Aschiuta""</t>
  </si>
  <si>
    <t>3. Centrul Cultural Judetean Arges</t>
  </si>
  <si>
    <t>Reabilitare si modernizare  imobil</t>
  </si>
  <si>
    <t>CAPITOLUL 68.10 ASISTENTA SOCIALA</t>
  </si>
  <si>
    <t>Construire Complex 4 locuinte protejate (Comuna Tigveni, sat Barsestii de Jos) - Studii de fezabilitate, Studii de teren</t>
  </si>
  <si>
    <t>Reabilitare/modernizare cladire pentru infiintarea unui centru de zi (Comuna Tigveni, sat Barsestii de Jos)-Expertiza tehnica, Audit energetic, DALI</t>
  </si>
  <si>
    <t>Construire Complex 4 locuinte protejate (Comuna Tigveni, sat Balilesti) - Studii de fezabilitate, Studii de teren</t>
  </si>
  <si>
    <t>Reabilitare/modernizare cladire pentru infiintarea unui centru de zi (Comuna Tigveni, sat Balilesti)-Expertiza tehnica, Audit energetic, DALI</t>
  </si>
  <si>
    <t>Construire Complex de 4 locuinte protejate (Comuna Ciofrangeni) - Studii de fezabilitate, Studii de teren</t>
  </si>
  <si>
    <t>Reabilitare/modernizare cladire pentru infiintarea unui centru de zi (Comuna Ciofrangeni) -Expertiza tehnica, Audit energetic, DALI</t>
  </si>
  <si>
    <t>Construire Complex de 3 locuinte protejate (Comuna Babana, sat Lupuieni) - Studii de fezabilitate, Studii de teren</t>
  </si>
  <si>
    <t>Reabilitare/modernizare cladire pentru infiintarea unui centru de zi (Comuna Babana, sat Lupuieni) -Expertiza Tehnica, Audit energetic, DALI</t>
  </si>
  <si>
    <t>Documentatie tehnica in vederea obtinerii autorizatiei de construire pentru "Scara exterioara de evacuare in caz de incendiu"</t>
  </si>
  <si>
    <t>Avizare, proiectare si executie bransament de apa la CSCD Trivale</t>
  </si>
  <si>
    <t>Avizare, proiectare si executie bransament electric al Arhivei DGASPC Arges</t>
  </si>
  <si>
    <t>Avizare, proiectare si executie bransament de gaze al Arhivei DGASPC Arges</t>
  </si>
  <si>
    <t>Taxa ISC Arhiva</t>
  </si>
  <si>
    <t xml:space="preserve">Construire a 2 casute de tip familial si a unui centru de zi in Comuna Rucar, studiu fezabilitate, studii de teren (studiu geotehnic, studiu topografic), studiu privind utilizarea resurselor regenerabile pentru cladiri si incadrarea necesarului de energie in nivelurile actuale, documentatii pentru obtinerea CU, documentatii pentru obtinerea avizelor mentionate in CU </t>
  </si>
  <si>
    <t xml:space="preserve">Construire a 2 casute de tip familial si a unui centru de zi in Orasul Costesti, studiu fezabilitate, studii de teren (studiu geotehnic, studiu topografic), studiu privind utilizarea resurselor regenerabile pentru cladiri si incadrarea necesarului de energie in nivelurile actuale, documentatii pentru obtinerea CU, documentatii pentru obtinerea avizelor mentionate in CU </t>
  </si>
  <si>
    <t xml:space="preserve">Construire a 2 casute de tip familial si a unui centru de zi in Municipiul Campulung, studiu fezabilitate, studii de teren (studiu geotehnic, studiu topografic), studiu privind utilizarea resurselor regenerabile pentru cladiri si incadrarea necesarului de energie in nivelurile actuale, documentatii pentru obtinerea CU, documentatii pentru obtinerea avizelor mentionate in CU </t>
  </si>
  <si>
    <t>Documentatie autorizare de securitate la incendiu</t>
  </si>
  <si>
    <t xml:space="preserve">3. Centrul de Ingrijire si Asistenta Bascovele </t>
  </si>
  <si>
    <t>Releveu cladire si sondaje</t>
  </si>
  <si>
    <t>Studiu geotehnic (+ verificare atestata)</t>
  </si>
  <si>
    <t>Raport de expertiza tehnica</t>
  </si>
  <si>
    <t>Documentatie de Avizare a Lucrarilor de Interventie (DALI) pentru cladirea Corp A din cadrul Centrului de Ingrijire si Asistenta Bascovele</t>
  </si>
  <si>
    <t>Proiect "Amenajare exterioarasediu D.G.A.S.P.C - Dragolesti"</t>
  </si>
  <si>
    <t>1. Unitatea de Asistenta Medico-Sociala Suici</t>
  </si>
  <si>
    <t>Proiectare, avize si acorduri la investitia "Reabilitare, Modernizare si Extindere Pavilion P+1"</t>
  </si>
  <si>
    <t>Proiectare lucrare "Amenajare parc si alei UAMS Suici"</t>
  </si>
  <si>
    <t>1. Servicii expertiza si DALI Imbracaminte bituminoasa usoara pe DJ 703 H Valea Danului-Cepari, km 9+475-10+364, L =  0,889 km, la Plaiul Oii, in com.Cepari</t>
  </si>
  <si>
    <t>2. Servicii PT+CS+DE+Asistenta tehnica Imbracaminte bituminoasa usoara pe DJ 703 H Valea Danului-Cepari, km 9+475-10+364, L =  0,889 km, la Plaiul Oii, in com.Cepari</t>
  </si>
  <si>
    <t>3. Servicii expertiza si DALI Modernizare DJ 702 A Ciupa-Ratesti, km 33+030-35+696</t>
  </si>
  <si>
    <t>4. Servicii PT+CS+DE+ Asistenta tehnica Modernizare DJ 702 A Ciupa-Ratesti, km 33+030-35+696</t>
  </si>
  <si>
    <t>5. Servicii PT+CS+DE+Asistenta tehnica Modernizare DJ 703 B Moraresti - Uda, km 17+753 - 20+253, L = 2,5 km, la Uda</t>
  </si>
  <si>
    <t>6. Servicii expertiza si DALI+PT+CS+DE+Asistenta tehnica Modernizare DJ 730 A lim.jud.Brasov-Podu Dimbovitei, km 7+713-24+713, L=17 km, in com.Dimbovicioara</t>
  </si>
  <si>
    <t>7. Servicii PT+CS+DE+ Asistenta tehnica Constructie prag de fund la pod pe DJ 703 B Cateasca - Leordeni, km 84+723, peste raul Arges, in comuna Cateasca</t>
  </si>
  <si>
    <t>8. Servicii expertiza si DALI+PT+CS+DE+Asistenta tehnica Modernizarea drumului judetean DJ 504 lim. Jud. Teleorman - Popesti - Izvoru - Recea - Cornatel - Vulpesti (DN 65 A), km 110+700 - 136+695, L = 25,995 km, pe raza com. Popesti, Izvoru, Recea, Buzoiesti, jud. Arges</t>
  </si>
  <si>
    <t>9. Servicii Audit de siguranta rutiera Modernizarea drumului judetean DJ 504 lim. Jud. Teleorman - Popesti - Izvoru - Recea - Cornatel - Vulpesti (DN 65 A), km 110+700 - 136+695, L = 25,995 km, pe raza com. Popesti, Izvoru, Recea, Buzoiesti, jud. Arges</t>
  </si>
  <si>
    <t>10. Servicii expertiza si DALI+PT+CS+DE+Asistenta tehnica Modernizarea drumului judetean DJ 503 lim. Jud. Giurgiu - Slobozia - Rociu - Oarja - Catanele, km 98+000 - 140+034, L = 42,034 km, jud. Arges</t>
  </si>
  <si>
    <t>11. Servicii Audit de siguranta rutiera + Studiu de trafic Modernizarea drumului judetean DJ 503 lim. Jud. Giurgiu - Slobozia - Rociu - Oarja - Catanele, km 98+000 - 140+034, L = 42,034 km, jud. Arges</t>
  </si>
  <si>
    <t>12. Servicii SF+PT+CS+DE+Asistenta tehnica Pod pe DJ 741 Pitesti - Valea Mare - Fagetu - Mioveni, km 2+060, peste paraul Valea Mare (Ploscaru), la Stefanesti</t>
  </si>
  <si>
    <t>13. Servicii SF+PT+CS+DE+Asistenta tehnica Pod DJ 738 Jugur-Draghici-Mihaesti peste riul Tirgului, km 21+900, in com. Mihaesti</t>
  </si>
  <si>
    <t>14. Servicii SF+PT+CS+DE+Asistenta tehnica Pod pe DJ 703 H Curtea de Arges (DN 7 C)-Valea Danului-Cepari, km 0+597, L=152 m, in com. Valea Danului</t>
  </si>
  <si>
    <t>15. Servicii expertiza si DALI+PT+CS+DE+Asistenta tehnica Modernizare DJ 703 B Padureti (DJ 679) - Costesti (DN 65 A), km 48+975 - 59+287, L = 10,312 km, la Lunca Corbului si Costesti</t>
  </si>
  <si>
    <t>16. Servicii expertiza si DALI+PT+CS+DE+Asistenta tehnica Modernizare DJ 703 B Costesti (DN 65 A) - Serbanesti (DJ 659), km 60+325 - 68+783, L = 8,458 km, la Costesti si Rociu</t>
  </si>
  <si>
    <t>17. Servicii expertiza si DALI+PT+CS+DE+Asistenta tehnica Modernizare DJ 703 B  Serbanesti (DJ 659) - Silistea, km 70+410 - 77+826, L = 7,416 km, la Rociu</t>
  </si>
  <si>
    <t>18. Servicii PT + CS + DE+Asistenta tehnica Pod pe DJ 731 B Samara - Babana - Cocu, km 3+964 peste paraul Vartej, L = 24 m, in comuna Babana</t>
  </si>
  <si>
    <t>19. Studii, Expertiza tehnica, Documentatii avize, D.A.L.I., PT, Verificare tehnica, Asistenta tehnica pentru obiectivul “Modernizare DJ731D, km 7+450-19+674, L=12,224 km, judetul Arges”.</t>
  </si>
  <si>
    <t>20. Documentatie de avizare a lucrarilor de interventie pentru obiectivul "Modernizare pe DJ 703 B lim.jud. Olt - Marghia - Padureti, km 41+275-41+775, L=0,500 km, com. Lunca Corbului, jud.Arges"</t>
  </si>
  <si>
    <t>21. Documentatie de avizare a lucrarilor de interventie pentru obiectivul: "Modernizare drum judetean DJ 703 B lim.Jud. Olt - Marghia - Padureti, km 41+275-41+775, L=500 m, comuna Lunca Corbului, jud.Arges"</t>
  </si>
  <si>
    <t>22. Documentatie de avizare a lucrarilor de interventie pentru obiectivul "Modernizare pe DJ 742 Leordeni-Baloteasca-Cotu Malului-Glambocata, km 5+100-6+100, L=1,000 km, com. Leordeni, jud.Arges"</t>
  </si>
  <si>
    <t>23. Documentatie de avizare a lucrarilor de interventie pentru obiectivul: "Modernizare drum judetean DJ 742 Leordeni (DJ 703B)-Baloteasca-Cotu Malului-Glambocata-Leordeni (DN 7), km 5+100-6+100, L=1,0 km, la Leordeni, jud.Arges"</t>
  </si>
  <si>
    <t>24. Documentatie de avizare a lucrarilor de interventie pentru obiectivul "Modernizare pe DJ 508 Teiu-Buta, km 12+400-17+217, L= 4,817 km, comunele Teiu si Negrasi, jud. Arges"</t>
  </si>
  <si>
    <t>25. Documentatie de avizare a lucrarilor de interventie pentru obiectivul: "Modernizare drum judetean DJ 508 Cateasca (DJ 703B)-Furduiesti- Teiu-Buta (DJ 659), km 12+400-17+217, L= 4,817 km, com. Teiu si Negrasi, jud. Arges"</t>
  </si>
  <si>
    <t>26. Documentatie de avizare a lucrarilor de interventie pentru obiectivul: "Modernizare pe DJ 703 Moraresti-Cuca-Ciomagesti-lim.jud.Olt, km 13+400-16+600, L=3,200 km, comuna Cuca, jud.Arges"</t>
  </si>
  <si>
    <t>27. Documentatie de avizare a lucrarilor de interventie pentru obiectivul: "Modernizare drum judetean  DJ 703 Moraresti-Cuca-Ciomagesti-lim.Jud.Olt, km 13+400-16+600, L=3,2 km, comuna Cuca, jud.Arges"</t>
  </si>
  <si>
    <t>28. Documentatie de avizare a lucrarilor de interventie pentru obiectivul:"Modernizare DJ 703 H Curtea de Arges - Valea Danului -Cepari - Suici - lim.jud. Valcea, km 9+475-10+364, L=0,889 km, com.Valea Danului si Cepari, jud.Arges"</t>
  </si>
  <si>
    <t>29. Documentatie de avizare a lucrarilor de interventie pentru obiectivul:"Modernizare DJ 702 F Lim. Jud.Dambovita-Slobozia, km 17+984-18+441, L=457 m, jud. Arges"</t>
  </si>
  <si>
    <t>30. Documentatie de avizare a lucrarilor de interventie pentru obiectivul: "Modernizare DJ 738 Poienari (DN73 -km 44+500) - Jugur - Draghici - Mihaesti (DC 11), km 10+200-13+600, L=3,4 km, jud.Arges"</t>
  </si>
  <si>
    <t>31. Documentatie de avizare a lucrarilor de interventie pentru obiectivul: "Modernizare  DJ 704 E Ursoaia - Bascovele - Ceauresti, km 3+100-7+600,L=4,5 km, jud.Arges"</t>
  </si>
  <si>
    <t>32. Documentatie de avizare a lucrarilor de interventie pentru obiectivul:"Modernizare DJ 739 Barzesti-Negresti-Zgriptesti-Beleti, km 9+800-12+000,L=2,2km, jud.Arges"</t>
  </si>
  <si>
    <t>d. cheltuieli privind consolidarile</t>
  </si>
  <si>
    <t>Consolidare si reabilitare Spital Judetean de Urgenta Pitesti</t>
  </si>
  <si>
    <t>Refacere DJ 730 A Lim. Jud. Brasov - Podu Dambovitei (DN 73) lungime 5,0 km - siroiri, spalari suprastructura, comuna Dambovicioara, judetul Arges</t>
  </si>
  <si>
    <t>e. alte cheltuieli asimilate investitiilor</t>
  </si>
  <si>
    <t>71.01.30 Alte active fixe</t>
  </si>
  <si>
    <t>CAPITOLUL 51.02 AUTORITATI EXECUTIVE</t>
  </si>
  <si>
    <t>Reparatii capitale cladiri existente pentru realizarea Unitatii de Asistenta Medico - Sociala Domnesti - amenajari exterioare</t>
  </si>
  <si>
    <t>Reabilitarea si dotarea salii multifunctionale de sedinte a Consiliului Judetean Arges</t>
  </si>
  <si>
    <t>Reparatie capitala a instalatiei de utilizare gaze naturale a imobilului Policlinica Stomatologica,Pitesti,bulevardul Republicii,nr.41</t>
  </si>
  <si>
    <t>Sistem UPS pentru Angiograf, amenajare camera tehnica si conexiuni retea - UPS - angiograf</t>
  </si>
  <si>
    <t>Rampa acces Ambulator</t>
  </si>
  <si>
    <t>Amenajare acces Urgenta</t>
  </si>
  <si>
    <t>2. Spitalul de Psihiatrie Sfanta Maria Vedea</t>
  </si>
  <si>
    <t>Executie bransament spalatorie si reabilitare instalatie electrica si tablouri distributie</t>
  </si>
  <si>
    <t>Amenajare statii decantare la Pavilionul I si Pavilionul II</t>
  </si>
  <si>
    <t>3.Spitalul Orasenesc Regele Carol I Costesti</t>
  </si>
  <si>
    <t>Instalarea unei statii proprii de epurare</t>
  </si>
  <si>
    <t>Lucrari de proiectare si executie in vederea montarii unui rezervor stocare apa de 150 MC</t>
  </si>
  <si>
    <t>Lucrari de proiectare si executie amenajare spatii amplasare echipamente radiologice (RMN)</t>
  </si>
  <si>
    <t>5. Spitalul de Pneumoftiziologie Valea Iasului</t>
  </si>
  <si>
    <t>Instalatie de oxigen medical cu ramificatie</t>
  </si>
  <si>
    <t>Proiectare si executie retea fluide medicale (oxigen medicinal) inclusiv sursa de distributie oxigen medicinal-statie de reducere a presiunii</t>
  </si>
  <si>
    <t>Reparatie capitala instalatii apa calda + caldura Spital Judetean nr.2</t>
  </si>
  <si>
    <t>Amenajare spatiu necesar amplasarii echipamentului RMN</t>
  </si>
  <si>
    <t>Reparatii capitale instalatii de apa calda si caldura la sectiile Boli infectioase copii si adulti</t>
  </si>
  <si>
    <t>2.Spitalul de Pediatrie Pitesti</t>
  </si>
  <si>
    <t>Lucrari de reparatii capitale etaj 4</t>
  </si>
  <si>
    <t>Lucrari reparatii capitale etaj 5</t>
  </si>
  <si>
    <t>Reparatii capitale etaj 7</t>
  </si>
  <si>
    <t>Lucrari reparatii capitale Bloc Alimentar si hol aferent Bucatarie Dietetica, Magazie de Alimente si holuri aferente</t>
  </si>
  <si>
    <t>3. Spitalul de Boli Cronice si Geriatrie Stefanesti</t>
  </si>
  <si>
    <t>Reabilitare si consolidare cladire administrativa existenta cu modificarea functiunii pentru spatii de birouri si ambulatoriu</t>
  </si>
  <si>
    <t>Subzidire cladire Laborator-Farmacie</t>
  </si>
  <si>
    <t>RK platforma beton armat curte spital si platforma gunoi menajer</t>
  </si>
  <si>
    <t>Reparatie capitala gard</t>
  </si>
  <si>
    <t>4. Spitalul de Recuperare Bradet</t>
  </si>
  <si>
    <t>Lucrari de reparatii capitale balustrada latura fata spital</t>
  </si>
  <si>
    <t>Reparatii capitale tablouri electrice, inclusiv tabloul electric general</t>
  </si>
  <si>
    <t>5.Spitalul de Pneumoftiziologie "Sf.Andrei" Valea Iasului</t>
  </si>
  <si>
    <t>Reparatie capitala si modernizare statie de epurare ape uzate</t>
  </si>
  <si>
    <t xml:space="preserve">Reparatie capitala si modernizare statie de epurare </t>
  </si>
  <si>
    <t>Proiect si executie reparatie capitala/modernizare canalizare de la spital pana la statia de epurare</t>
  </si>
  <si>
    <t>Proiect si executie rampa de acces persoane cu dizabilitati</t>
  </si>
  <si>
    <t>Sistem de gard electric permanent cu 5 fire</t>
  </si>
  <si>
    <t>Proiect sistem adresabil de semnalizare a inceputului de incendiu</t>
  </si>
  <si>
    <t>Proiect demontare, remontare sisteme tehnice de securitate si supraveghere Galeria de Arta-Muzeul Judetean Arges</t>
  </si>
  <si>
    <t>Proiect instalare sistem video in corpul de cladire C-Pitesti, str.Armand Calinescu nr.44</t>
  </si>
  <si>
    <t>Statie totala si dispozitiv de receptie GPS</t>
  </si>
  <si>
    <t>2.Centrul Cultural Judetean Arges</t>
  </si>
  <si>
    <t>Bransament energie electrica Sala Lumina</t>
  </si>
  <si>
    <t>3.Teatrul Al. Davila Pitesti</t>
  </si>
  <si>
    <t>Racord canalizare menajera+pluviala</t>
  </si>
  <si>
    <t>1. Centrul Cultural Judetean Arges</t>
  </si>
  <si>
    <t>Proiectare si executie pentru obiectivul 'Spor putere de la puterea initiala 15 kw la 120 kw la Centrul Cultural Judetean Arges"</t>
  </si>
  <si>
    <t>2.Muzeul Judetean Arges</t>
  </si>
  <si>
    <t>Reabilitare punct termic(centrale termice-1000KW)</t>
  </si>
  <si>
    <t>3. Muzeul Viticulturii si Pomiculturii Golesti</t>
  </si>
  <si>
    <t>Reconversie spatii utilitare Hala muncitori in Laborator de consevare-restaurare</t>
  </si>
  <si>
    <t>Reparatii capitale instalatie conducte apa Bloc administrativ</t>
  </si>
  <si>
    <t>Remontare gospodarie pomi-viticola Palos-Brasov</t>
  </si>
  <si>
    <t>Remontare gospodarie pomi-viticola Palos-Brasov Casa Gh. Cernea</t>
  </si>
  <si>
    <t>Reparatie capitala a Retelei de apa cu instalatie hidranti</t>
  </si>
  <si>
    <t>Racord apa si canal la Complexul de Servicii pentru Copilul in Dificultate Rucar</t>
  </si>
  <si>
    <t>2. Centrul de Ingrijire si Asistenta Bascovele</t>
  </si>
  <si>
    <t>Proiectare si executie imprejmuire si porti acces la CIA Bascovele</t>
  </si>
  <si>
    <t>3. Complexul de Locuinte Protejate Buzoesti</t>
  </si>
  <si>
    <t>Racordare retea de canalizare</t>
  </si>
  <si>
    <t>4.Complexul de Servicii pentru Persoane cu Dizabilitati Vulturesti</t>
  </si>
  <si>
    <t>Grup de pompare plus hidranti interiori</t>
  </si>
  <si>
    <t>Reparatii capitale acoperis la Complexul de Servicii pentru Copiii cu Handicap Trivale</t>
  </si>
  <si>
    <t>Amenajare Exterioara Sediu DGASPC, Dragolesti</t>
  </si>
  <si>
    <t>1.Unitatea de Asistenta Medico-Sociala Suici</t>
  </si>
  <si>
    <t>Statie de clorinare apa UAMS Suici</t>
  </si>
  <si>
    <t>2. Unitatea de Asistenta Medico-Sociala Domnesti</t>
  </si>
  <si>
    <t>Imprejmuire incinta - UAMS Domnesti</t>
  </si>
  <si>
    <t>3. Unitatea de Asistenta Medico-Sociala Dedulesti</t>
  </si>
  <si>
    <t>Achizitie si montaj bazin GPL 3000 litri</t>
  </si>
  <si>
    <t>Proiectare si executie sistem de monitorizare video</t>
  </si>
  <si>
    <t>Imprejmuire gard - latura de vest</t>
  </si>
  <si>
    <t>Reparatie capitala sarpanta Pavilion P+2</t>
  </si>
  <si>
    <t>2.Unitatea de Asistenta Medico-Sociala Dedulesti</t>
  </si>
  <si>
    <t>Reparatie capitala la sistemul de alimentare cu apa-Unitatea de Asistenta Medico-Sociala Dedulesti</t>
  </si>
  <si>
    <t>1. Alimentare cu energie electrica District 301 - Spor de putere</t>
  </si>
  <si>
    <t>CAPITOLUL 70. LOCUINTE, SEVICII SI DEZV PUBLICA</t>
  </si>
  <si>
    <t>1.Serviciul Public Judetean Salvamont</t>
  </si>
  <si>
    <t>Racord electric - Baza Salvamont Cota 2000 Transfagarasan</t>
  </si>
  <si>
    <t>Deviere LEA 20 kv de eliberare amplasament pod pe DJ 703 H din Curtea de Arges, judetul Arges</t>
  </si>
  <si>
    <t>CAPITOLUL 65.02 ÎNVATAMANT</t>
  </si>
  <si>
    <t xml:space="preserve">56.01 Proiecte cu finantare din fonduri externe nerambursabile </t>
  </si>
  <si>
    <t>CAPITOLUL 70.02  LOCUINTE, SERVICII SI DEZVOLTARE PUBLICA</t>
  </si>
  <si>
    <t>CAPITOLUL 84.02  TRANSPORTURI</t>
  </si>
  <si>
    <r>
      <t>Avize, autorizatii si asistenta tehnica "Lucrari de construire in vederea conformarii imobilului la cerinta esentiala de calitate "</t>
    </r>
    <r>
      <rPr>
        <i/>
        <sz val="10"/>
        <rFont val="Arial"/>
        <family val="2"/>
        <charset val="238"/>
      </rPr>
      <t>Securitate la incendiu</t>
    </r>
    <r>
      <rPr>
        <sz val="10"/>
        <rFont val="Arial"/>
        <family val="2"/>
        <charset val="238"/>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</si>
</sst>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charset val="238"/>
      <scheme val="minor"/>
    </font>
    <font>
      <sz val="10"/>
      <name val="Arial"/>
      <family val="2"/>
    </font>
    <font>
      <b/>
      <sz val="10"/>
      <name val="Arial"/>
      <family val="2"/>
      <charset val="238"/>
    </font>
    <font>
      <b/>
      <sz val="10"/>
      <name val="Arial"/>
      <family val="2"/>
    </font>
    <font>
      <b/>
      <sz val="12"/>
      <name val="Arial"/>
      <family val="2"/>
      <charset val="238"/>
    </font>
    <font>
      <sz val="10"/>
      <name val="Arial"/>
      <family val="2"/>
      <charset val="238"/>
    </font>
    <font>
      <b/>
      <i/>
      <sz val="10"/>
      <name val="Arial"/>
      <family val="2"/>
      <charset val="238"/>
    </font>
    <font>
      <i/>
      <sz val="10"/>
      <color rgb="FFFF0000"/>
      <name val="Arial"/>
      <family val="2"/>
      <charset val="238"/>
    </font>
    <font>
      <sz val="10"/>
      <color rgb="FFFF0000"/>
      <name val="Arial"/>
      <family val="2"/>
      <charset val="238"/>
    </font>
    <font>
      <i/>
      <sz val="10"/>
      <name val="Arial"/>
      <family val="2"/>
      <charset val="238"/>
    </font>
    <font>
      <i/>
      <sz val="10"/>
      <name val="Arial"/>
      <family val="2"/>
    </font>
    <font>
      <b/>
      <i/>
      <sz val="10"/>
      <name val="Arial"/>
      <family val="2"/>
    </font>
    <font>
      <sz val="10"/>
      <color rgb="FFFF0000"/>
      <name val="Arial"/>
      <family val="2"/>
    </font>
    <font>
      <b/>
      <sz val="10"/>
      <color rgb="FFFF0000"/>
      <name val="Arial"/>
      <family val="2"/>
      <charset val="238"/>
    </font>
    <font>
      <sz val="10"/>
      <color indexed="62"/>
      <name val="Arial"/>
      <family val="2"/>
    </font>
    <font>
      <sz val="10"/>
      <color rgb="FF00B0F0"/>
      <name val="Arial"/>
      <family val="2"/>
    </font>
    <font>
      <sz val="10"/>
      <color indexed="10"/>
      <name val="Arial"/>
      <family val="2"/>
    </font>
    <font>
      <sz val="10"/>
      <color rgb="FFC00000"/>
      <name val="Arial"/>
      <family val="2"/>
    </font>
    <font>
      <sz val="10"/>
      <color theme="1"/>
      <name val="Arial"/>
      <family val="2"/>
      <charset val="238"/>
    </font>
    <font>
      <sz val="11"/>
      <color rgb="FFFF0000"/>
      <name val="Arial"/>
      <family val="2"/>
      <charset val="238"/>
    </font>
    <font>
      <sz val="11"/>
      <name val="Arial"/>
      <family val="2"/>
    </font>
    <font>
      <sz val="11"/>
      <color rgb="FFFF0000"/>
      <name val="Times New Roman"/>
      <family val="1"/>
    </font>
    <font>
      <sz val="11"/>
      <name val="Times New Roman"/>
      <family val="1"/>
    </font>
    <font>
      <sz val="12"/>
      <color rgb="FFFF0000"/>
      <name val="Times New Roman"/>
      <family val="1"/>
    </font>
    <font>
      <sz val="12"/>
      <color rgb="FFFF0000"/>
      <name val="Times New Roman"/>
      <family val="1"/>
      <charset val="238"/>
    </font>
    <font>
      <sz val="10"/>
      <color indexed="8"/>
      <name val="Arial"/>
      <family val="2"/>
      <charset val="238"/>
    </font>
    <font>
      <b/>
      <sz val="10"/>
      <color rgb="FF000000"/>
      <name val="Arial"/>
      <family val="2"/>
    </font>
    <font>
      <b/>
      <sz val="10"/>
      <color rgb="FFFF0000"/>
      <name val="Arial"/>
      <family val="2"/>
    </font>
    <font>
      <i/>
      <sz val="10"/>
      <color indexed="10"/>
      <name val="Arial"/>
      <family val="2"/>
      <charset val="238"/>
    </font>
    <font>
      <sz val="10"/>
      <color indexed="10"/>
      <name val="Arial"/>
      <family val="2"/>
      <charset val="238"/>
    </font>
    <font>
      <b/>
      <sz val="11"/>
      <name val="Times New Roman"/>
      <family val="1"/>
    </font>
    <font>
      <sz val="11"/>
      <color rgb="FFFF0000"/>
      <name val="Times New Roman"/>
      <family val="1"/>
      <charset val="238"/>
    </font>
    <font>
      <b/>
      <sz val="11"/>
      <color rgb="FFFF0000"/>
      <name val="Times New Roman"/>
      <family val="1"/>
    </font>
    <font>
      <b/>
      <sz val="10"/>
      <color indexed="10"/>
      <name val="Arial"/>
      <family val="2"/>
      <charset val="238"/>
    </font>
    <font>
      <b/>
      <i/>
      <sz val="10"/>
      <color indexed="10"/>
      <name val="Arial"/>
      <family val="2"/>
      <charset val="238"/>
    </font>
    <font>
      <sz val="10"/>
      <color rgb="FF00B0F0"/>
      <name val="Arial"/>
      <family val="2"/>
      <charset val="238"/>
    </font>
    <font>
      <b/>
      <sz val="11"/>
      <name val="Times New Roman"/>
      <family val="1"/>
      <charset val="238"/>
    </font>
    <font>
      <sz val="10"/>
      <color theme="1"/>
      <name val="Arial"/>
      <family val="2"/>
    </font>
  </fonts>
  <fills count="10">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indexed="44"/>
        <bgColor indexed="64"/>
      </patternFill>
    </fill>
    <fill>
      <patternFill patternType="solid">
        <fgColor theme="3" tint="0.79998168889431442"/>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s>
  <cellStyleXfs count="1">
    <xf numFmtId="0" fontId="0" fillId="0" borderId="0"/>
  </cellStyleXfs>
  <cellXfs count="619">
    <xf numFmtId="0" fontId="0" fillId="0" borderId="0" xfId="0"/>
    <xf numFmtId="0" fontId="1" fillId="0" borderId="0" xfId="0" applyFont="1"/>
    <xf numFmtId="0" fontId="0" fillId="0" borderId="0" xfId="0" applyAlignment="1">
      <alignment horizontal="center"/>
    </xf>
    <xf numFmtId="0" fontId="2"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xf>
    <xf numFmtId="0" fontId="0" fillId="0" borderId="1" xfId="0" applyBorder="1" applyAlignment="1">
      <alignment horizontal="center"/>
    </xf>
    <xf numFmtId="0" fontId="0" fillId="0" borderId="1" xfId="0" applyBorder="1"/>
    <xf numFmtId="0" fontId="0" fillId="0" borderId="0" xfId="0" applyBorder="1"/>
    <xf numFmtId="0" fontId="0" fillId="0" borderId="0" xfId="0" quotePrefix="1" applyBorder="1" applyAlignment="1">
      <alignment horizontal="right"/>
    </xf>
    <xf numFmtId="0" fontId="2" fillId="0" borderId="2" xfId="0" applyFont="1" applyBorder="1" applyAlignment="1">
      <alignment horizontal="left"/>
    </xf>
    <xf numFmtId="0" fontId="2" fillId="0" borderId="2" xfId="0" applyFont="1" applyBorder="1" applyAlignment="1">
      <alignment horizontal="center"/>
    </xf>
    <xf numFmtId="0" fontId="2" fillId="0" borderId="2" xfId="0" applyFont="1" applyBorder="1" applyAlignment="1">
      <alignment horizontal="center" vertical="top"/>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top" wrapText="1"/>
    </xf>
    <xf numFmtId="0" fontId="2" fillId="0" borderId="4" xfId="0" applyFont="1" applyBorder="1"/>
    <xf numFmtId="0" fontId="2" fillId="0" borderId="4" xfId="0" applyFont="1" applyBorder="1" applyAlignment="1">
      <alignment horizontal="center"/>
    </xf>
    <xf numFmtId="0" fontId="2" fillId="0" borderId="5" xfId="0" applyFont="1" applyBorder="1" applyAlignment="1">
      <alignment horizontal="center" vertical="top"/>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4" xfId="0" applyFont="1" applyBorder="1" applyAlignment="1">
      <alignment horizontal="center" vertical="top" wrapText="1"/>
    </xf>
    <xf numFmtId="0" fontId="2" fillId="0" borderId="4" xfId="0" applyFont="1" applyBorder="1" applyAlignment="1">
      <alignment horizontal="center" vertical="top"/>
    </xf>
    <xf numFmtId="0" fontId="2" fillId="0" borderId="6" xfId="0" applyFont="1" applyBorder="1"/>
    <xf numFmtId="0" fontId="2" fillId="0" borderId="6" xfId="0" applyFont="1" applyBorder="1" applyAlignment="1">
      <alignment horizontal="center"/>
    </xf>
    <xf numFmtId="14" fontId="2" fillId="0" borderId="6" xfId="0" applyNumberFormat="1" applyFont="1" applyBorder="1" applyAlignment="1">
      <alignment horizontal="center"/>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6" xfId="0" applyFont="1" applyBorder="1" applyAlignment="1">
      <alignment horizontal="center" vertical="top" wrapText="1"/>
    </xf>
    <xf numFmtId="0" fontId="2" fillId="0" borderId="8" xfId="0" applyFont="1" applyBorder="1" applyAlignment="1">
      <alignment horizontal="center"/>
    </xf>
    <xf numFmtId="0" fontId="2" fillId="0" borderId="9" xfId="0" applyFont="1" applyBorder="1" applyAlignment="1">
      <alignment horizontal="center"/>
    </xf>
    <xf numFmtId="0" fontId="4" fillId="2" borderId="4" xfId="0" applyFont="1" applyFill="1" applyBorder="1"/>
    <xf numFmtId="0" fontId="0" fillId="2" borderId="10" xfId="0" applyFill="1" applyBorder="1" applyAlignment="1">
      <alignment horizontal="center"/>
    </xf>
    <xf numFmtId="4" fontId="1" fillId="2" borderId="8" xfId="0" applyNumberFormat="1" applyFont="1" applyFill="1" applyBorder="1" applyAlignment="1">
      <alignment horizontal="right"/>
    </xf>
    <xf numFmtId="4" fontId="5" fillId="2" borderId="8" xfId="0" applyNumberFormat="1" applyFont="1" applyFill="1" applyBorder="1" applyAlignment="1">
      <alignment horizontal="right"/>
    </xf>
    <xf numFmtId="0" fontId="0" fillId="2" borderId="11" xfId="0" applyFill="1" applyBorder="1"/>
    <xf numFmtId="0" fontId="0" fillId="2" borderId="12" xfId="0" applyFill="1" applyBorder="1" applyAlignment="1">
      <alignment horizontal="center"/>
    </xf>
    <xf numFmtId="0" fontId="6" fillId="0" borderId="4" xfId="0" applyFont="1" applyFill="1" applyBorder="1"/>
    <xf numFmtId="0" fontId="0" fillId="0" borderId="4" xfId="0" applyBorder="1" applyAlignment="1">
      <alignment horizontal="center"/>
    </xf>
    <xf numFmtId="4" fontId="1" fillId="0" borderId="8" xfId="0" applyNumberFormat="1" applyFont="1" applyFill="1" applyBorder="1" applyAlignment="1">
      <alignment horizontal="right"/>
    </xf>
    <xf numFmtId="4" fontId="0" fillId="0" borderId="8" xfId="0" applyNumberFormat="1" applyBorder="1" applyAlignment="1">
      <alignment horizontal="right"/>
    </xf>
    <xf numFmtId="0" fontId="0" fillId="0" borderId="6" xfId="0" applyFill="1" applyBorder="1"/>
    <xf numFmtId="0" fontId="0" fillId="0" borderId="6" xfId="0" applyBorder="1" applyAlignment="1">
      <alignment horizontal="center"/>
    </xf>
    <xf numFmtId="0" fontId="7" fillId="0" borderId="4" xfId="0" applyFont="1" applyFill="1" applyBorder="1" applyAlignment="1">
      <alignment wrapText="1"/>
    </xf>
    <xf numFmtId="0" fontId="8" fillId="0" borderId="2" xfId="0" applyFont="1" applyFill="1" applyBorder="1" applyAlignment="1">
      <alignment horizontal="center"/>
    </xf>
    <xf numFmtId="4" fontId="8" fillId="0" borderId="8" xfId="0" applyNumberFormat="1" applyFont="1" applyFill="1" applyBorder="1" applyAlignment="1">
      <alignment horizontal="right"/>
    </xf>
    <xf numFmtId="0" fontId="7" fillId="0" borderId="6" xfId="0" applyFont="1" applyFill="1" applyBorder="1"/>
    <xf numFmtId="0" fontId="8" fillId="0" borderId="6" xfId="0" applyFont="1" applyFill="1" applyBorder="1" applyAlignment="1">
      <alignment horizontal="center"/>
    </xf>
    <xf numFmtId="0" fontId="7" fillId="0" borderId="4" xfId="0" applyFont="1" applyFill="1" applyBorder="1"/>
    <xf numFmtId="0" fontId="9" fillId="0" borderId="2" xfId="0" applyFont="1" applyFill="1" applyBorder="1"/>
    <xf numFmtId="0" fontId="0" fillId="0" borderId="4" xfId="0" applyFill="1" applyBorder="1" applyAlignment="1">
      <alignment horizontal="center"/>
    </xf>
    <xf numFmtId="0" fontId="9" fillId="0" borderId="6" xfId="0" applyFont="1" applyFill="1" applyBorder="1"/>
    <xf numFmtId="0" fontId="0" fillId="0" borderId="6" xfId="0" applyFill="1" applyBorder="1" applyAlignment="1">
      <alignment horizontal="center"/>
    </xf>
    <xf numFmtId="0" fontId="9" fillId="0" borderId="2" xfId="0" applyFont="1" applyFill="1" applyBorder="1" applyAlignment="1">
      <alignment horizontal="left"/>
    </xf>
    <xf numFmtId="0" fontId="0" fillId="0" borderId="2" xfId="0" applyFill="1" applyBorder="1" applyAlignment="1">
      <alignment horizontal="center"/>
    </xf>
    <xf numFmtId="4" fontId="5" fillId="0" borderId="8" xfId="0" applyNumberFormat="1" applyFont="1" applyFill="1" applyBorder="1" applyAlignment="1">
      <alignment horizontal="right"/>
    </xf>
    <xf numFmtId="0" fontId="9" fillId="0" borderId="6" xfId="0" applyFont="1" applyFill="1" applyBorder="1" applyAlignment="1">
      <alignment horizontal="left"/>
    </xf>
    <xf numFmtId="0" fontId="1" fillId="0" borderId="6" xfId="0" applyFont="1" applyFill="1" applyBorder="1" applyAlignment="1">
      <alignment horizontal="center"/>
    </xf>
    <xf numFmtId="0" fontId="1" fillId="0" borderId="2" xfId="0" applyFont="1" applyFill="1" applyBorder="1"/>
    <xf numFmtId="0" fontId="1" fillId="0" borderId="2" xfId="0" applyFont="1" applyFill="1" applyBorder="1" applyAlignment="1">
      <alignment horizontal="center"/>
    </xf>
    <xf numFmtId="4" fontId="1" fillId="0" borderId="6" xfId="0" applyNumberFormat="1" applyFont="1" applyFill="1" applyBorder="1" applyAlignment="1">
      <alignment horizontal="right"/>
    </xf>
    <xf numFmtId="0" fontId="1" fillId="0" borderId="6" xfId="0" applyFont="1" applyFill="1" applyBorder="1"/>
    <xf numFmtId="4" fontId="0" fillId="0" borderId="8" xfId="0" applyNumberFormat="1" applyFill="1" applyBorder="1" applyAlignment="1">
      <alignment horizontal="right"/>
    </xf>
    <xf numFmtId="0" fontId="9" fillId="0" borderId="8" xfId="0" applyFont="1" applyFill="1" applyBorder="1" applyAlignment="1">
      <alignment horizontal="left"/>
    </xf>
    <xf numFmtId="0" fontId="1" fillId="0" borderId="8" xfId="0" applyFont="1" applyFill="1" applyBorder="1" applyAlignment="1">
      <alignment horizontal="center"/>
    </xf>
    <xf numFmtId="0" fontId="6" fillId="0" borderId="4" xfId="0" applyFont="1" applyFill="1" applyBorder="1" applyAlignment="1"/>
    <xf numFmtId="0" fontId="5" fillId="0" borderId="6" xfId="0" applyFont="1" applyFill="1" applyBorder="1" applyAlignment="1"/>
    <xf numFmtId="0" fontId="10" fillId="0" borderId="4" xfId="0" applyFont="1" applyFill="1" applyBorder="1" applyAlignment="1">
      <alignment wrapText="1"/>
    </xf>
    <xf numFmtId="0" fontId="5" fillId="0" borderId="2" xfId="0" applyFont="1" applyFill="1" applyBorder="1" applyAlignment="1">
      <alignment horizontal="center"/>
    </xf>
    <xf numFmtId="0" fontId="5" fillId="0" borderId="6" xfId="0" applyFont="1" applyFill="1" applyBorder="1" applyAlignment="1">
      <alignment horizontal="center"/>
    </xf>
    <xf numFmtId="0" fontId="1" fillId="0" borderId="4" xfId="0" applyFont="1" applyFill="1" applyBorder="1" applyAlignment="1">
      <alignment wrapText="1"/>
    </xf>
    <xf numFmtId="0" fontId="1" fillId="0" borderId="4" xfId="0" applyFont="1" applyFill="1" applyBorder="1"/>
    <xf numFmtId="0" fontId="10" fillId="0" borderId="4" xfId="0" applyFont="1" applyFill="1" applyBorder="1" applyAlignment="1"/>
    <xf numFmtId="0" fontId="9" fillId="0" borderId="2" xfId="0" applyFont="1" applyFill="1" applyBorder="1" applyAlignment="1"/>
    <xf numFmtId="0" fontId="3" fillId="2" borderId="13" xfId="0" applyFont="1" applyFill="1" applyBorder="1" applyAlignment="1">
      <alignment horizontal="left"/>
    </xf>
    <xf numFmtId="0" fontId="3" fillId="2" borderId="14" xfId="0" applyFont="1" applyFill="1" applyBorder="1" applyAlignment="1">
      <alignment horizontal="left"/>
    </xf>
    <xf numFmtId="0" fontId="3" fillId="2" borderId="15" xfId="0" applyFont="1" applyFill="1" applyBorder="1" applyAlignment="1">
      <alignment horizontal="left"/>
    </xf>
    <xf numFmtId="0" fontId="3" fillId="0" borderId="13" xfId="0" applyFont="1" applyFill="1" applyBorder="1" applyAlignment="1">
      <alignment horizontal="left"/>
    </xf>
    <xf numFmtId="0" fontId="3" fillId="0" borderId="14" xfId="0" applyFont="1" applyFill="1" applyBorder="1" applyAlignment="1">
      <alignment horizontal="left"/>
    </xf>
    <xf numFmtId="0" fontId="3" fillId="0" borderId="15" xfId="0" applyFont="1" applyFill="1" applyBorder="1" applyAlignment="1">
      <alignment horizontal="left"/>
    </xf>
    <xf numFmtId="0" fontId="1" fillId="0" borderId="4" xfId="0" applyFont="1" applyFill="1" applyBorder="1" applyAlignment="1">
      <alignment horizontal="center"/>
    </xf>
    <xf numFmtId="0" fontId="1" fillId="0" borderId="11" xfId="0" applyFont="1" applyFill="1" applyBorder="1"/>
    <xf numFmtId="0" fontId="1" fillId="0" borderId="11" xfId="0" applyFont="1" applyFill="1" applyBorder="1" applyAlignment="1">
      <alignment horizontal="center"/>
    </xf>
    <xf numFmtId="0" fontId="11" fillId="0" borderId="4" xfId="0" applyFont="1" applyFill="1" applyBorder="1" applyAlignment="1">
      <alignment horizontal="left"/>
    </xf>
    <xf numFmtId="0" fontId="10" fillId="0" borderId="4" xfId="0" applyFont="1" applyFill="1" applyBorder="1"/>
    <xf numFmtId="0" fontId="10" fillId="0" borderId="6" xfId="0" applyFont="1" applyFill="1" applyBorder="1"/>
    <xf numFmtId="0" fontId="11" fillId="0" borderId="4" xfId="0" applyFont="1" applyFill="1" applyBorder="1"/>
    <xf numFmtId="0" fontId="3" fillId="3" borderId="13" xfId="0" applyFont="1" applyFill="1" applyBorder="1" applyAlignment="1">
      <alignment horizontal="left" wrapText="1"/>
    </xf>
    <xf numFmtId="0" fontId="3" fillId="3" borderId="14" xfId="0" applyFont="1" applyFill="1" applyBorder="1" applyAlignment="1">
      <alignment horizontal="left" wrapText="1"/>
    </xf>
    <xf numFmtId="0" fontId="3" fillId="3" borderId="15" xfId="0" applyFont="1" applyFill="1" applyBorder="1" applyAlignment="1">
      <alignment horizontal="left" wrapText="1"/>
    </xf>
    <xf numFmtId="0" fontId="1" fillId="0" borderId="6" xfId="0" applyFont="1" applyFill="1" applyBorder="1" applyAlignment="1">
      <alignment wrapText="1"/>
    </xf>
    <xf numFmtId="0" fontId="3" fillId="0" borderId="6" xfId="0" applyFont="1" applyFill="1" applyBorder="1"/>
    <xf numFmtId="0" fontId="1" fillId="0" borderId="7" xfId="0" applyFont="1" applyFill="1" applyBorder="1" applyAlignment="1">
      <alignment horizontal="center"/>
    </xf>
    <xf numFmtId="0" fontId="10" fillId="0" borderId="2" xfId="0" applyFont="1" applyFill="1" applyBorder="1" applyAlignment="1">
      <alignment wrapText="1"/>
    </xf>
    <xf numFmtId="0" fontId="1" fillId="4" borderId="2" xfId="0" applyFont="1" applyFill="1" applyBorder="1" applyAlignment="1">
      <alignment wrapText="1"/>
    </xf>
    <xf numFmtId="0" fontId="1" fillId="4" borderId="2" xfId="0" applyFont="1" applyFill="1" applyBorder="1" applyAlignment="1">
      <alignment horizontal="center"/>
    </xf>
    <xf numFmtId="4" fontId="0" fillId="4" borderId="8" xfId="0" applyNumberFormat="1" applyFill="1" applyBorder="1" applyAlignment="1">
      <alignment horizontal="right"/>
    </xf>
    <xf numFmtId="4" fontId="1" fillId="4" borderId="8" xfId="0" applyNumberFormat="1" applyFont="1" applyFill="1" applyBorder="1" applyAlignment="1">
      <alignment horizontal="right"/>
    </xf>
    <xf numFmtId="0" fontId="10" fillId="4" borderId="6" xfId="0" applyFont="1" applyFill="1" applyBorder="1"/>
    <xf numFmtId="0" fontId="1" fillId="4" borderId="6" xfId="0" applyFont="1" applyFill="1" applyBorder="1" applyAlignment="1">
      <alignment horizontal="center"/>
    </xf>
    <xf numFmtId="0" fontId="3" fillId="3" borderId="13" xfId="0" applyFont="1" applyFill="1" applyBorder="1" applyAlignment="1">
      <alignment horizontal="left"/>
    </xf>
    <xf numFmtId="0" fontId="3" fillId="3" borderId="14" xfId="0" applyFont="1" applyFill="1" applyBorder="1" applyAlignment="1">
      <alignment horizontal="left"/>
    </xf>
    <xf numFmtId="0" fontId="3" fillId="3" borderId="15" xfId="0" applyFont="1" applyFill="1" applyBorder="1" applyAlignment="1">
      <alignment horizontal="left"/>
    </xf>
    <xf numFmtId="0" fontId="6" fillId="0" borderId="2" xfId="0" applyFont="1" applyFill="1" applyBorder="1" applyAlignment="1"/>
    <xf numFmtId="0" fontId="2" fillId="0" borderId="2" xfId="0" applyFont="1" applyFill="1" applyBorder="1" applyAlignment="1">
      <alignment horizontal="center"/>
    </xf>
    <xf numFmtId="4" fontId="2" fillId="0" borderId="8" xfId="0" applyNumberFormat="1" applyFont="1" applyFill="1" applyBorder="1" applyAlignment="1">
      <alignment horizontal="right"/>
    </xf>
    <xf numFmtId="0" fontId="2" fillId="0" borderId="6" xfId="0" applyFont="1" applyFill="1" applyBorder="1" applyAlignment="1">
      <alignment horizontal="center"/>
    </xf>
    <xf numFmtId="0" fontId="2" fillId="0" borderId="2" xfId="0" applyFont="1" applyFill="1" applyBorder="1" applyAlignment="1">
      <alignment wrapText="1"/>
    </xf>
    <xf numFmtId="0" fontId="2" fillId="0" borderId="6" xfId="0" applyFont="1" applyFill="1" applyBorder="1"/>
    <xf numFmtId="0" fontId="12" fillId="0" borderId="2" xfId="0" applyFont="1" applyFill="1" applyBorder="1" applyAlignment="1">
      <alignment wrapText="1"/>
    </xf>
    <xf numFmtId="0" fontId="12" fillId="0" borderId="2" xfId="0" applyFont="1" applyFill="1" applyBorder="1" applyAlignment="1">
      <alignment horizontal="center"/>
    </xf>
    <xf numFmtId="4" fontId="12" fillId="0" borderId="8" xfId="0" applyNumberFormat="1" applyFont="1" applyFill="1" applyBorder="1" applyAlignment="1">
      <alignment horizontal="right"/>
    </xf>
    <xf numFmtId="0" fontId="3" fillId="3" borderId="7" xfId="0" applyFont="1" applyFill="1" applyBorder="1" applyAlignment="1">
      <alignment horizontal="left" wrapText="1"/>
    </xf>
    <xf numFmtId="0" fontId="2" fillId="0" borderId="2" xfId="0" applyFont="1" applyFill="1" applyBorder="1"/>
    <xf numFmtId="0" fontId="2" fillId="4" borderId="2" xfId="0" applyFont="1" applyFill="1" applyBorder="1" applyAlignment="1">
      <alignment wrapText="1"/>
    </xf>
    <xf numFmtId="0" fontId="2" fillId="4" borderId="2" xfId="0" applyFont="1" applyFill="1" applyBorder="1" applyAlignment="1">
      <alignment horizontal="center"/>
    </xf>
    <xf numFmtId="4" fontId="2" fillId="4" borderId="8" xfId="0" applyNumberFormat="1" applyFont="1" applyFill="1" applyBorder="1" applyAlignment="1">
      <alignment horizontal="right"/>
    </xf>
    <xf numFmtId="0" fontId="2" fillId="4" borderId="6" xfId="0" applyFont="1" applyFill="1" applyBorder="1"/>
    <xf numFmtId="0" fontId="2" fillId="4" borderId="6" xfId="0" applyFont="1" applyFill="1" applyBorder="1" applyAlignment="1">
      <alignment horizontal="center"/>
    </xf>
    <xf numFmtId="0" fontId="12" fillId="4" borderId="2" xfId="0" applyFont="1" applyFill="1" applyBorder="1" applyAlignment="1">
      <alignment wrapText="1"/>
    </xf>
    <xf numFmtId="0" fontId="12" fillId="4" borderId="2" xfId="0" applyFont="1" applyFill="1" applyBorder="1" applyAlignment="1">
      <alignment horizontal="center"/>
    </xf>
    <xf numFmtId="4" fontId="12" fillId="4" borderId="8" xfId="0" applyNumberFormat="1" applyFont="1" applyFill="1" applyBorder="1" applyAlignment="1">
      <alignment horizontal="right"/>
    </xf>
    <xf numFmtId="0" fontId="0" fillId="4" borderId="6" xfId="0" applyFill="1" applyBorder="1"/>
    <xf numFmtId="0" fontId="13" fillId="4" borderId="2" xfId="0" applyFont="1" applyFill="1" applyBorder="1" applyAlignment="1">
      <alignment wrapText="1"/>
    </xf>
    <xf numFmtId="0" fontId="13" fillId="4" borderId="2" xfId="0" applyFont="1" applyFill="1" applyBorder="1" applyAlignment="1">
      <alignment horizontal="center"/>
    </xf>
    <xf numFmtId="4" fontId="13" fillId="4" borderId="8" xfId="0" applyNumberFormat="1" applyFont="1" applyFill="1" applyBorder="1" applyAlignment="1">
      <alignment horizontal="right"/>
    </xf>
    <xf numFmtId="0" fontId="13" fillId="4" borderId="6" xfId="0" applyFont="1" applyFill="1" applyBorder="1"/>
    <xf numFmtId="0" fontId="13" fillId="4" borderId="6" xfId="0" applyFont="1" applyFill="1" applyBorder="1" applyAlignment="1">
      <alignment horizontal="center"/>
    </xf>
    <xf numFmtId="0" fontId="8" fillId="4" borderId="2" xfId="0" applyFont="1" applyFill="1" applyBorder="1" applyAlignment="1">
      <alignment wrapText="1"/>
    </xf>
    <xf numFmtId="0" fontId="8" fillId="4" borderId="2" xfId="0" applyFont="1" applyFill="1" applyBorder="1" applyAlignment="1">
      <alignment horizontal="center"/>
    </xf>
    <xf numFmtId="4" fontId="8" fillId="4" borderId="8" xfId="0" applyNumberFormat="1" applyFont="1" applyFill="1" applyBorder="1" applyAlignment="1">
      <alignment horizontal="right"/>
    </xf>
    <xf numFmtId="0" fontId="8" fillId="4" borderId="6" xfId="0" applyFont="1" applyFill="1" applyBorder="1"/>
    <xf numFmtId="0" fontId="8" fillId="4" borderId="6" xfId="0" applyFont="1" applyFill="1" applyBorder="1" applyAlignment="1">
      <alignment horizontal="center"/>
    </xf>
    <xf numFmtId="0" fontId="2" fillId="3" borderId="3" xfId="0" applyFont="1" applyFill="1" applyBorder="1" applyAlignment="1"/>
    <xf numFmtId="0" fontId="0" fillId="3" borderId="16" xfId="0" applyFill="1" applyBorder="1" applyAlignment="1"/>
    <xf numFmtId="0" fontId="0" fillId="3" borderId="17" xfId="0" applyFill="1" applyBorder="1" applyAlignment="1"/>
    <xf numFmtId="4" fontId="3" fillId="4" borderId="8" xfId="0" applyNumberFormat="1" applyFont="1" applyFill="1" applyBorder="1" applyAlignment="1">
      <alignment horizontal="right"/>
    </xf>
    <xf numFmtId="0" fontId="3" fillId="0" borderId="4" xfId="0" applyFont="1" applyFill="1" applyBorder="1"/>
    <xf numFmtId="4" fontId="5" fillId="4" borderId="8" xfId="0" applyNumberFormat="1" applyFont="1" applyFill="1" applyBorder="1" applyAlignment="1">
      <alignment horizontal="right"/>
    </xf>
    <xf numFmtId="0" fontId="1" fillId="0" borderId="2" xfId="0" applyFont="1" applyFill="1" applyBorder="1" applyAlignment="1">
      <alignment horizontal="left" wrapText="1"/>
    </xf>
    <xf numFmtId="0" fontId="1" fillId="4" borderId="6" xfId="0" applyFont="1" applyFill="1" applyBorder="1"/>
    <xf numFmtId="0" fontId="3" fillId="0" borderId="3" xfId="0" applyFont="1" applyFill="1" applyBorder="1" applyAlignment="1">
      <alignment horizontal="left" wrapText="1"/>
    </xf>
    <xf numFmtId="0" fontId="3" fillId="0" borderId="16" xfId="0" applyFont="1" applyFill="1" applyBorder="1" applyAlignment="1">
      <alignment horizontal="left" wrapText="1"/>
    </xf>
    <xf numFmtId="0" fontId="3" fillId="0" borderId="17" xfId="0" applyFont="1" applyFill="1" applyBorder="1" applyAlignment="1">
      <alignment horizontal="left" wrapText="1"/>
    </xf>
    <xf numFmtId="0" fontId="1" fillId="0" borderId="8" xfId="0" applyFont="1" applyFill="1" applyBorder="1" applyAlignment="1">
      <alignment wrapText="1"/>
    </xf>
    <xf numFmtId="0" fontId="3" fillId="0" borderId="2" xfId="0" applyFont="1" applyFill="1" applyBorder="1" applyAlignment="1">
      <alignment wrapText="1"/>
    </xf>
    <xf numFmtId="0" fontId="9" fillId="4" borderId="2" xfId="0" applyFont="1" applyFill="1" applyBorder="1" applyAlignment="1">
      <alignment wrapText="1"/>
    </xf>
    <xf numFmtId="0" fontId="5" fillId="4" borderId="4" xfId="0" applyFont="1" applyFill="1" applyBorder="1" applyAlignment="1">
      <alignment horizontal="center"/>
    </xf>
    <xf numFmtId="0" fontId="11" fillId="4" borderId="6" xfId="0" applyFont="1" applyFill="1" applyBorder="1"/>
    <xf numFmtId="0" fontId="5" fillId="4" borderId="6" xfId="0" applyFont="1" applyFill="1" applyBorder="1" applyAlignment="1">
      <alignment horizontal="center"/>
    </xf>
    <xf numFmtId="0" fontId="8" fillId="4" borderId="2" xfId="0" applyFont="1" applyFill="1" applyBorder="1" applyAlignment="1">
      <alignment wrapText="1"/>
    </xf>
    <xf numFmtId="0" fontId="8" fillId="4" borderId="4" xfId="0" applyFont="1" applyFill="1" applyBorder="1" applyAlignment="1">
      <alignment horizontal="center"/>
    </xf>
    <xf numFmtId="0" fontId="8" fillId="0" borderId="6" xfId="0" applyFont="1" applyBorder="1" applyAlignment="1">
      <alignment wrapText="1"/>
    </xf>
    <xf numFmtId="0" fontId="11" fillId="4" borderId="2" xfId="0" applyFont="1" applyFill="1" applyBorder="1"/>
    <xf numFmtId="0" fontId="3" fillId="4" borderId="4" xfId="0" applyFont="1" applyFill="1" applyBorder="1" applyAlignment="1">
      <alignment horizontal="center"/>
    </xf>
    <xf numFmtId="0" fontId="3" fillId="4" borderId="6" xfId="0" applyFont="1" applyFill="1" applyBorder="1" applyAlignment="1">
      <alignment horizontal="center"/>
    </xf>
    <xf numFmtId="0" fontId="1" fillId="4" borderId="2" xfId="0" applyFont="1" applyFill="1" applyBorder="1"/>
    <xf numFmtId="0" fontId="1" fillId="4" borderId="6" xfId="0" applyFont="1" applyFill="1" applyBorder="1" applyAlignment="1">
      <alignment wrapText="1"/>
    </xf>
    <xf numFmtId="0" fontId="3" fillId="4" borderId="4" xfId="0" applyFont="1" applyFill="1" applyBorder="1" applyAlignment="1">
      <alignment wrapText="1"/>
    </xf>
    <xf numFmtId="0" fontId="14" fillId="4" borderId="6" xfId="0" applyFont="1" applyFill="1" applyBorder="1" applyAlignment="1">
      <alignment wrapText="1"/>
    </xf>
    <xf numFmtId="0" fontId="14" fillId="4" borderId="6" xfId="0" applyFont="1" applyFill="1" applyBorder="1" applyAlignment="1">
      <alignment horizontal="center"/>
    </xf>
    <xf numFmtId="4" fontId="14" fillId="4" borderId="8" xfId="0" applyNumberFormat="1" applyFont="1" applyFill="1" applyBorder="1" applyAlignment="1">
      <alignment horizontal="right"/>
    </xf>
    <xf numFmtId="0" fontId="15" fillId="4" borderId="2" xfId="0" applyFont="1" applyFill="1" applyBorder="1" applyAlignment="1">
      <alignment wrapText="1"/>
    </xf>
    <xf numFmtId="0" fontId="15" fillId="4" borderId="2" xfId="0" applyFont="1" applyFill="1" applyBorder="1" applyAlignment="1">
      <alignment horizontal="center"/>
    </xf>
    <xf numFmtId="4" fontId="15" fillId="4" borderId="8" xfId="0" applyNumberFormat="1" applyFont="1" applyFill="1" applyBorder="1" applyAlignment="1">
      <alignment horizontal="right"/>
    </xf>
    <xf numFmtId="0" fontId="12" fillId="4" borderId="6" xfId="0" applyFont="1" applyFill="1" applyBorder="1" applyAlignment="1">
      <alignment wrapText="1"/>
    </xf>
    <xf numFmtId="0" fontId="12" fillId="4" borderId="6" xfId="0" applyFont="1" applyFill="1" applyBorder="1" applyAlignment="1">
      <alignment horizontal="center"/>
    </xf>
    <xf numFmtId="0" fontId="14" fillId="4" borderId="2" xfId="0" applyFont="1" applyFill="1" applyBorder="1" applyAlignment="1">
      <alignment wrapText="1"/>
    </xf>
    <xf numFmtId="0" fontId="14" fillId="4" borderId="2" xfId="0" applyFont="1" applyFill="1" applyBorder="1" applyAlignment="1">
      <alignment horizontal="center"/>
    </xf>
    <xf numFmtId="0" fontId="1" fillId="4" borderId="2" xfId="0" applyFont="1" applyFill="1" applyBorder="1" applyAlignment="1">
      <alignment horizontal="left" wrapText="1"/>
    </xf>
    <xf numFmtId="0" fontId="12" fillId="4" borderId="2" xfId="0" applyFont="1" applyFill="1" applyBorder="1" applyAlignment="1">
      <alignment horizontal="left" wrapText="1"/>
    </xf>
    <xf numFmtId="0" fontId="16" fillId="0" borderId="2" xfId="0" applyFont="1" applyFill="1" applyBorder="1" applyAlignment="1">
      <alignment wrapText="1"/>
    </xf>
    <xf numFmtId="0" fontId="16" fillId="0" borderId="2" xfId="0" applyFont="1" applyFill="1" applyBorder="1" applyAlignment="1">
      <alignment horizontal="center"/>
    </xf>
    <xf numFmtId="4" fontId="16" fillId="0" borderId="8" xfId="0" applyNumberFormat="1" applyFont="1" applyFill="1" applyBorder="1" applyAlignment="1">
      <alignment horizontal="right"/>
    </xf>
    <xf numFmtId="0" fontId="16" fillId="0" borderId="6" xfId="0" applyFont="1" applyFill="1" applyBorder="1" applyAlignment="1">
      <alignment wrapText="1"/>
    </xf>
    <xf numFmtId="0" fontId="16" fillId="0" borderId="6" xfId="0" applyFont="1" applyFill="1" applyBorder="1" applyAlignment="1">
      <alignment horizontal="center"/>
    </xf>
    <xf numFmtId="0" fontId="17" fillId="0" borderId="2" xfId="0" applyFont="1" applyFill="1" applyBorder="1" applyAlignment="1">
      <alignment wrapText="1"/>
    </xf>
    <xf numFmtId="0" fontId="17" fillId="0" borderId="2" xfId="0" applyFont="1" applyFill="1" applyBorder="1" applyAlignment="1">
      <alignment horizontal="center"/>
    </xf>
    <xf numFmtId="4" fontId="17" fillId="0" borderId="8" xfId="0" applyNumberFormat="1" applyFont="1" applyFill="1" applyBorder="1" applyAlignment="1">
      <alignment horizontal="right"/>
    </xf>
    <xf numFmtId="4" fontId="1" fillId="4" borderId="8" xfId="0" applyNumberFormat="1" applyFont="1" applyFill="1" applyBorder="1"/>
    <xf numFmtId="4" fontId="0" fillId="4" borderId="8" xfId="0" applyNumberFormat="1" applyFill="1" applyBorder="1"/>
    <xf numFmtId="4" fontId="12" fillId="4" borderId="8" xfId="0" applyNumberFormat="1" applyFont="1" applyFill="1" applyBorder="1"/>
    <xf numFmtId="0" fontId="8" fillId="4" borderId="2" xfId="0" applyFont="1" applyFill="1" applyBorder="1" applyAlignment="1">
      <alignment horizontal="left" vertical="center" wrapText="1"/>
    </xf>
    <xf numFmtId="0" fontId="8" fillId="4" borderId="6"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6" xfId="0" applyFont="1" applyFill="1" applyBorder="1" applyAlignment="1">
      <alignment horizontal="left" vertical="center" wrapText="1"/>
    </xf>
    <xf numFmtId="0" fontId="3" fillId="4" borderId="13" xfId="0" applyFont="1" applyFill="1" applyBorder="1" applyAlignment="1">
      <alignment horizontal="left"/>
    </xf>
    <xf numFmtId="0" fontId="3" fillId="4" borderId="14" xfId="0" applyFont="1" applyFill="1" applyBorder="1" applyAlignment="1">
      <alignment horizontal="left"/>
    </xf>
    <xf numFmtId="0" fontId="3" fillId="4" borderId="15" xfId="0" applyFont="1" applyFill="1" applyBorder="1" applyAlignment="1">
      <alignment horizontal="left"/>
    </xf>
    <xf numFmtId="0" fontId="0" fillId="4" borderId="4" xfId="0" applyFill="1" applyBorder="1"/>
    <xf numFmtId="0" fontId="0" fillId="4" borderId="4" xfId="0" applyFill="1" applyBorder="1" applyAlignment="1">
      <alignment horizontal="center"/>
    </xf>
    <xf numFmtId="0" fontId="1" fillId="0" borderId="2" xfId="0" applyFont="1" applyFill="1" applyBorder="1" applyAlignment="1">
      <alignment wrapText="1"/>
    </xf>
    <xf numFmtId="0" fontId="0" fillId="0" borderId="14" xfId="0" applyBorder="1" applyAlignment="1"/>
    <xf numFmtId="0" fontId="0" fillId="0" borderId="15" xfId="0" applyBorder="1" applyAlignment="1"/>
    <xf numFmtId="0" fontId="1" fillId="5" borderId="2" xfId="0" applyFont="1" applyFill="1" applyBorder="1" applyAlignment="1">
      <alignment wrapText="1"/>
    </xf>
    <xf numFmtId="0" fontId="5" fillId="5" borderId="6" xfId="0" applyFont="1" applyFill="1" applyBorder="1"/>
    <xf numFmtId="0" fontId="0" fillId="5" borderId="6" xfId="0" applyFill="1" applyBorder="1"/>
    <xf numFmtId="0" fontId="8" fillId="0" borderId="2" xfId="0" applyFont="1" applyFill="1" applyBorder="1" applyAlignment="1">
      <alignment wrapText="1"/>
    </xf>
    <xf numFmtId="4" fontId="18" fillId="0" borderId="8" xfId="0" applyNumberFormat="1" applyFont="1" applyFill="1" applyBorder="1" applyAlignment="1">
      <alignment horizontal="right"/>
    </xf>
    <xf numFmtId="0" fontId="8" fillId="4" borderId="2" xfId="0" applyFont="1" applyFill="1" applyBorder="1"/>
    <xf numFmtId="0" fontId="2" fillId="4" borderId="6" xfId="0" applyFont="1" applyFill="1" applyBorder="1" applyAlignment="1">
      <alignment wrapText="1"/>
    </xf>
    <xf numFmtId="4" fontId="12" fillId="0" borderId="8" xfId="0" applyNumberFormat="1" applyFont="1" applyFill="1" applyBorder="1"/>
    <xf numFmtId="4" fontId="1" fillId="0" borderId="8" xfId="0" applyNumberFormat="1" applyFont="1" applyFill="1" applyBorder="1"/>
    <xf numFmtId="0" fontId="8" fillId="5" borderId="2" xfId="0" applyFont="1" applyFill="1" applyBorder="1" applyAlignment="1">
      <alignment wrapText="1"/>
    </xf>
    <xf numFmtId="4" fontId="8" fillId="0" borderId="8" xfId="0" applyNumberFormat="1" applyFont="1" applyFill="1" applyBorder="1"/>
    <xf numFmtId="0" fontId="6" fillId="5" borderId="2" xfId="0" applyFont="1" applyFill="1" applyBorder="1"/>
    <xf numFmtId="0" fontId="0" fillId="5" borderId="4" xfId="0" applyFill="1" applyBorder="1" applyAlignment="1">
      <alignment horizontal="center"/>
    </xf>
    <xf numFmtId="0" fontId="0" fillId="5" borderId="6" xfId="0" applyFill="1" applyBorder="1" applyAlignment="1">
      <alignment horizontal="center"/>
    </xf>
    <xf numFmtId="0" fontId="5" fillId="0" borderId="4" xfId="0" applyFont="1" applyFill="1" applyBorder="1" applyAlignment="1">
      <alignment horizontal="center"/>
    </xf>
    <xf numFmtId="0" fontId="5" fillId="0" borderId="6" xfId="0" applyFont="1" applyFill="1" applyBorder="1"/>
    <xf numFmtId="0" fontId="8" fillId="0" borderId="4" xfId="0" applyFont="1" applyFill="1" applyBorder="1" applyAlignment="1">
      <alignment horizontal="center"/>
    </xf>
    <xf numFmtId="0" fontId="8" fillId="0" borderId="6" xfId="0" applyFont="1" applyFill="1" applyBorder="1"/>
    <xf numFmtId="0" fontId="2" fillId="0" borderId="6" xfId="0" applyFont="1" applyFill="1" applyBorder="1" applyAlignment="1"/>
    <xf numFmtId="0" fontId="3" fillId="0" borderId="4" xfId="0" applyFont="1" applyFill="1" applyBorder="1" applyAlignment="1">
      <alignment wrapText="1"/>
    </xf>
    <xf numFmtId="0" fontId="12" fillId="0" borderId="2" xfId="0" applyFont="1" applyFill="1" applyBorder="1"/>
    <xf numFmtId="0" fontId="3" fillId="2" borderId="7" xfId="0" applyFont="1" applyFill="1" applyBorder="1" applyAlignment="1">
      <alignment horizontal="left" wrapText="1"/>
    </xf>
    <xf numFmtId="0" fontId="3" fillId="2" borderId="14" xfId="0" applyFont="1" applyFill="1" applyBorder="1" applyAlignment="1">
      <alignment horizontal="left" wrapText="1"/>
    </xf>
    <xf numFmtId="0" fontId="3" fillId="2" borderId="15" xfId="0" applyFont="1" applyFill="1" applyBorder="1" applyAlignment="1">
      <alignment horizontal="left" wrapText="1"/>
    </xf>
    <xf numFmtId="0" fontId="1" fillId="0" borderId="5" xfId="0" applyFont="1" applyFill="1" applyBorder="1" applyAlignment="1">
      <alignment horizontal="center"/>
    </xf>
    <xf numFmtId="0" fontId="11" fillId="0" borderId="2" xfId="0" applyFont="1" applyFill="1" applyBorder="1" applyAlignment="1"/>
    <xf numFmtId="0" fontId="3" fillId="0" borderId="3" xfId="0" applyFont="1" applyFill="1" applyBorder="1" applyAlignment="1">
      <alignment horizontal="center"/>
    </xf>
    <xf numFmtId="4" fontId="3" fillId="0" borderId="8" xfId="0" applyNumberFormat="1" applyFont="1" applyFill="1" applyBorder="1" applyAlignment="1">
      <alignment horizontal="right"/>
    </xf>
    <xf numFmtId="0" fontId="3" fillId="0" borderId="6" xfId="0" applyFont="1" applyFill="1" applyBorder="1" applyAlignment="1"/>
    <xf numFmtId="0" fontId="3" fillId="0" borderId="7" xfId="0" applyFont="1" applyFill="1" applyBorder="1" applyAlignment="1">
      <alignment horizontal="center"/>
    </xf>
    <xf numFmtId="0" fontId="1" fillId="5" borderId="5" xfId="0" applyFont="1" applyFill="1" applyBorder="1" applyAlignment="1">
      <alignment horizontal="center"/>
    </xf>
    <xf numFmtId="0" fontId="1" fillId="5" borderId="7" xfId="0" applyFont="1" applyFill="1" applyBorder="1" applyAlignment="1">
      <alignment horizontal="center"/>
    </xf>
    <xf numFmtId="0" fontId="8" fillId="5" borderId="2" xfId="0" applyFont="1" applyFill="1" applyBorder="1" applyAlignment="1">
      <alignment horizontal="left" vertical="center" wrapText="1"/>
    </xf>
    <xf numFmtId="0" fontId="8" fillId="5" borderId="5" xfId="0" applyFont="1" applyFill="1" applyBorder="1" applyAlignment="1">
      <alignment horizontal="center"/>
    </xf>
    <xf numFmtId="4" fontId="8" fillId="5" borderId="8" xfId="0" applyNumberFormat="1" applyFont="1" applyFill="1" applyBorder="1" applyAlignment="1">
      <alignment horizontal="right"/>
    </xf>
    <xf numFmtId="0" fontId="5" fillId="5" borderId="6" xfId="0" applyFont="1" applyFill="1" applyBorder="1" applyAlignment="1">
      <alignment horizontal="left" vertical="center" wrapText="1"/>
    </xf>
    <xf numFmtId="0" fontId="5" fillId="5" borderId="7" xfId="0" applyFont="1" applyFill="1" applyBorder="1" applyAlignment="1">
      <alignment horizontal="center"/>
    </xf>
    <xf numFmtId="0" fontId="0" fillId="0" borderId="5" xfId="0" applyFill="1" applyBorder="1" applyAlignment="1">
      <alignment horizontal="center"/>
    </xf>
    <xf numFmtId="0" fontId="0" fillId="0" borderId="7" xfId="0" applyFill="1" applyBorder="1" applyAlignment="1">
      <alignment horizontal="center"/>
    </xf>
    <xf numFmtId="0" fontId="8" fillId="0" borderId="2" xfId="0" applyFont="1" applyFill="1" applyBorder="1" applyAlignment="1">
      <alignment horizontal="left" vertical="center" wrapText="1"/>
    </xf>
    <xf numFmtId="0" fontId="8" fillId="0" borderId="6" xfId="0" applyFont="1" applyFill="1" applyBorder="1" applyAlignment="1">
      <alignment horizontal="left" vertical="center" wrapText="1"/>
    </xf>
    <xf numFmtId="0" fontId="12" fillId="5" borderId="2" xfId="0" applyFont="1" applyFill="1" applyBorder="1" applyAlignment="1">
      <alignment wrapText="1"/>
    </xf>
    <xf numFmtId="4" fontId="8" fillId="0" borderId="8" xfId="0" applyNumberFormat="1" applyFont="1" applyBorder="1"/>
    <xf numFmtId="0" fontId="19" fillId="0" borderId="6" xfId="0" applyFont="1" applyBorder="1" applyAlignment="1">
      <alignment horizontal="justify"/>
    </xf>
    <xf numFmtId="0" fontId="5" fillId="5" borderId="2" xfId="0" applyFont="1" applyFill="1" applyBorder="1" applyAlignment="1">
      <alignment wrapText="1"/>
    </xf>
    <xf numFmtId="4" fontId="5" fillId="0" borderId="8" xfId="0" applyNumberFormat="1" applyFont="1" applyBorder="1"/>
    <xf numFmtId="0" fontId="5" fillId="5" borderId="4" xfId="0" applyFont="1" applyFill="1" applyBorder="1" applyAlignment="1">
      <alignment wrapText="1"/>
    </xf>
    <xf numFmtId="4" fontId="1" fillId="0" borderId="8" xfId="0" applyNumberFormat="1" applyFont="1" applyBorder="1"/>
    <xf numFmtId="0" fontId="20" fillId="0" borderId="6" xfId="0" applyFont="1" applyBorder="1" applyAlignment="1">
      <alignment horizontal="justify"/>
    </xf>
    <xf numFmtId="0" fontId="5" fillId="5" borderId="2" xfId="0" applyFont="1" applyFill="1" applyBorder="1" applyAlignment="1">
      <alignment horizontal="center"/>
    </xf>
    <xf numFmtId="0" fontId="5" fillId="5" borderId="6" xfId="0" applyFont="1" applyFill="1" applyBorder="1" applyAlignment="1"/>
    <xf numFmtId="0" fontId="5" fillId="5" borderId="6" xfId="0" applyFont="1" applyFill="1" applyBorder="1" applyAlignment="1">
      <alignment horizontal="center"/>
    </xf>
    <xf numFmtId="0" fontId="0" fillId="0" borderId="4" xfId="0" applyFill="1" applyBorder="1"/>
    <xf numFmtId="0" fontId="0" fillId="0" borderId="11" xfId="0" applyFill="1" applyBorder="1"/>
    <xf numFmtId="0" fontId="0" fillId="0" borderId="11" xfId="0" applyFill="1" applyBorder="1" applyAlignment="1">
      <alignment horizontal="center"/>
    </xf>
    <xf numFmtId="0" fontId="9" fillId="0" borderId="4" xfId="0" applyFont="1" applyFill="1" applyBorder="1"/>
    <xf numFmtId="0" fontId="3" fillId="2" borderId="3" xfId="0" applyFont="1" applyFill="1" applyBorder="1" applyAlignment="1">
      <alignment horizontal="left"/>
    </xf>
    <xf numFmtId="0" fontId="3" fillId="2" borderId="16" xfId="0" applyFont="1" applyFill="1" applyBorder="1" applyAlignment="1">
      <alignment horizontal="left"/>
    </xf>
    <xf numFmtId="0" fontId="3" fillId="2" borderId="17" xfId="0" applyFont="1" applyFill="1" applyBorder="1" applyAlignment="1">
      <alignment horizontal="left"/>
    </xf>
    <xf numFmtId="2" fontId="0" fillId="0" borderId="8" xfId="0" applyNumberFormat="1" applyFill="1" applyBorder="1" applyAlignment="1">
      <alignment horizontal="right"/>
    </xf>
    <xf numFmtId="0" fontId="2" fillId="0" borderId="4" xfId="0" applyFont="1" applyFill="1" applyBorder="1"/>
    <xf numFmtId="0" fontId="5" fillId="0" borderId="4" xfId="0" applyFont="1" applyFill="1" applyBorder="1" applyAlignment="1"/>
    <xf numFmtId="0" fontId="1" fillId="0" borderId="0" xfId="0" applyFont="1" applyFill="1" applyBorder="1" applyAlignment="1">
      <alignment horizontal="center"/>
    </xf>
    <xf numFmtId="0" fontId="10" fillId="0" borderId="2" xfId="0" applyFont="1" applyFill="1" applyBorder="1" applyAlignment="1"/>
    <xf numFmtId="0" fontId="3" fillId="4" borderId="2" xfId="0" applyFont="1" applyFill="1" applyBorder="1" applyAlignment="1">
      <alignment horizontal="center"/>
    </xf>
    <xf numFmtId="0" fontId="2" fillId="4" borderId="4" xfId="0" applyFont="1" applyFill="1" applyBorder="1" applyAlignment="1">
      <alignment wrapText="1"/>
    </xf>
    <xf numFmtId="0" fontId="0" fillId="4" borderId="2" xfId="0" applyFill="1" applyBorder="1" applyAlignment="1">
      <alignment horizontal="center"/>
    </xf>
    <xf numFmtId="0" fontId="0" fillId="4" borderId="6" xfId="0" applyFill="1" applyBorder="1" applyAlignment="1">
      <alignment horizontal="center"/>
    </xf>
    <xf numFmtId="0" fontId="5" fillId="0" borderId="2" xfId="0" applyFont="1" applyFill="1" applyBorder="1" applyAlignment="1">
      <alignment wrapText="1"/>
    </xf>
    <xf numFmtId="0" fontId="10" fillId="0" borderId="6" xfId="0" applyFont="1" applyFill="1" applyBorder="1" applyAlignment="1">
      <alignment wrapText="1"/>
    </xf>
    <xf numFmtId="0" fontId="9" fillId="4" borderId="2" xfId="0" applyFont="1" applyFill="1" applyBorder="1"/>
    <xf numFmtId="0" fontId="9" fillId="4" borderId="6" xfId="0" applyFont="1" applyFill="1" applyBorder="1"/>
    <xf numFmtId="0" fontId="1" fillId="4" borderId="4" xfId="0" applyFont="1" applyFill="1" applyBorder="1"/>
    <xf numFmtId="0" fontId="2" fillId="4" borderId="4" xfId="0" applyFont="1" applyFill="1" applyBorder="1" applyAlignment="1"/>
    <xf numFmtId="0" fontId="2" fillId="4" borderId="6" xfId="0" applyFont="1" applyFill="1" applyBorder="1" applyAlignment="1"/>
    <xf numFmtId="0" fontId="12" fillId="0" borderId="4" xfId="0" applyFont="1" applyFill="1" applyBorder="1" applyAlignment="1">
      <alignment wrapText="1"/>
    </xf>
    <xf numFmtId="0" fontId="8" fillId="4" borderId="4" xfId="0" applyFont="1" applyFill="1" applyBorder="1" applyAlignment="1">
      <alignment wrapText="1"/>
    </xf>
    <xf numFmtId="0" fontId="5" fillId="4" borderId="6" xfId="0" applyFont="1" applyFill="1" applyBorder="1" applyAlignment="1"/>
    <xf numFmtId="0" fontId="5" fillId="4" borderId="6" xfId="0" applyFont="1" applyFill="1" applyBorder="1" applyAlignment="1">
      <alignment wrapText="1"/>
    </xf>
    <xf numFmtId="0" fontId="3" fillId="0" borderId="6" xfId="0" applyFont="1" applyFill="1" applyBorder="1" applyAlignment="1">
      <alignment wrapText="1"/>
    </xf>
    <xf numFmtId="4" fontId="1" fillId="0" borderId="15" xfId="0" applyNumberFormat="1" applyFont="1" applyFill="1" applyBorder="1" applyAlignment="1">
      <alignment horizontal="right"/>
    </xf>
    <xf numFmtId="0" fontId="5" fillId="5" borderId="4" xfId="0" applyFont="1" applyFill="1" applyBorder="1" applyAlignment="1">
      <alignment vertical="top" wrapText="1"/>
    </xf>
    <xf numFmtId="0" fontId="5" fillId="4" borderId="2" xfId="0" applyFont="1" applyFill="1" applyBorder="1" applyAlignment="1">
      <alignment horizontal="center"/>
    </xf>
    <xf numFmtId="0" fontId="5" fillId="5" borderId="6" xfId="0" applyFont="1" applyFill="1" applyBorder="1" applyAlignment="1">
      <alignment wrapText="1"/>
    </xf>
    <xf numFmtId="0" fontId="2" fillId="3" borderId="13" xfId="0" applyFont="1" applyFill="1" applyBorder="1" applyAlignment="1">
      <alignment horizontal="left"/>
    </xf>
    <xf numFmtId="0" fontId="2" fillId="3" borderId="14" xfId="0" applyFont="1" applyFill="1" applyBorder="1" applyAlignment="1">
      <alignment horizontal="left"/>
    </xf>
    <xf numFmtId="0" fontId="2" fillId="3" borderId="15" xfId="0" applyFont="1" applyFill="1" applyBorder="1" applyAlignment="1">
      <alignment horizontal="left"/>
    </xf>
    <xf numFmtId="0" fontId="3" fillId="0" borderId="2" xfId="0" applyFont="1" applyFill="1" applyBorder="1" applyAlignment="1">
      <alignment horizontal="center"/>
    </xf>
    <xf numFmtId="0" fontId="3" fillId="0" borderId="6" xfId="0" applyFont="1" applyFill="1" applyBorder="1" applyAlignment="1">
      <alignment horizontal="center"/>
    </xf>
    <xf numFmtId="0" fontId="2" fillId="0" borderId="4" xfId="0" applyFont="1" applyFill="1" applyBorder="1" applyAlignment="1"/>
    <xf numFmtId="0" fontId="3" fillId="4" borderId="2" xfId="0" applyFont="1" applyFill="1" applyBorder="1"/>
    <xf numFmtId="0" fontId="3" fillId="4" borderId="6" xfId="0" applyFont="1" applyFill="1" applyBorder="1"/>
    <xf numFmtId="0" fontId="3" fillId="4" borderId="4" xfId="0" applyFont="1" applyFill="1" applyBorder="1"/>
    <xf numFmtId="0" fontId="21" fillId="0" borderId="2" xfId="0" applyFont="1" applyFill="1" applyBorder="1" applyAlignment="1">
      <alignment wrapText="1"/>
    </xf>
    <xf numFmtId="0" fontId="22" fillId="0" borderId="2" xfId="0" applyFont="1" applyFill="1" applyBorder="1"/>
    <xf numFmtId="0" fontId="21" fillId="0" borderId="2" xfId="0" applyFont="1" applyFill="1" applyBorder="1"/>
    <xf numFmtId="4" fontId="16" fillId="4" borderId="8" xfId="0" applyNumberFormat="1" applyFont="1" applyFill="1" applyBorder="1" applyAlignment="1">
      <alignment horizontal="right"/>
    </xf>
    <xf numFmtId="0" fontId="2" fillId="5" borderId="4" xfId="0" applyFont="1" applyFill="1" applyBorder="1"/>
    <xf numFmtId="0" fontId="5" fillId="4" borderId="6" xfId="0" applyFont="1" applyFill="1" applyBorder="1"/>
    <xf numFmtId="0" fontId="12" fillId="5" borderId="2" xfId="0" applyFont="1" applyFill="1" applyBorder="1" applyAlignment="1">
      <alignment horizontal="center"/>
    </xf>
    <xf numFmtId="0" fontId="12" fillId="5" borderId="6" xfId="0" applyFont="1" applyFill="1" applyBorder="1"/>
    <xf numFmtId="0" fontId="12" fillId="5" borderId="6" xfId="0" applyFont="1" applyFill="1" applyBorder="1" applyAlignment="1">
      <alignment horizontal="center"/>
    </xf>
    <xf numFmtId="0" fontId="2" fillId="4" borderId="2" xfId="0" applyFont="1" applyFill="1" applyBorder="1"/>
    <xf numFmtId="0" fontId="17" fillId="4" borderId="2" xfId="0" applyFont="1" applyFill="1" applyBorder="1" applyAlignment="1">
      <alignment wrapText="1"/>
    </xf>
    <xf numFmtId="0" fontId="12" fillId="4" borderId="4" xfId="0" applyFont="1" applyFill="1" applyBorder="1" applyAlignment="1">
      <alignment wrapText="1"/>
    </xf>
    <xf numFmtId="0" fontId="12" fillId="0" borderId="4" xfId="0" applyFont="1" applyFill="1" applyBorder="1" applyAlignment="1">
      <alignment horizontal="center"/>
    </xf>
    <xf numFmtId="0" fontId="23" fillId="0" borderId="2" xfId="0" applyFont="1" applyFill="1" applyBorder="1" applyAlignment="1">
      <alignment wrapText="1"/>
    </xf>
    <xf numFmtId="0" fontId="12" fillId="0" borderId="2" xfId="0" applyFont="1" applyFill="1" applyBorder="1" applyAlignment="1"/>
    <xf numFmtId="0" fontId="1" fillId="5" borderId="2" xfId="0" applyFont="1" applyFill="1" applyBorder="1" applyAlignment="1">
      <alignment horizontal="center"/>
    </xf>
    <xf numFmtId="0" fontId="1" fillId="5" borderId="6" xfId="0" applyFont="1" applyFill="1" applyBorder="1" applyAlignment="1">
      <alignment horizontal="center"/>
    </xf>
    <xf numFmtId="0" fontId="5" fillId="0" borderId="2" xfId="0" applyFont="1" applyFill="1" applyBorder="1"/>
    <xf numFmtId="0" fontId="5" fillId="5" borderId="2" xfId="0" applyFont="1" applyFill="1" applyBorder="1"/>
    <xf numFmtId="0" fontId="2" fillId="5" borderId="6" xfId="0" applyFont="1" applyFill="1" applyBorder="1"/>
    <xf numFmtId="0" fontId="1" fillId="5" borderId="6" xfId="0" applyFont="1" applyFill="1" applyBorder="1"/>
    <xf numFmtId="0" fontId="2" fillId="4" borderId="4" xfId="0" applyFont="1" applyFill="1" applyBorder="1"/>
    <xf numFmtId="0" fontId="2" fillId="4" borderId="4" xfId="0" applyFont="1" applyFill="1" applyBorder="1" applyAlignment="1">
      <alignment horizontal="center"/>
    </xf>
    <xf numFmtId="0" fontId="12" fillId="4" borderId="2" xfId="0" applyFont="1" applyFill="1" applyBorder="1"/>
    <xf numFmtId="0" fontId="12" fillId="4" borderId="4" xfId="0" applyFont="1" applyFill="1" applyBorder="1" applyAlignment="1">
      <alignment horizontal="center"/>
    </xf>
    <xf numFmtId="0" fontId="1" fillId="5" borderId="2" xfId="0" applyFont="1" applyFill="1" applyBorder="1"/>
    <xf numFmtId="0" fontId="1" fillId="4" borderId="4" xfId="0" applyFont="1" applyFill="1" applyBorder="1" applyAlignment="1">
      <alignment horizontal="center"/>
    </xf>
    <xf numFmtId="0" fontId="1" fillId="5" borderId="4" xfId="0" applyFont="1" applyFill="1" applyBorder="1" applyAlignment="1">
      <alignment horizontal="center"/>
    </xf>
    <xf numFmtId="4" fontId="0" fillId="0" borderId="8" xfId="0" applyNumberFormat="1" applyFill="1" applyBorder="1" applyAlignment="1">
      <alignment horizontal="right" vertical="top"/>
    </xf>
    <xf numFmtId="0" fontId="1" fillId="5" borderId="4" xfId="0" applyFont="1" applyFill="1" applyBorder="1" applyAlignment="1">
      <alignment horizontal="center" vertical="top"/>
    </xf>
    <xf numFmtId="4" fontId="1" fillId="0" borderId="8" xfId="0" applyNumberFormat="1" applyFont="1" applyFill="1" applyBorder="1" applyAlignment="1">
      <alignment horizontal="right" vertical="top"/>
    </xf>
    <xf numFmtId="0" fontId="24" fillId="0" borderId="2" xfId="0" applyFont="1" applyBorder="1" applyAlignment="1">
      <alignment wrapText="1"/>
    </xf>
    <xf numFmtId="0" fontId="5" fillId="4" borderId="4" xfId="0" applyFont="1" applyFill="1" applyBorder="1" applyAlignment="1"/>
    <xf numFmtId="4" fontId="25" fillId="4" borderId="8" xfId="0" applyNumberFormat="1" applyFont="1" applyFill="1" applyBorder="1" applyAlignment="1">
      <alignment horizontal="right"/>
    </xf>
    <xf numFmtId="4" fontId="25" fillId="0" borderId="8" xfId="0" applyNumberFormat="1" applyFont="1" applyFill="1" applyBorder="1" applyAlignment="1">
      <alignment horizontal="right"/>
    </xf>
    <xf numFmtId="0" fontId="8" fillId="0" borderId="2" xfId="0" applyFont="1" applyFill="1" applyBorder="1"/>
    <xf numFmtId="0" fontId="12" fillId="5" borderId="4" xfId="0" applyFont="1" applyFill="1" applyBorder="1" applyAlignment="1">
      <alignment horizontal="center"/>
    </xf>
    <xf numFmtId="0" fontId="12" fillId="0" borderId="4" xfId="0" applyFont="1" applyFill="1" applyBorder="1"/>
    <xf numFmtId="0" fontId="12" fillId="0" borderId="4" xfId="0" applyFont="1" applyBorder="1" applyAlignment="1">
      <alignment wrapText="1"/>
    </xf>
    <xf numFmtId="0" fontId="12" fillId="0" borderId="2" xfId="0" applyFont="1" applyBorder="1" applyAlignment="1">
      <alignment wrapText="1"/>
    </xf>
    <xf numFmtId="0" fontId="1" fillId="5" borderId="6" xfId="0" applyFont="1" applyFill="1" applyBorder="1" applyAlignment="1"/>
    <xf numFmtId="4" fontId="1" fillId="5" borderId="8" xfId="0" applyNumberFormat="1" applyFont="1" applyFill="1" applyBorder="1" applyAlignment="1">
      <alignment horizontal="right"/>
    </xf>
    <xf numFmtId="0" fontId="12" fillId="0" borderId="2" xfId="0" applyFont="1" applyBorder="1"/>
    <xf numFmtId="0" fontId="26" fillId="0" borderId="2" xfId="0" applyFont="1" applyBorder="1"/>
    <xf numFmtId="0" fontId="27" fillId="0" borderId="2" xfId="0" applyFont="1" applyBorder="1"/>
    <xf numFmtId="0" fontId="1" fillId="5" borderId="4" xfId="0" applyFont="1" applyFill="1" applyBorder="1"/>
    <xf numFmtId="4" fontId="15" fillId="0" borderId="8" xfId="0" applyNumberFormat="1" applyFont="1" applyFill="1" applyBorder="1" applyAlignment="1">
      <alignment horizontal="right"/>
    </xf>
    <xf numFmtId="0" fontId="15" fillId="4" borderId="6" xfId="0" applyFont="1" applyFill="1" applyBorder="1"/>
    <xf numFmtId="0" fontId="15" fillId="4" borderId="6" xfId="0" applyFont="1" applyFill="1" applyBorder="1" applyAlignment="1">
      <alignment horizontal="center"/>
    </xf>
    <xf numFmtId="0" fontId="13" fillId="4" borderId="2" xfId="0" applyFont="1" applyFill="1" applyBorder="1" applyAlignment="1">
      <alignment horizontal="left"/>
    </xf>
    <xf numFmtId="0" fontId="13" fillId="4" borderId="2" xfId="0" applyFont="1" applyFill="1" applyBorder="1"/>
    <xf numFmtId="0" fontId="28" fillId="4" borderId="4" xfId="0" applyFont="1" applyFill="1" applyBorder="1"/>
    <xf numFmtId="0" fontId="29" fillId="4" borderId="2" xfId="0" applyFont="1" applyFill="1" applyBorder="1" applyAlignment="1">
      <alignment horizontal="center"/>
    </xf>
    <xf numFmtId="4" fontId="29" fillId="4" borderId="8" xfId="0" applyNumberFormat="1" applyFont="1" applyFill="1" applyBorder="1" applyAlignment="1">
      <alignment horizontal="right"/>
    </xf>
    <xf numFmtId="0" fontId="28" fillId="4" borderId="6" xfId="0" applyFont="1" applyFill="1" applyBorder="1"/>
    <xf numFmtId="0" fontId="29" fillId="4" borderId="6" xfId="0" applyFont="1" applyFill="1" applyBorder="1" applyAlignment="1">
      <alignment horizontal="center"/>
    </xf>
    <xf numFmtId="0" fontId="28" fillId="4" borderId="2" xfId="0" applyFont="1" applyFill="1" applyBorder="1"/>
    <xf numFmtId="0" fontId="2" fillId="4" borderId="2" xfId="0" applyFont="1" applyFill="1" applyBorder="1" applyAlignment="1"/>
    <xf numFmtId="0" fontId="21" fillId="0" borderId="4" xfId="0" applyFont="1" applyFill="1" applyBorder="1"/>
    <xf numFmtId="0" fontId="1" fillId="4" borderId="6" xfId="0" applyFont="1" applyFill="1" applyBorder="1" applyAlignment="1"/>
    <xf numFmtId="0" fontId="22" fillId="0" borderId="4" xfId="0" applyFont="1" applyFill="1" applyBorder="1"/>
    <xf numFmtId="0" fontId="2" fillId="0" borderId="2" xfId="0" applyFont="1" applyFill="1" applyBorder="1" applyAlignment="1"/>
    <xf numFmtId="0" fontId="1" fillId="0" borderId="6" xfId="0" applyFont="1" applyFill="1" applyBorder="1" applyAlignment="1"/>
    <xf numFmtId="0" fontId="30" fillId="0" borderId="4" xfId="0" applyFont="1" applyFill="1" applyBorder="1"/>
    <xf numFmtId="2" fontId="2" fillId="4" borderId="8" xfId="0" applyNumberFormat="1" applyFont="1" applyFill="1" applyBorder="1" applyAlignment="1">
      <alignment horizontal="right"/>
    </xf>
    <xf numFmtId="0" fontId="6" fillId="4" borderId="2" xfId="0" applyFont="1" applyFill="1" applyBorder="1" applyAlignment="1"/>
    <xf numFmtId="0" fontId="21" fillId="0" borderId="4" xfId="0" applyFont="1" applyFill="1" applyBorder="1" applyAlignment="1">
      <alignment wrapText="1"/>
    </xf>
    <xf numFmtId="0" fontId="3" fillId="2" borderId="13" xfId="0" applyFont="1" applyFill="1" applyBorder="1" applyAlignment="1">
      <alignment horizontal="left" wrapText="1"/>
    </xf>
    <xf numFmtId="0" fontId="5" fillId="0" borderId="4" xfId="0" applyFont="1" applyBorder="1" applyAlignment="1">
      <alignment horizontal="center" vertical="center"/>
    </xf>
    <xf numFmtId="0" fontId="0" fillId="0" borderId="6" xfId="0" applyBorder="1" applyAlignment="1"/>
    <xf numFmtId="0" fontId="5" fillId="0" borderId="6" xfId="0" applyFont="1" applyBorder="1" applyAlignment="1">
      <alignment horizontal="center" vertical="center"/>
    </xf>
    <xf numFmtId="0" fontId="5" fillId="0" borderId="4" xfId="0" applyFont="1" applyBorder="1" applyAlignment="1">
      <alignment horizontal="center"/>
    </xf>
    <xf numFmtId="0" fontId="0" fillId="0" borderId="6" xfId="0" applyBorder="1"/>
    <xf numFmtId="0" fontId="5" fillId="0" borderId="6" xfId="0" applyFont="1" applyBorder="1" applyAlignment="1">
      <alignment horizontal="center"/>
    </xf>
    <xf numFmtId="0" fontId="5" fillId="0" borderId="2" xfId="0" applyFont="1" applyBorder="1" applyAlignment="1">
      <alignment wrapText="1"/>
    </xf>
    <xf numFmtId="0" fontId="19" fillId="5" borderId="2" xfId="0" applyFont="1" applyFill="1" applyBorder="1"/>
    <xf numFmtId="0" fontId="31" fillId="5" borderId="2" xfId="0" applyFont="1" applyFill="1" applyBorder="1"/>
    <xf numFmtId="0" fontId="5" fillId="0" borderId="3" xfId="0" applyFont="1" applyBorder="1" applyAlignment="1">
      <alignment wrapText="1"/>
    </xf>
    <xf numFmtId="0" fontId="27" fillId="0" borderId="2" xfId="0" applyFont="1" applyFill="1" applyBorder="1" applyAlignment="1">
      <alignment wrapText="1"/>
    </xf>
    <xf numFmtId="0" fontId="27" fillId="0" borderId="2" xfId="0" applyFont="1" applyFill="1" applyBorder="1" applyAlignment="1">
      <alignment horizontal="center"/>
    </xf>
    <xf numFmtId="0" fontId="22" fillId="0" borderId="2" xfId="0" applyFont="1" applyFill="1" applyBorder="1" applyAlignment="1">
      <alignment wrapText="1"/>
    </xf>
    <xf numFmtId="0" fontId="0" fillId="4" borderId="6" xfId="0" applyFill="1" applyBorder="1" applyAlignment="1">
      <alignment wrapText="1"/>
    </xf>
    <xf numFmtId="0" fontId="31" fillId="4" borderId="2" xfId="0" applyFont="1" applyFill="1" applyBorder="1" applyAlignment="1">
      <alignment wrapText="1"/>
    </xf>
    <xf numFmtId="0" fontId="30" fillId="0" borderId="2" xfId="0" applyFont="1" applyFill="1" applyBorder="1" applyAlignment="1">
      <alignment wrapText="1"/>
    </xf>
    <xf numFmtId="0" fontId="2" fillId="0" borderId="6" xfId="0" applyFont="1" applyFill="1" applyBorder="1" applyAlignment="1">
      <alignment wrapText="1"/>
    </xf>
    <xf numFmtId="0" fontId="2" fillId="0" borderId="3" xfId="0" applyFont="1" applyFill="1" applyBorder="1" applyAlignment="1">
      <alignment wrapText="1"/>
    </xf>
    <xf numFmtId="0" fontId="30" fillId="0" borderId="2" xfId="0" applyFont="1" applyFill="1" applyBorder="1"/>
    <xf numFmtId="0" fontId="27" fillId="4" borderId="2" xfId="0" applyFont="1" applyFill="1" applyBorder="1" applyAlignment="1">
      <alignment horizontal="center"/>
    </xf>
    <xf numFmtId="4" fontId="27" fillId="4" borderId="8" xfId="0" applyNumberFormat="1" applyFont="1" applyFill="1" applyBorder="1" applyAlignment="1">
      <alignment horizontal="right"/>
    </xf>
    <xf numFmtId="0" fontId="22" fillId="0" borderId="6" xfId="0" applyFont="1" applyFill="1" applyBorder="1" applyAlignment="1">
      <alignment wrapText="1"/>
    </xf>
    <xf numFmtId="0" fontId="6" fillId="4" borderId="5" xfId="0" applyFont="1" applyFill="1" applyBorder="1" applyAlignment="1"/>
    <xf numFmtId="0" fontId="2" fillId="4" borderId="7" xfId="0" applyFont="1" applyFill="1" applyBorder="1" applyAlignment="1"/>
    <xf numFmtId="0" fontId="30" fillId="0" borderId="4" xfId="0" applyFont="1" applyFill="1" applyBorder="1" applyAlignment="1">
      <alignment wrapText="1"/>
    </xf>
    <xf numFmtId="4" fontId="8" fillId="4" borderId="14" xfId="0" applyNumberFormat="1" applyFont="1" applyFill="1" applyBorder="1" applyAlignment="1">
      <alignment horizontal="right"/>
    </xf>
    <xf numFmtId="4" fontId="5" fillId="4" borderId="14" xfId="0" applyNumberFormat="1" applyFont="1" applyFill="1" applyBorder="1" applyAlignment="1">
      <alignment horizontal="right"/>
    </xf>
    <xf numFmtId="0" fontId="32" fillId="0" borderId="2" xfId="0" applyFont="1" applyFill="1" applyBorder="1"/>
    <xf numFmtId="4" fontId="0" fillId="0" borderId="14" xfId="0" applyNumberFormat="1" applyFill="1" applyBorder="1" applyAlignment="1">
      <alignment horizontal="right"/>
    </xf>
    <xf numFmtId="4" fontId="0" fillId="0" borderId="2" xfId="0" applyNumberFormat="1" applyFill="1" applyBorder="1" applyAlignment="1">
      <alignment horizontal="center"/>
    </xf>
    <xf numFmtId="4" fontId="1" fillId="0" borderId="6" xfId="0" applyNumberFormat="1" applyFont="1" applyFill="1" applyBorder="1" applyAlignment="1">
      <alignment horizontal="center"/>
    </xf>
    <xf numFmtId="0" fontId="13" fillId="4" borderId="4" xfId="0" applyFont="1" applyFill="1" applyBorder="1"/>
    <xf numFmtId="0" fontId="2" fillId="5" borderId="2" xfId="0" applyFont="1" applyFill="1" applyBorder="1" applyAlignment="1">
      <alignment horizontal="center"/>
    </xf>
    <xf numFmtId="0" fontId="2" fillId="5" borderId="6" xfId="0" applyFont="1" applyFill="1" applyBorder="1" applyAlignment="1">
      <alignment horizontal="center"/>
    </xf>
    <xf numFmtId="0" fontId="12" fillId="4" borderId="4" xfId="0" applyFont="1" applyFill="1" applyBorder="1"/>
    <xf numFmtId="0" fontId="12" fillId="4" borderId="3" xfId="0" applyFont="1" applyFill="1" applyBorder="1" applyAlignment="1">
      <alignment horizontal="center"/>
    </xf>
    <xf numFmtId="0" fontId="1" fillId="4" borderId="7" xfId="0" applyFont="1" applyFill="1" applyBorder="1" applyAlignment="1">
      <alignment horizontal="center"/>
    </xf>
    <xf numFmtId="0" fontId="1" fillId="0" borderId="2" xfId="0" applyFont="1" applyFill="1" applyBorder="1" applyAlignment="1"/>
    <xf numFmtId="0" fontId="1" fillId="4" borderId="3" xfId="0" applyFont="1" applyFill="1" applyBorder="1" applyAlignment="1">
      <alignment horizontal="center"/>
    </xf>
    <xf numFmtId="0" fontId="1" fillId="5" borderId="3" xfId="0" applyFont="1" applyFill="1" applyBorder="1" applyAlignment="1">
      <alignment horizontal="center"/>
    </xf>
    <xf numFmtId="0" fontId="2" fillId="6" borderId="13" xfId="0" applyFont="1" applyFill="1" applyBorder="1" applyAlignment="1"/>
    <xf numFmtId="0" fontId="2" fillId="6" borderId="14" xfId="0" applyFont="1" applyFill="1" applyBorder="1" applyAlignment="1"/>
    <xf numFmtId="0" fontId="3" fillId="0" borderId="4" xfId="0" applyFont="1" applyFill="1" applyBorder="1" applyAlignment="1">
      <alignment horizontal="left" wrapText="1"/>
    </xf>
    <xf numFmtId="0" fontId="1" fillId="0" borderId="3" xfId="0" applyFont="1" applyFill="1" applyBorder="1" applyAlignment="1">
      <alignment horizontal="center"/>
    </xf>
    <xf numFmtId="0" fontId="0" fillId="0" borderId="3" xfId="0" applyFill="1" applyBorder="1" applyAlignment="1">
      <alignment horizontal="center"/>
    </xf>
    <xf numFmtId="0" fontId="2" fillId="0" borderId="4" xfId="0" applyFont="1" applyFill="1" applyBorder="1" applyAlignment="1">
      <alignment wrapText="1"/>
    </xf>
    <xf numFmtId="0" fontId="2" fillId="0" borderId="3" xfId="0" applyFont="1" applyFill="1" applyBorder="1" applyAlignment="1">
      <alignment horizontal="center"/>
    </xf>
    <xf numFmtId="0" fontId="2" fillId="0" borderId="7" xfId="0" applyFont="1" applyFill="1" applyBorder="1" applyAlignment="1">
      <alignment horizontal="center"/>
    </xf>
    <xf numFmtId="0" fontId="5" fillId="0" borderId="3" xfId="0" applyFont="1" applyFill="1" applyBorder="1" applyAlignment="1">
      <alignment horizontal="center"/>
    </xf>
    <xf numFmtId="0" fontId="5" fillId="0" borderId="7" xfId="0" applyFont="1" applyFill="1" applyBorder="1" applyAlignment="1">
      <alignment horizontal="center"/>
    </xf>
    <xf numFmtId="0" fontId="9" fillId="0" borderId="4" xfId="0" applyFont="1" applyFill="1" applyBorder="1" applyAlignment="1">
      <alignment horizontal="left"/>
    </xf>
    <xf numFmtId="0" fontId="11" fillId="0" borderId="5" xfId="0" applyFont="1" applyFill="1" applyBorder="1" applyAlignment="1"/>
    <xf numFmtId="0" fontId="5" fillId="0" borderId="7" xfId="0" applyFont="1" applyFill="1" applyBorder="1" applyAlignment="1"/>
    <xf numFmtId="0" fontId="9" fillId="0" borderId="5" xfId="0" applyFont="1" applyFill="1" applyBorder="1" applyAlignment="1">
      <alignment horizontal="left"/>
    </xf>
    <xf numFmtId="0" fontId="5" fillId="0" borderId="5" xfId="0" applyFont="1" applyFill="1" applyBorder="1" applyAlignment="1"/>
    <xf numFmtId="0" fontId="5" fillId="0" borderId="2" xfId="0" applyFont="1" applyFill="1" applyBorder="1" applyAlignment="1"/>
    <xf numFmtId="0" fontId="6" fillId="4" borderId="4" xfId="0" applyFont="1" applyFill="1" applyBorder="1"/>
    <xf numFmtId="0" fontId="9" fillId="4" borderId="4" xfId="0" applyFont="1" applyFill="1" applyBorder="1" applyAlignment="1">
      <alignment horizontal="left"/>
    </xf>
    <xf numFmtId="0" fontId="16" fillId="4" borderId="2" xfId="0" applyFont="1" applyFill="1" applyBorder="1" applyAlignment="1">
      <alignment wrapText="1"/>
    </xf>
    <xf numFmtId="0" fontId="16" fillId="4" borderId="2" xfId="0" applyFont="1" applyFill="1" applyBorder="1" applyAlignment="1">
      <alignment horizontal="center"/>
    </xf>
    <xf numFmtId="0" fontId="16" fillId="4" borderId="6" xfId="0" applyFont="1" applyFill="1" applyBorder="1"/>
    <xf numFmtId="0" fontId="16" fillId="4" borderId="6" xfId="0" applyFont="1" applyFill="1" applyBorder="1" applyAlignment="1">
      <alignment horizontal="center"/>
    </xf>
    <xf numFmtId="0" fontId="12" fillId="4" borderId="2" xfId="0" applyFont="1" applyFill="1" applyBorder="1" applyAlignment="1">
      <alignment horizontal="center" vertical="center"/>
    </xf>
    <xf numFmtId="0" fontId="12" fillId="4" borderId="2" xfId="0" applyFont="1" applyFill="1" applyBorder="1" applyAlignment="1">
      <alignment wrapText="1"/>
    </xf>
    <xf numFmtId="0" fontId="12" fillId="0" borderId="6" xfId="0" applyFont="1" applyBorder="1" applyAlignment="1">
      <alignment wrapText="1"/>
    </xf>
    <xf numFmtId="0" fontId="8" fillId="0" borderId="6" xfId="0" applyFont="1" applyBorder="1"/>
    <xf numFmtId="0" fontId="8" fillId="0" borderId="2" xfId="0" applyFont="1" applyFill="1" applyBorder="1" applyAlignment="1">
      <alignment horizontal="left" vertical="top" wrapText="1"/>
    </xf>
    <xf numFmtId="0" fontId="0" fillId="0" borderId="6" xfId="0" applyBorder="1" applyAlignment="1">
      <alignment horizontal="left" vertical="top" wrapText="1"/>
    </xf>
    <xf numFmtId="0" fontId="8" fillId="0" borderId="2" xfId="0" applyFont="1" applyFill="1" applyBorder="1" applyAlignment="1">
      <alignment horizontal="left" vertical="top" wrapText="1"/>
    </xf>
    <xf numFmtId="0" fontId="8" fillId="0" borderId="6" xfId="0" applyFont="1" applyBorder="1" applyAlignment="1">
      <alignment horizontal="left" vertical="top" wrapText="1"/>
    </xf>
    <xf numFmtId="0" fontId="5" fillId="0" borderId="2" xfId="0" applyFont="1" applyFill="1" applyBorder="1" applyAlignment="1">
      <alignment horizontal="left" vertical="top" wrapText="1"/>
    </xf>
    <xf numFmtId="0" fontId="0" fillId="0" borderId="6" xfId="0" applyBorder="1" applyAlignment="1">
      <alignment horizontal="left" vertical="top" wrapText="1"/>
    </xf>
    <xf numFmtId="0" fontId="3" fillId="6" borderId="7" xfId="0" applyFont="1" applyFill="1" applyBorder="1" applyAlignment="1">
      <alignment horizontal="left" vertical="center"/>
    </xf>
    <xf numFmtId="0" fontId="3" fillId="6" borderId="1" xfId="0" applyFont="1" applyFill="1" applyBorder="1" applyAlignment="1">
      <alignment horizontal="left" vertical="center"/>
    </xf>
    <xf numFmtId="0" fontId="3" fillId="6" borderId="14" xfId="0" applyFont="1" applyFill="1" applyBorder="1" applyAlignment="1">
      <alignment horizontal="left" vertical="center"/>
    </xf>
    <xf numFmtId="4" fontId="0" fillId="6" borderId="14" xfId="0" applyNumberFormat="1" applyFill="1" applyBorder="1" applyAlignment="1">
      <alignment horizontal="right" vertical="center"/>
    </xf>
    <xf numFmtId="4" fontId="1" fillId="6" borderId="14" xfId="0" applyNumberFormat="1" applyFont="1" applyFill="1" applyBorder="1" applyAlignment="1">
      <alignment horizontal="right" vertical="center"/>
    </xf>
    <xf numFmtId="4" fontId="0" fillId="6" borderId="15" xfId="0" applyNumberFormat="1" applyFill="1" applyBorder="1" applyAlignment="1">
      <alignment horizontal="right" vertical="center"/>
    </xf>
    <xf numFmtId="0" fontId="11" fillId="0" borderId="6" xfId="0" applyFont="1" applyFill="1" applyBorder="1"/>
    <xf numFmtId="0" fontId="5" fillId="0" borderId="4" xfId="0" applyFont="1" applyFill="1" applyBorder="1" applyAlignment="1">
      <alignment wrapText="1"/>
    </xf>
    <xf numFmtId="0" fontId="22" fillId="0" borderId="4" xfId="0" applyFont="1" applyFill="1" applyBorder="1" applyAlignment="1">
      <alignment wrapText="1"/>
    </xf>
    <xf numFmtId="0" fontId="29" fillId="0" borderId="2" xfId="0" applyFont="1" applyFill="1" applyBorder="1" applyAlignment="1"/>
    <xf numFmtId="0" fontId="8" fillId="4" borderId="2" xfId="0" applyFont="1" applyFill="1" applyBorder="1" applyAlignment="1"/>
    <xf numFmtId="0" fontId="21" fillId="0" borderId="2" xfId="0" applyFont="1" applyBorder="1" applyAlignment="1">
      <alignment wrapText="1"/>
    </xf>
    <xf numFmtId="0" fontId="21" fillId="0" borderId="2" xfId="0" applyFont="1" applyBorder="1" applyAlignment="1">
      <alignment horizontal="left" wrapText="1"/>
    </xf>
    <xf numFmtId="0" fontId="5" fillId="5" borderId="2" xfId="0" applyFont="1" applyFill="1" applyBorder="1" applyAlignment="1"/>
    <xf numFmtId="0" fontId="5" fillId="4" borderId="2" xfId="0" applyFont="1" applyFill="1" applyBorder="1" applyAlignment="1">
      <alignment horizontal="left" vertical="center" wrapText="1"/>
    </xf>
    <xf numFmtId="0" fontId="5" fillId="0" borderId="2" xfId="0" applyFont="1" applyFill="1" applyBorder="1" applyAlignment="1">
      <alignment horizontal="center" vertical="center"/>
    </xf>
    <xf numFmtId="0" fontId="5" fillId="0" borderId="6" xfId="0" applyFont="1" applyBorder="1" applyAlignment="1">
      <alignment wrapText="1"/>
    </xf>
    <xf numFmtId="0" fontId="5" fillId="4" borderId="2" xfId="0" applyFont="1" applyFill="1" applyBorder="1" applyAlignment="1">
      <alignment wrapText="1"/>
    </xf>
    <xf numFmtId="0" fontId="29" fillId="4" borderId="2" xfId="0" applyFont="1" applyFill="1" applyBorder="1" applyAlignment="1">
      <alignment wrapText="1"/>
    </xf>
    <xf numFmtId="0" fontId="1" fillId="5" borderId="2" xfId="0" applyFont="1" applyFill="1" applyBorder="1" applyAlignment="1">
      <alignment horizontal="center" vertical="top"/>
    </xf>
    <xf numFmtId="0" fontId="8" fillId="4" borderId="2" xfId="0" applyFont="1" applyFill="1" applyBorder="1" applyAlignment="1">
      <alignment vertical="top" wrapText="1"/>
    </xf>
    <xf numFmtId="0" fontId="3" fillId="2" borderId="1" xfId="0" applyFont="1" applyFill="1" applyBorder="1" applyAlignment="1">
      <alignment horizontal="left"/>
    </xf>
    <xf numFmtId="0" fontId="6" fillId="4" borderId="4" xfId="0" applyFont="1" applyFill="1" applyBorder="1" applyAlignment="1">
      <alignment wrapText="1"/>
    </xf>
    <xf numFmtId="0" fontId="29" fillId="4" borderId="16" xfId="0" applyFont="1" applyFill="1" applyBorder="1" applyAlignment="1">
      <alignment horizontal="center"/>
    </xf>
    <xf numFmtId="0" fontId="28" fillId="4" borderId="6" xfId="0" applyFont="1" applyFill="1" applyBorder="1" applyAlignment="1">
      <alignment wrapText="1"/>
    </xf>
    <xf numFmtId="0" fontId="29" fillId="4" borderId="1" xfId="0" applyFont="1" applyFill="1" applyBorder="1" applyAlignment="1">
      <alignment horizontal="center"/>
    </xf>
    <xf numFmtId="0" fontId="33" fillId="4" borderId="2" xfId="0" applyFont="1" applyFill="1" applyBorder="1" applyAlignment="1"/>
    <xf numFmtId="0" fontId="33" fillId="4" borderId="4" xfId="0" applyFont="1" applyFill="1" applyBorder="1" applyAlignment="1">
      <alignment horizontal="center"/>
    </xf>
    <xf numFmtId="4" fontId="33" fillId="4" borderId="8" xfId="0" applyNumberFormat="1" applyFont="1" applyFill="1" applyBorder="1" applyAlignment="1">
      <alignment horizontal="right"/>
    </xf>
    <xf numFmtId="0" fontId="34" fillId="4" borderId="4" xfId="0" applyFont="1" applyFill="1" applyBorder="1" applyAlignment="1">
      <alignment wrapText="1"/>
    </xf>
    <xf numFmtId="0" fontId="33" fillId="4" borderId="6" xfId="0" applyFont="1" applyFill="1" applyBorder="1" applyAlignment="1">
      <alignment horizontal="center"/>
    </xf>
    <xf numFmtId="0" fontId="5" fillId="4" borderId="16" xfId="0" applyFont="1" applyFill="1" applyBorder="1" applyAlignment="1">
      <alignment horizontal="center"/>
    </xf>
    <xf numFmtId="0" fontId="9" fillId="0" borderId="6" xfId="0" applyFont="1" applyFill="1" applyBorder="1" applyAlignment="1">
      <alignment wrapText="1"/>
    </xf>
    <xf numFmtId="0" fontId="5" fillId="4" borderId="1" xfId="0" applyFont="1" applyFill="1" applyBorder="1" applyAlignment="1">
      <alignment horizontal="center"/>
    </xf>
    <xf numFmtId="0" fontId="9" fillId="4" borderId="6" xfId="0" applyFont="1" applyFill="1" applyBorder="1" applyAlignment="1">
      <alignment wrapText="1"/>
    </xf>
    <xf numFmtId="0" fontId="3" fillId="3" borderId="1" xfId="0" applyFont="1" applyFill="1" applyBorder="1" applyAlignment="1">
      <alignment horizontal="left"/>
    </xf>
    <xf numFmtId="0" fontId="2" fillId="0" borderId="4" xfId="0" applyFont="1" applyFill="1" applyBorder="1" applyAlignment="1">
      <alignment horizontal="center"/>
    </xf>
    <xf numFmtId="0" fontId="8" fillId="4" borderId="16" xfId="0" applyFont="1" applyFill="1" applyBorder="1" applyAlignment="1">
      <alignment horizontal="center"/>
    </xf>
    <xf numFmtId="0" fontId="8" fillId="0" borderId="2" xfId="0" applyFont="1" applyFill="1" applyBorder="1" applyAlignment="1">
      <alignment horizontal="left" wrapText="1"/>
    </xf>
    <xf numFmtId="0" fontId="1" fillId="5" borderId="16" xfId="0" applyFont="1" applyFill="1" applyBorder="1" applyAlignment="1">
      <alignment horizontal="center"/>
    </xf>
    <xf numFmtId="0" fontId="1" fillId="5" borderId="1" xfId="0" applyFont="1" applyFill="1" applyBorder="1" applyAlignment="1">
      <alignment horizontal="center"/>
    </xf>
    <xf numFmtId="0" fontId="13" fillId="4" borderId="4" xfId="0" applyFont="1" applyFill="1" applyBorder="1" applyAlignment="1">
      <alignment horizontal="center"/>
    </xf>
    <xf numFmtId="0" fontId="12" fillId="4" borderId="16" xfId="0" applyFont="1" applyFill="1" applyBorder="1" applyAlignment="1">
      <alignment horizontal="center"/>
    </xf>
    <xf numFmtId="0" fontId="5" fillId="0" borderId="16" xfId="0" applyFont="1" applyFill="1" applyBorder="1" applyAlignment="1">
      <alignment horizontal="center"/>
    </xf>
    <xf numFmtId="0" fontId="5" fillId="0" borderId="1" xfId="0" applyFont="1" applyFill="1" applyBorder="1" applyAlignment="1">
      <alignment horizontal="center"/>
    </xf>
    <xf numFmtId="0" fontId="3" fillId="3" borderId="7" xfId="0" applyFont="1" applyFill="1" applyBorder="1" applyAlignment="1">
      <alignment horizontal="left"/>
    </xf>
    <xf numFmtId="4" fontId="14" fillId="4" borderId="8" xfId="0" applyNumberFormat="1" applyFont="1" applyFill="1" applyBorder="1"/>
    <xf numFmtId="0" fontId="14" fillId="4" borderId="4" xfId="0" applyFont="1" applyFill="1" applyBorder="1" applyAlignment="1">
      <alignment horizontal="center"/>
    </xf>
    <xf numFmtId="4" fontId="5" fillId="4" borderId="8" xfId="0" applyNumberFormat="1" applyFont="1" applyFill="1" applyBorder="1"/>
    <xf numFmtId="0" fontId="14" fillId="4" borderId="7" xfId="0" applyFont="1" applyFill="1" applyBorder="1" applyAlignment="1">
      <alignment horizontal="center"/>
    </xf>
    <xf numFmtId="0" fontId="14" fillId="4" borderId="2" xfId="0" applyFont="1" applyFill="1" applyBorder="1" applyAlignment="1">
      <alignment horizontal="left" wrapText="1"/>
    </xf>
    <xf numFmtId="0" fontId="19" fillId="0" borderId="2" xfId="0" applyFont="1" applyBorder="1" applyAlignment="1">
      <alignment horizontal="justify"/>
    </xf>
    <xf numFmtId="0" fontId="1" fillId="5" borderId="4" xfId="0" applyFont="1" applyFill="1" applyBorder="1" applyAlignment="1">
      <alignment wrapText="1"/>
    </xf>
    <xf numFmtId="0" fontId="5" fillId="5" borderId="2" xfId="0" applyFont="1" applyFill="1" applyBorder="1" applyAlignment="1">
      <alignment horizontal="center" vertical="top"/>
    </xf>
    <xf numFmtId="0" fontId="9" fillId="5" borderId="6" xfId="0" applyFont="1" applyFill="1" applyBorder="1"/>
    <xf numFmtId="0" fontId="5" fillId="0" borderId="4" xfId="0" applyFont="1" applyFill="1" applyBorder="1" applyAlignment="1">
      <alignment horizontal="left" vertical="top" wrapText="1"/>
    </xf>
    <xf numFmtId="0" fontId="5" fillId="5" borderId="4" xfId="0" applyFont="1" applyFill="1" applyBorder="1" applyAlignment="1">
      <alignment horizontal="center"/>
    </xf>
    <xf numFmtId="0" fontId="9" fillId="5" borderId="4" xfId="0" applyFont="1" applyFill="1" applyBorder="1"/>
    <xf numFmtId="0" fontId="5" fillId="0" borderId="2" xfId="0" applyFont="1" applyFill="1" applyBorder="1" applyAlignment="1">
      <alignment horizontal="left" vertical="top" wrapText="1"/>
    </xf>
    <xf numFmtId="0" fontId="5" fillId="0" borderId="2" xfId="0" applyFont="1" applyFill="1" applyBorder="1" applyAlignment="1">
      <alignment horizontal="center" vertical="top"/>
    </xf>
    <xf numFmtId="0" fontId="0" fillId="0" borderId="4" xfId="0" applyBorder="1" applyAlignment="1">
      <alignment horizontal="left" vertical="top" wrapText="1"/>
    </xf>
    <xf numFmtId="4" fontId="5" fillId="0" borderId="2" xfId="0" applyNumberFormat="1" applyFont="1" applyFill="1" applyBorder="1" applyAlignment="1">
      <alignment horizontal="right"/>
    </xf>
    <xf numFmtId="0" fontId="5" fillId="0" borderId="4" xfId="0" applyFont="1" applyFill="1" applyBorder="1"/>
    <xf numFmtId="0" fontId="5" fillId="0" borderId="11" xfId="0" applyFont="1" applyFill="1" applyBorder="1"/>
    <xf numFmtId="0" fontId="5" fillId="0" borderId="11" xfId="0" applyFont="1" applyFill="1" applyBorder="1" applyAlignment="1">
      <alignment horizontal="center"/>
    </xf>
    <xf numFmtId="0" fontId="5" fillId="0" borderId="5" xfId="0" applyFont="1" applyBorder="1" applyAlignment="1">
      <alignment horizontal="center"/>
    </xf>
    <xf numFmtId="4" fontId="5" fillId="0" borderId="8" xfId="0" applyNumberFormat="1" applyFont="1" applyBorder="1" applyAlignment="1">
      <alignment horizontal="right"/>
    </xf>
    <xf numFmtId="0" fontId="5" fillId="0" borderId="7" xfId="0" applyFont="1" applyBorder="1" applyAlignment="1">
      <alignment horizontal="center"/>
    </xf>
    <xf numFmtId="0" fontId="5" fillId="0" borderId="5" xfId="0" applyFont="1" applyFill="1" applyBorder="1" applyAlignment="1">
      <alignment horizontal="center"/>
    </xf>
    <xf numFmtId="0" fontId="1" fillId="4" borderId="2" xfId="0" applyFont="1" applyFill="1" applyBorder="1" applyAlignment="1">
      <alignment vertical="top"/>
    </xf>
    <xf numFmtId="0" fontId="8" fillId="0" borderId="2" xfId="0" applyFont="1" applyFill="1" applyBorder="1" applyAlignment="1">
      <alignment vertical="top" wrapText="1"/>
    </xf>
    <xf numFmtId="0" fontId="0" fillId="0" borderId="6" xfId="0" applyBorder="1" applyAlignment="1">
      <alignment vertical="top" wrapText="1"/>
    </xf>
    <xf numFmtId="0" fontId="2" fillId="0" borderId="5" xfId="0" applyFont="1" applyFill="1" applyBorder="1" applyAlignment="1">
      <alignment horizontal="center"/>
    </xf>
    <xf numFmtId="0" fontId="6" fillId="0" borderId="6" xfId="0" applyFont="1" applyFill="1" applyBorder="1"/>
    <xf numFmtId="0" fontId="5" fillId="0" borderId="6" xfId="0" applyFont="1" applyFill="1" applyBorder="1" applyAlignment="1">
      <alignment wrapText="1"/>
    </xf>
    <xf numFmtId="0" fontId="2" fillId="2" borderId="3" xfId="0" applyFont="1" applyFill="1" applyBorder="1" applyAlignment="1">
      <alignment horizontal="left"/>
    </xf>
    <xf numFmtId="0" fontId="2" fillId="2" borderId="16" xfId="0" applyFont="1" applyFill="1" applyBorder="1" applyAlignment="1">
      <alignment horizontal="left"/>
    </xf>
    <xf numFmtId="0" fontId="2" fillId="2" borderId="0" xfId="0" applyFont="1" applyFill="1" applyBorder="1" applyAlignment="1">
      <alignment horizontal="left"/>
    </xf>
    <xf numFmtId="0" fontId="2" fillId="2" borderId="17"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16" xfId="0" applyFont="1" applyFill="1" applyBorder="1" applyAlignment="1">
      <alignment horizontal="left"/>
    </xf>
    <xf numFmtId="0" fontId="2" fillId="0" borderId="17" xfId="0" applyFont="1" applyFill="1" applyBorder="1" applyAlignment="1">
      <alignment horizontal="left"/>
    </xf>
    <xf numFmtId="0" fontId="5" fillId="0" borderId="18" xfId="0" applyFont="1" applyFill="1" applyBorder="1" applyAlignment="1">
      <alignment horizontal="center"/>
    </xf>
    <xf numFmtId="0" fontId="35" fillId="4" borderId="2" xfId="0" applyFont="1" applyFill="1" applyBorder="1" applyAlignment="1">
      <alignment wrapText="1"/>
    </xf>
    <xf numFmtId="0" fontId="35" fillId="4" borderId="3" xfId="0" applyFont="1" applyFill="1" applyBorder="1" applyAlignment="1">
      <alignment horizontal="center"/>
    </xf>
    <xf numFmtId="4" fontId="35" fillId="4" borderId="8" xfId="0" applyNumberFormat="1" applyFont="1" applyFill="1" applyBorder="1" applyAlignment="1">
      <alignment horizontal="right"/>
    </xf>
    <xf numFmtId="0" fontId="5" fillId="4" borderId="5" xfId="0" applyFont="1" applyFill="1" applyBorder="1" applyAlignment="1">
      <alignment horizontal="center"/>
    </xf>
    <xf numFmtId="0" fontId="35" fillId="0" borderId="2" xfId="0" applyFont="1" applyFill="1" applyBorder="1" applyAlignment="1">
      <alignment wrapText="1"/>
    </xf>
    <xf numFmtId="0" fontId="35" fillId="0" borderId="3" xfId="0" applyFont="1" applyFill="1" applyBorder="1" applyAlignment="1">
      <alignment horizontal="center"/>
    </xf>
    <xf numFmtId="4" fontId="35" fillId="0" borderId="8" xfId="0" applyNumberFormat="1" applyFont="1" applyFill="1" applyBorder="1" applyAlignment="1">
      <alignment horizontal="right"/>
    </xf>
    <xf numFmtId="0" fontId="2" fillId="3" borderId="7" xfId="0" applyFont="1" applyFill="1" applyBorder="1" applyAlignment="1">
      <alignment horizontal="left"/>
    </xf>
    <xf numFmtId="0" fontId="2" fillId="3" borderId="1" xfId="0" applyFont="1" applyFill="1" applyBorder="1" applyAlignment="1">
      <alignment horizontal="left"/>
    </xf>
    <xf numFmtId="0" fontId="6" fillId="0" borderId="2" xfId="0" applyFont="1" applyFill="1" applyBorder="1"/>
    <xf numFmtId="0" fontId="2" fillId="4" borderId="3" xfId="0" applyFont="1" applyFill="1" applyBorder="1" applyAlignment="1">
      <alignment horizontal="center"/>
    </xf>
    <xf numFmtId="0" fontId="2" fillId="4" borderId="7" xfId="0" applyFont="1" applyFill="1" applyBorder="1" applyAlignment="1">
      <alignment horizontal="center"/>
    </xf>
    <xf numFmtId="0" fontId="5" fillId="4" borderId="3" xfId="0" applyFont="1" applyFill="1" applyBorder="1" applyAlignment="1">
      <alignment horizontal="center"/>
    </xf>
    <xf numFmtId="0" fontId="5" fillId="4" borderId="7" xfId="0" applyFont="1" applyFill="1" applyBorder="1" applyAlignment="1">
      <alignment horizontal="center"/>
    </xf>
    <xf numFmtId="0" fontId="8" fillId="4" borderId="3" xfId="0" applyFont="1" applyFill="1" applyBorder="1" applyAlignment="1">
      <alignment horizontal="center"/>
    </xf>
    <xf numFmtId="0" fontId="12" fillId="0" borderId="3" xfId="0" applyFont="1" applyFill="1" applyBorder="1" applyAlignment="1">
      <alignment horizontal="center"/>
    </xf>
    <xf numFmtId="0" fontId="2" fillId="5" borderId="2" xfId="0" applyFont="1" applyFill="1" applyBorder="1"/>
    <xf numFmtId="0" fontId="0" fillId="0" borderId="2" xfId="0" applyBorder="1" applyAlignment="1">
      <alignment wrapText="1"/>
    </xf>
    <xf numFmtId="0" fontId="8" fillId="0" borderId="3" xfId="0" applyFont="1" applyFill="1" applyBorder="1" applyAlignment="1">
      <alignment horizontal="center"/>
    </xf>
    <xf numFmtId="0" fontId="5" fillId="5" borderId="3" xfId="0" applyFont="1" applyFill="1" applyBorder="1" applyAlignment="1">
      <alignment horizontal="center"/>
    </xf>
    <xf numFmtId="0" fontId="2" fillId="5" borderId="6" xfId="0" applyFont="1" applyFill="1" applyBorder="1" applyAlignment="1">
      <alignment wrapText="1"/>
    </xf>
    <xf numFmtId="0" fontId="36" fillId="0" borderId="2" xfId="0" applyFont="1" applyFill="1" applyBorder="1" applyAlignment="1">
      <alignment wrapText="1"/>
    </xf>
    <xf numFmtId="0" fontId="2" fillId="5" borderId="3" xfId="0" applyFont="1" applyFill="1" applyBorder="1" applyAlignment="1">
      <alignment horizontal="center"/>
    </xf>
    <xf numFmtId="0" fontId="2" fillId="5" borderId="7" xfId="0" applyFont="1" applyFill="1" applyBorder="1" applyAlignment="1">
      <alignment horizontal="center"/>
    </xf>
    <xf numFmtId="0" fontId="2" fillId="4" borderId="2"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6" xfId="0" applyFont="1" applyBorder="1" applyAlignment="1">
      <alignment wrapText="1"/>
    </xf>
    <xf numFmtId="0" fontId="5" fillId="0" borderId="3" xfId="0" applyFont="1" applyFill="1" applyBorder="1" applyAlignment="1">
      <alignment horizontal="center" vertical="center"/>
    </xf>
    <xf numFmtId="0" fontId="23" fillId="0" borderId="2" xfId="0" applyFont="1" applyBorder="1" applyAlignment="1">
      <alignment wrapText="1"/>
    </xf>
    <xf numFmtId="0" fontId="5" fillId="4" borderId="4" xfId="0" applyFont="1" applyFill="1" applyBorder="1"/>
    <xf numFmtId="0" fontId="13" fillId="4" borderId="3" xfId="0" applyFont="1" applyFill="1" applyBorder="1" applyAlignment="1">
      <alignment horizontal="center"/>
    </xf>
    <xf numFmtId="0" fontId="13" fillId="0" borderId="2" xfId="0" applyFont="1" applyFill="1" applyBorder="1"/>
    <xf numFmtId="0" fontId="8" fillId="5" borderId="3" xfId="0" applyFont="1" applyFill="1" applyBorder="1" applyAlignment="1">
      <alignment horizontal="center"/>
    </xf>
    <xf numFmtId="0" fontId="6" fillId="4" borderId="6" xfId="0" applyFont="1" applyFill="1" applyBorder="1" applyAlignment="1"/>
    <xf numFmtId="0" fontId="5" fillId="0" borderId="4" xfId="0" applyFont="1" applyBorder="1" applyAlignment="1">
      <alignment wrapText="1"/>
    </xf>
    <xf numFmtId="0" fontId="6" fillId="4" borderId="2" xfId="0" applyFont="1" applyFill="1" applyBorder="1"/>
    <xf numFmtId="0" fontId="5" fillId="4" borderId="2" xfId="0" applyFont="1" applyFill="1" applyBorder="1"/>
    <xf numFmtId="0" fontId="6" fillId="4" borderId="6" xfId="0" applyFont="1" applyFill="1" applyBorder="1"/>
    <xf numFmtId="4" fontId="2" fillId="4" borderId="15" xfId="0" applyNumberFormat="1" applyFont="1" applyFill="1" applyBorder="1" applyAlignment="1">
      <alignment horizontal="right"/>
    </xf>
    <xf numFmtId="4" fontId="8" fillId="4" borderId="15" xfId="0" applyNumberFormat="1" applyFont="1" applyFill="1" applyBorder="1" applyAlignment="1">
      <alignment horizontal="right"/>
    </xf>
    <xf numFmtId="4" fontId="0" fillId="4" borderId="15" xfId="0" applyNumberFormat="1" applyFill="1" applyBorder="1" applyAlignment="1">
      <alignment horizontal="right"/>
    </xf>
    <xf numFmtId="4" fontId="2" fillId="0" borderId="15" xfId="0" applyNumberFormat="1" applyFont="1" applyFill="1" applyBorder="1" applyAlignment="1">
      <alignment horizontal="right"/>
    </xf>
    <xf numFmtId="0" fontId="5" fillId="0" borderId="3" xfId="0" applyFont="1" applyFill="1" applyBorder="1"/>
    <xf numFmtId="4" fontId="0" fillId="0" borderId="15" xfId="0" applyNumberFormat="1" applyFill="1" applyBorder="1" applyAlignment="1">
      <alignment horizontal="right"/>
    </xf>
    <xf numFmtId="0" fontId="5" fillId="0" borderId="7" xfId="0" applyFont="1" applyFill="1" applyBorder="1"/>
    <xf numFmtId="0" fontId="8" fillId="0" borderId="3" xfId="0" applyFont="1" applyFill="1" applyBorder="1" applyAlignment="1">
      <alignment wrapText="1"/>
    </xf>
    <xf numFmtId="4" fontId="8" fillId="0" borderId="15" xfId="0" applyNumberFormat="1" applyFont="1" applyFill="1" applyBorder="1" applyAlignment="1">
      <alignment horizontal="right"/>
    </xf>
    <xf numFmtId="0" fontId="5" fillId="0" borderId="5" xfId="0" applyFont="1" applyFill="1" applyBorder="1"/>
    <xf numFmtId="0" fontId="3" fillId="6" borderId="13" xfId="0" applyFont="1" applyFill="1" applyBorder="1" applyAlignment="1">
      <alignment horizontal="left" wrapText="1"/>
    </xf>
    <xf numFmtId="0" fontId="3" fillId="6" borderId="14" xfId="0" applyFont="1" applyFill="1" applyBorder="1" applyAlignment="1">
      <alignment horizontal="left" wrapText="1"/>
    </xf>
    <xf numFmtId="0" fontId="0" fillId="6" borderId="14" xfId="0" applyFill="1" applyBorder="1" applyAlignment="1">
      <alignment wrapText="1"/>
    </xf>
    <xf numFmtId="0" fontId="0" fillId="6" borderId="15" xfId="0" applyFill="1" applyBorder="1" applyAlignment="1">
      <alignment wrapText="1"/>
    </xf>
    <xf numFmtId="0" fontId="1" fillId="0" borderId="3" xfId="0" applyFont="1" applyFill="1" applyBorder="1"/>
    <xf numFmtId="0" fontId="1" fillId="0" borderId="5" xfId="0" applyFont="1" applyFill="1" applyBorder="1"/>
    <xf numFmtId="0" fontId="11" fillId="0" borderId="3" xfId="0" applyFont="1" applyFill="1" applyBorder="1"/>
    <xf numFmtId="0" fontId="9" fillId="0" borderId="3" xfId="0" applyFont="1" applyFill="1" applyBorder="1" applyAlignment="1"/>
    <xf numFmtId="0" fontId="9" fillId="0" borderId="7" xfId="0" applyFont="1" applyFill="1" applyBorder="1"/>
    <xf numFmtId="0" fontId="0" fillId="0" borderId="7" xfId="0" applyFill="1" applyBorder="1"/>
    <xf numFmtId="0" fontId="1" fillId="0" borderId="3" xfId="0" applyFont="1" applyFill="1" applyBorder="1" applyAlignment="1">
      <alignment wrapText="1"/>
    </xf>
    <xf numFmtId="0" fontId="3" fillId="7" borderId="13" xfId="0" applyFont="1" applyFill="1" applyBorder="1" applyAlignment="1">
      <alignment wrapText="1"/>
    </xf>
    <xf numFmtId="0" fontId="0" fillId="0" borderId="14" xfId="0" applyBorder="1" applyAlignment="1">
      <alignment wrapText="1"/>
    </xf>
    <xf numFmtId="0" fontId="0" fillId="0" borderId="15" xfId="0" applyBorder="1" applyAlignment="1">
      <alignment wrapText="1"/>
    </xf>
    <xf numFmtId="0" fontId="9" fillId="0" borderId="3" xfId="0" applyFont="1" applyFill="1" applyBorder="1" applyAlignment="1">
      <alignment horizontal="left"/>
    </xf>
    <xf numFmtId="0" fontId="9" fillId="0" borderId="3" xfId="0" applyFont="1" applyFill="1" applyBorder="1"/>
    <xf numFmtId="0" fontId="6" fillId="0" borderId="5" xfId="0" applyFont="1" applyFill="1" applyBorder="1"/>
    <xf numFmtId="0" fontId="12" fillId="5" borderId="3" xfId="0" applyFont="1" applyFill="1" applyBorder="1" applyAlignment="1">
      <alignment wrapText="1"/>
    </xf>
    <xf numFmtId="4" fontId="12" fillId="0" borderId="15" xfId="0" applyNumberFormat="1" applyFont="1" applyFill="1" applyBorder="1" applyAlignment="1">
      <alignment horizontal="right"/>
    </xf>
    <xf numFmtId="4" fontId="12" fillId="5" borderId="8" xfId="0" applyNumberFormat="1" applyFont="1" applyFill="1" applyBorder="1" applyAlignment="1">
      <alignment horizontal="right"/>
    </xf>
    <xf numFmtId="4" fontId="37" fillId="5" borderId="8" xfId="0" applyNumberFormat="1" applyFont="1" applyFill="1" applyBorder="1" applyAlignment="1">
      <alignment horizontal="right"/>
    </xf>
    <xf numFmtId="0" fontId="2" fillId="8" borderId="7" xfId="0" applyFont="1" applyFill="1" applyBorder="1" applyAlignment="1">
      <alignment horizontal="left"/>
    </xf>
    <xf numFmtId="0" fontId="2" fillId="8" borderId="1" xfId="0" applyFont="1" applyFill="1" applyBorder="1" applyAlignment="1">
      <alignment horizontal="left"/>
    </xf>
    <xf numFmtId="0" fontId="2" fillId="8" borderId="14" xfId="0" applyFont="1" applyFill="1" applyBorder="1" applyAlignment="1">
      <alignment horizontal="left"/>
    </xf>
    <xf numFmtId="0" fontId="2" fillId="8" borderId="15" xfId="0" applyFont="1" applyFill="1" applyBorder="1" applyAlignment="1">
      <alignment horizontal="left"/>
    </xf>
    <xf numFmtId="0" fontId="6" fillId="0" borderId="4" xfId="0" applyFont="1" applyBorder="1"/>
    <xf numFmtId="0" fontId="8" fillId="0" borderId="5" xfId="0" applyFont="1" applyFill="1" applyBorder="1" applyAlignment="1">
      <alignment horizontal="center"/>
    </xf>
    <xf numFmtId="0" fontId="8" fillId="0" borderId="7" xfId="0" applyFont="1" applyFill="1" applyBorder="1" applyAlignment="1">
      <alignment horizontal="center"/>
    </xf>
    <xf numFmtId="0" fontId="2" fillId="8" borderId="13" xfId="0" applyFont="1" applyFill="1" applyBorder="1" applyAlignment="1">
      <alignment horizontal="left"/>
    </xf>
    <xf numFmtId="4" fontId="0" fillId="0" borderId="6" xfId="0" applyNumberFormat="1" applyFill="1" applyBorder="1" applyAlignment="1">
      <alignment horizontal="right"/>
    </xf>
    <xf numFmtId="0" fontId="7" fillId="0" borderId="2" xfId="0" applyFont="1" applyFill="1" applyBorder="1"/>
    <xf numFmtId="4" fontId="8" fillId="0" borderId="6" xfId="0" applyNumberFormat="1" applyFont="1" applyFill="1" applyBorder="1" applyAlignment="1">
      <alignment horizontal="right"/>
    </xf>
    <xf numFmtId="0" fontId="3" fillId="8" borderId="13" xfId="0" applyFont="1" applyFill="1" applyBorder="1" applyAlignment="1">
      <alignment horizontal="left" wrapText="1"/>
    </xf>
    <xf numFmtId="0" fontId="3" fillId="8" borderId="14" xfId="0" applyFont="1" applyFill="1" applyBorder="1" applyAlignment="1">
      <alignment horizontal="left" wrapText="1"/>
    </xf>
    <xf numFmtId="0" fontId="3" fillId="8" borderId="15" xfId="0" applyFont="1" applyFill="1" applyBorder="1" applyAlignment="1">
      <alignment horizontal="left" wrapText="1"/>
    </xf>
    <xf numFmtId="0" fontId="3" fillId="8" borderId="13" xfId="0" applyFont="1" applyFill="1" applyBorder="1" applyAlignment="1">
      <alignment horizontal="left"/>
    </xf>
    <xf numFmtId="0" fontId="3" fillId="8" borderId="14" xfId="0" applyFont="1" applyFill="1" applyBorder="1" applyAlignment="1">
      <alignment horizontal="left"/>
    </xf>
    <xf numFmtId="0" fontId="3" fillId="8" borderId="15" xfId="0" applyFont="1" applyFill="1" applyBorder="1" applyAlignment="1">
      <alignment horizontal="left"/>
    </xf>
    <xf numFmtId="4" fontId="1" fillId="0" borderId="1" xfId="0" applyNumberFormat="1" applyFont="1" applyFill="1" applyBorder="1"/>
    <xf numFmtId="4" fontId="1" fillId="0" borderId="1" xfId="0" applyNumberFormat="1" applyFont="1" applyFill="1" applyBorder="1" applyAlignment="1">
      <alignment horizontal="center"/>
    </xf>
    <xf numFmtId="4" fontId="1" fillId="0" borderId="9" xfId="0" applyNumberFormat="1" applyFont="1" applyFill="1" applyBorder="1"/>
    <xf numFmtId="0" fontId="3" fillId="0" borderId="2" xfId="0" applyFont="1" applyFill="1" applyBorder="1"/>
    <xf numFmtId="0" fontId="3" fillId="0" borderId="8" xfId="0" applyFont="1" applyFill="1" applyBorder="1"/>
    <xf numFmtId="0" fontId="6" fillId="0" borderId="5" xfId="0" applyFont="1" applyFill="1" applyBorder="1" applyAlignment="1"/>
    <xf numFmtId="0" fontId="10" fillId="0" borderId="2" xfId="0" applyFont="1" applyFill="1" applyBorder="1"/>
    <xf numFmtId="0" fontId="3" fillId="8" borderId="7" xfId="0" applyFont="1" applyFill="1" applyBorder="1" applyAlignment="1">
      <alignment horizontal="left"/>
    </xf>
    <xf numFmtId="0" fontId="3" fillId="8" borderId="1" xfId="0" applyFont="1" applyFill="1" applyBorder="1" applyAlignment="1">
      <alignment horizontal="left"/>
    </xf>
    <xf numFmtId="0" fontId="3" fillId="8" borderId="9" xfId="0" applyFont="1" applyFill="1" applyBorder="1" applyAlignment="1">
      <alignment horizontal="left"/>
    </xf>
    <xf numFmtId="0" fontId="1" fillId="0" borderId="7" xfId="0" applyFont="1" applyFill="1" applyBorder="1"/>
    <xf numFmtId="0" fontId="2" fillId="9" borderId="13" xfId="0" applyFont="1" applyFill="1" applyBorder="1" applyAlignment="1"/>
    <xf numFmtId="0" fontId="2" fillId="9" borderId="14" xfId="0" applyFont="1" applyFill="1" applyBorder="1" applyAlignment="1"/>
    <xf numFmtId="0" fontId="5" fillId="9" borderId="14" xfId="0" applyFont="1" applyFill="1" applyBorder="1" applyAlignment="1"/>
    <xf numFmtId="0" fontId="5" fillId="9" borderId="15" xfId="0" applyFont="1" applyFill="1" applyBorder="1" applyAlignment="1"/>
    <xf numFmtId="0" fontId="0" fillId="0" borderId="0" xfId="0" applyFill="1" applyBorder="1" applyAlignment="1">
      <alignment horizontal="center"/>
    </xf>
    <xf numFmtId="0" fontId="5" fillId="0" borderId="0" xfId="0" applyFont="1" applyFill="1" applyBorder="1" applyAlignment="1">
      <alignment horizontal="center"/>
    </xf>
    <xf numFmtId="0" fontId="0" fillId="0" borderId="0" xfId="0" applyFill="1" applyBorder="1" applyAlignment="1"/>
    <xf numFmtId="0" fontId="5" fillId="0" borderId="0" xfId="0" applyFont="1" applyFill="1" applyBorder="1" applyAlignment="1">
      <alignment horizontal="center"/>
    </xf>
    <xf numFmtId="0" fontId="0" fillId="0" borderId="0" xfId="0" applyFill="1" applyBorder="1"/>
    <xf numFmtId="0" fontId="5" fillId="0" borderId="0" xfId="0" applyFont="1"/>
    <xf numFmtId="0" fontId="0" fillId="0" borderId="0"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75"/>
  <sheetViews>
    <sheetView tabSelected="1" workbookViewId="0"/>
  </sheetViews>
  <sheetFormatPr defaultRowHeight="15" x14ac:dyDescent="0.25"/>
  <cols>
    <col min="1" max="1" width="54.85546875" customWidth="1"/>
    <col min="2" max="2" width="4.5703125" style="2" customWidth="1"/>
    <col min="3" max="3" width="11.42578125" customWidth="1"/>
    <col min="4" max="4" width="13.7109375" style="2" customWidth="1"/>
    <col min="5" max="5" width="11.5703125" customWidth="1"/>
    <col min="6" max="6" width="11.85546875" customWidth="1"/>
    <col min="7" max="7" width="11.140625" customWidth="1"/>
    <col min="8" max="8" width="10.85546875" customWidth="1"/>
    <col min="9" max="9" width="11.5703125" customWidth="1"/>
  </cols>
  <sheetData>
    <row r="1" spans="1:9" x14ac:dyDescent="0.25">
      <c r="A1" s="1"/>
      <c r="F1" s="3" t="s">
        <v>0</v>
      </c>
      <c r="G1" s="4"/>
      <c r="H1" s="4"/>
      <c r="I1" s="4"/>
    </row>
    <row r="2" spans="1:9" x14ac:dyDescent="0.25">
      <c r="A2" s="5" t="s">
        <v>1</v>
      </c>
      <c r="B2" s="5"/>
      <c r="C2" s="5"/>
      <c r="D2" s="5"/>
      <c r="E2" s="5"/>
      <c r="F2" s="5"/>
      <c r="G2" s="5"/>
      <c r="H2" s="5"/>
      <c r="I2" s="5"/>
    </row>
    <row r="3" spans="1:9" x14ac:dyDescent="0.25">
      <c r="A3" s="5" t="s">
        <v>2</v>
      </c>
      <c r="B3" s="5"/>
      <c r="C3" s="5"/>
      <c r="D3" s="5"/>
      <c r="E3" s="5"/>
      <c r="F3" s="5"/>
      <c r="G3" s="5"/>
      <c r="H3" s="5"/>
      <c r="I3" s="5"/>
    </row>
    <row r="4" spans="1:9" x14ac:dyDescent="0.25">
      <c r="B4" s="6"/>
      <c r="C4" s="7"/>
      <c r="D4" s="6"/>
      <c r="E4" s="8"/>
      <c r="F4" s="8"/>
      <c r="G4" s="8"/>
      <c r="H4" s="8"/>
      <c r="I4" s="9" t="s">
        <v>3</v>
      </c>
    </row>
    <row r="5" spans="1:9" x14ac:dyDescent="0.25">
      <c r="A5" s="10" t="s">
        <v>4</v>
      </c>
      <c r="B5" s="11" t="s">
        <v>5</v>
      </c>
      <c r="C5" s="11" t="s">
        <v>6</v>
      </c>
      <c r="D5" s="12" t="s">
        <v>7</v>
      </c>
      <c r="E5" s="13" t="s">
        <v>8</v>
      </c>
      <c r="F5" s="13" t="s">
        <v>9</v>
      </c>
      <c r="G5" s="14" t="s">
        <v>10</v>
      </c>
      <c r="H5" s="13" t="s">
        <v>11</v>
      </c>
      <c r="I5" s="15" t="s">
        <v>12</v>
      </c>
    </row>
    <row r="6" spans="1:9" x14ac:dyDescent="0.25">
      <c r="A6" s="16" t="s">
        <v>13</v>
      </c>
      <c r="B6" s="17"/>
      <c r="C6" s="17"/>
      <c r="D6" s="18" t="s">
        <v>14</v>
      </c>
      <c r="E6" s="19"/>
      <c r="F6" s="19"/>
      <c r="G6" s="20"/>
      <c r="H6" s="19"/>
      <c r="I6" s="21"/>
    </row>
    <row r="7" spans="1:9" x14ac:dyDescent="0.25">
      <c r="A7" s="16" t="s">
        <v>15</v>
      </c>
      <c r="B7" s="17"/>
      <c r="C7" s="16"/>
      <c r="D7" s="22" t="s">
        <v>16</v>
      </c>
      <c r="E7" s="19"/>
      <c r="F7" s="19"/>
      <c r="G7" s="20"/>
      <c r="H7" s="19"/>
      <c r="I7" s="21"/>
    </row>
    <row r="8" spans="1:9" x14ac:dyDescent="0.25">
      <c r="A8" s="23"/>
      <c r="B8" s="24"/>
      <c r="C8" s="23"/>
      <c r="D8" s="25">
        <v>43465</v>
      </c>
      <c r="E8" s="26"/>
      <c r="F8" s="26"/>
      <c r="G8" s="27"/>
      <c r="H8" s="26"/>
      <c r="I8" s="28"/>
    </row>
    <row r="9" spans="1:9" x14ac:dyDescent="0.25">
      <c r="A9" s="29">
        <v>0</v>
      </c>
      <c r="B9" s="29">
        <v>1</v>
      </c>
      <c r="C9" s="29" t="s">
        <v>17</v>
      </c>
      <c r="D9" s="29">
        <v>3</v>
      </c>
      <c r="E9" s="24">
        <v>4</v>
      </c>
      <c r="F9" s="24">
        <v>5</v>
      </c>
      <c r="G9" s="24">
        <v>6</v>
      </c>
      <c r="H9" s="24">
        <v>7</v>
      </c>
      <c r="I9" s="30">
        <v>8</v>
      </c>
    </row>
    <row r="10" spans="1:9" ht="15.75" x14ac:dyDescent="0.25">
      <c r="A10" s="31" t="s">
        <v>18</v>
      </c>
      <c r="B10" s="32" t="s">
        <v>19</v>
      </c>
      <c r="C10" s="33">
        <f>D10+E10+F10+G10+H10+I10</f>
        <v>1329200.7379999999</v>
      </c>
      <c r="D10" s="34">
        <f t="shared" ref="D10:I11" si="0">D12+D32</f>
        <v>573033.97899999993</v>
      </c>
      <c r="E10" s="34">
        <f t="shared" si="0"/>
        <v>298128.93999999994</v>
      </c>
      <c r="F10" s="34">
        <f t="shared" si="0"/>
        <v>250282.44</v>
      </c>
      <c r="G10" s="34">
        <f t="shared" si="0"/>
        <v>123852.87</v>
      </c>
      <c r="H10" s="34">
        <f t="shared" si="0"/>
        <v>34399</v>
      </c>
      <c r="I10" s="34">
        <f t="shared" si="0"/>
        <v>49503.508999999998</v>
      </c>
    </row>
    <row r="11" spans="1:9" ht="15.75" thickBot="1" x14ac:dyDescent="0.3">
      <c r="A11" s="35"/>
      <c r="B11" s="36" t="s">
        <v>20</v>
      </c>
      <c r="C11" s="33">
        <f t="shared" ref="C11:C51" si="1">D11+E11+F11+G11+H11+I11</f>
        <v>1329200.7379999999</v>
      </c>
      <c r="D11" s="34">
        <f t="shared" si="0"/>
        <v>573033.97899999993</v>
      </c>
      <c r="E11" s="34">
        <f t="shared" si="0"/>
        <v>160773.95000000001</v>
      </c>
      <c r="F11" s="34">
        <f t="shared" si="0"/>
        <v>365289.43</v>
      </c>
      <c r="G11" s="34">
        <f t="shared" si="0"/>
        <v>146200.87</v>
      </c>
      <c r="H11" s="34">
        <f t="shared" si="0"/>
        <v>34399</v>
      </c>
      <c r="I11" s="34">
        <f t="shared" si="0"/>
        <v>49503.508999999998</v>
      </c>
    </row>
    <row r="12" spans="1:9" x14ac:dyDescent="0.25">
      <c r="A12" s="37" t="s">
        <v>21</v>
      </c>
      <c r="B12" s="38" t="s">
        <v>19</v>
      </c>
      <c r="C12" s="39">
        <f t="shared" si="1"/>
        <v>1143343.1319999998</v>
      </c>
      <c r="D12" s="40">
        <f t="shared" ref="D12:I13" si="2">D14+D16+D18</f>
        <v>552634.07299999997</v>
      </c>
      <c r="E12" s="40">
        <f t="shared" si="2"/>
        <v>237072.93999999997</v>
      </c>
      <c r="F12" s="40">
        <f t="shared" si="2"/>
        <v>188999.44</v>
      </c>
      <c r="G12" s="40">
        <f t="shared" si="2"/>
        <v>83715.87</v>
      </c>
      <c r="H12" s="40">
        <f t="shared" si="2"/>
        <v>34399</v>
      </c>
      <c r="I12" s="40">
        <f t="shared" si="2"/>
        <v>46521.809000000001</v>
      </c>
    </row>
    <row r="13" spans="1:9" x14ac:dyDescent="0.25">
      <c r="A13" s="41" t="s">
        <v>22</v>
      </c>
      <c r="B13" s="42" t="s">
        <v>20</v>
      </c>
      <c r="C13" s="39">
        <f t="shared" si="1"/>
        <v>1143343.1319999998</v>
      </c>
      <c r="D13" s="40">
        <f t="shared" si="2"/>
        <v>552634.07299999997</v>
      </c>
      <c r="E13" s="40">
        <f t="shared" si="2"/>
        <v>99717.95</v>
      </c>
      <c r="F13" s="40">
        <f t="shared" si="2"/>
        <v>304006.43</v>
      </c>
      <c r="G13" s="40">
        <f t="shared" si="2"/>
        <v>106063.87</v>
      </c>
      <c r="H13" s="40">
        <f t="shared" si="2"/>
        <v>34399</v>
      </c>
      <c r="I13" s="40">
        <f t="shared" si="2"/>
        <v>46521.809000000001</v>
      </c>
    </row>
    <row r="14" spans="1:9" ht="26.25" x14ac:dyDescent="0.25">
      <c r="A14" s="43" t="s">
        <v>23</v>
      </c>
      <c r="B14" s="44" t="s">
        <v>19</v>
      </c>
      <c r="C14" s="45">
        <f>D14+E14+F14+G14+H14+I14</f>
        <v>1008</v>
      </c>
      <c r="D14" s="45">
        <f t="shared" ref="D14:I15" si="3">D141</f>
        <v>551</v>
      </c>
      <c r="E14" s="45">
        <f t="shared" si="3"/>
        <v>0</v>
      </c>
      <c r="F14" s="45">
        <f t="shared" si="3"/>
        <v>0</v>
      </c>
      <c r="G14" s="45">
        <f t="shared" si="3"/>
        <v>0</v>
      </c>
      <c r="H14" s="45">
        <f t="shared" si="3"/>
        <v>0</v>
      </c>
      <c r="I14" s="45">
        <f t="shared" si="3"/>
        <v>457</v>
      </c>
    </row>
    <row r="15" spans="1:9" x14ac:dyDescent="0.25">
      <c r="A15" s="46"/>
      <c r="B15" s="47"/>
      <c r="C15" s="45">
        <f>D15+E15+F15+G15+H15+I15</f>
        <v>1008</v>
      </c>
      <c r="D15" s="45">
        <f t="shared" si="3"/>
        <v>551</v>
      </c>
      <c r="E15" s="45">
        <f t="shared" si="3"/>
        <v>0</v>
      </c>
      <c r="F15" s="45">
        <f t="shared" si="3"/>
        <v>0</v>
      </c>
      <c r="G15" s="45">
        <f t="shared" si="3"/>
        <v>0</v>
      </c>
      <c r="H15" s="45">
        <f t="shared" si="3"/>
        <v>0</v>
      </c>
      <c r="I15" s="45">
        <f t="shared" si="3"/>
        <v>457</v>
      </c>
    </row>
    <row r="16" spans="1:9" x14ac:dyDescent="0.25">
      <c r="A16" s="48" t="s">
        <v>24</v>
      </c>
      <c r="B16" s="44" t="s">
        <v>19</v>
      </c>
      <c r="C16" s="45">
        <f t="shared" si="1"/>
        <v>310408.3</v>
      </c>
      <c r="D16" s="45">
        <f t="shared" ref="D16:I17" si="4">D60+D221+D383</f>
        <v>355</v>
      </c>
      <c r="E16" s="45">
        <f t="shared" si="4"/>
        <v>15207.3</v>
      </c>
      <c r="F16" s="45">
        <f t="shared" si="4"/>
        <v>184825</v>
      </c>
      <c r="G16" s="45">
        <f t="shared" si="4"/>
        <v>79472</v>
      </c>
      <c r="H16" s="45">
        <f t="shared" si="4"/>
        <v>30549</v>
      </c>
      <c r="I16" s="45">
        <f t="shared" si="4"/>
        <v>0</v>
      </c>
    </row>
    <row r="17" spans="1:9" x14ac:dyDescent="0.25">
      <c r="A17" s="46" t="s">
        <v>25</v>
      </c>
      <c r="B17" s="47" t="s">
        <v>20</v>
      </c>
      <c r="C17" s="45">
        <f t="shared" si="1"/>
        <v>310408.3</v>
      </c>
      <c r="D17" s="45">
        <f t="shared" si="4"/>
        <v>355</v>
      </c>
      <c r="E17" s="45">
        <f t="shared" si="4"/>
        <v>15207.3</v>
      </c>
      <c r="F17" s="45">
        <f t="shared" si="4"/>
        <v>184825</v>
      </c>
      <c r="G17" s="45">
        <f t="shared" si="4"/>
        <v>79472</v>
      </c>
      <c r="H17" s="45">
        <f t="shared" si="4"/>
        <v>30549</v>
      </c>
      <c r="I17" s="45">
        <f t="shared" si="4"/>
        <v>0</v>
      </c>
    </row>
    <row r="18" spans="1:9" x14ac:dyDescent="0.25">
      <c r="A18" s="49" t="s">
        <v>26</v>
      </c>
      <c r="B18" s="50" t="s">
        <v>19</v>
      </c>
      <c r="C18" s="39">
        <f t="shared" si="1"/>
        <v>831926.83199999994</v>
      </c>
      <c r="D18" s="40">
        <f>D20+D30</f>
        <v>551728.07299999997</v>
      </c>
      <c r="E18" s="40">
        <f>E20+E30</f>
        <v>221865.63999999998</v>
      </c>
      <c r="F18" s="40">
        <f t="shared" ref="E18:I19" si="5">F20+F30</f>
        <v>4174.4400000000005</v>
      </c>
      <c r="G18" s="40">
        <f t="shared" si="5"/>
        <v>4243.87</v>
      </c>
      <c r="H18" s="40">
        <f t="shared" si="5"/>
        <v>3850</v>
      </c>
      <c r="I18" s="40">
        <f t="shared" si="5"/>
        <v>46064.809000000001</v>
      </c>
    </row>
    <row r="19" spans="1:9" x14ac:dyDescent="0.25">
      <c r="A19" s="51"/>
      <c r="B19" s="52" t="s">
        <v>20</v>
      </c>
      <c r="C19" s="39">
        <f t="shared" si="1"/>
        <v>831926.83199999994</v>
      </c>
      <c r="D19" s="40">
        <f>D21+D31</f>
        <v>551728.07299999997</v>
      </c>
      <c r="E19" s="40">
        <f t="shared" si="5"/>
        <v>84510.65</v>
      </c>
      <c r="F19" s="40">
        <f t="shared" si="5"/>
        <v>119181.43</v>
      </c>
      <c r="G19" s="40">
        <f t="shared" si="5"/>
        <v>26591.87</v>
      </c>
      <c r="H19" s="40">
        <f t="shared" si="5"/>
        <v>3850</v>
      </c>
      <c r="I19" s="40">
        <f t="shared" si="5"/>
        <v>46064.809000000001</v>
      </c>
    </row>
    <row r="20" spans="1:9" x14ac:dyDescent="0.25">
      <c r="A20" s="53" t="s">
        <v>27</v>
      </c>
      <c r="B20" s="54" t="s">
        <v>19</v>
      </c>
      <c r="C20" s="39">
        <f t="shared" si="1"/>
        <v>240499.82999999996</v>
      </c>
      <c r="D20" s="55">
        <f>D22+D24+D26+D28</f>
        <v>39561.644999999997</v>
      </c>
      <c r="E20" s="55">
        <f t="shared" ref="E20:I21" si="6">E22+E24+E26+E28</f>
        <v>142619.63999999998</v>
      </c>
      <c r="F20" s="55">
        <f t="shared" si="6"/>
        <v>4174.4400000000005</v>
      </c>
      <c r="G20" s="55">
        <f t="shared" si="6"/>
        <v>4243.87</v>
      </c>
      <c r="H20" s="55">
        <f t="shared" si="6"/>
        <v>3850</v>
      </c>
      <c r="I20" s="55">
        <f t="shared" si="6"/>
        <v>46050.235000000001</v>
      </c>
    </row>
    <row r="21" spans="1:9" x14ac:dyDescent="0.25">
      <c r="A21" s="56"/>
      <c r="B21" s="57" t="s">
        <v>20</v>
      </c>
      <c r="C21" s="39">
        <f t="shared" si="1"/>
        <v>240499.82999999996</v>
      </c>
      <c r="D21" s="55">
        <f>D23+D25+D27+D29</f>
        <v>39561.644999999997</v>
      </c>
      <c r="E21" s="55">
        <f t="shared" si="6"/>
        <v>62995.65</v>
      </c>
      <c r="F21" s="55">
        <f t="shared" si="6"/>
        <v>79856.429999999993</v>
      </c>
      <c r="G21" s="55">
        <f t="shared" si="6"/>
        <v>8185.87</v>
      </c>
      <c r="H21" s="55">
        <f t="shared" si="6"/>
        <v>3850</v>
      </c>
      <c r="I21" s="55">
        <f t="shared" si="6"/>
        <v>46050.235000000001</v>
      </c>
    </row>
    <row r="22" spans="1:9" x14ac:dyDescent="0.25">
      <c r="A22" s="58" t="s">
        <v>28</v>
      </c>
      <c r="B22" s="59" t="s">
        <v>19</v>
      </c>
      <c r="C22" s="39">
        <f t="shared" si="1"/>
        <v>223251.58399999997</v>
      </c>
      <c r="D22" s="60">
        <f t="shared" ref="D22:I23" si="7">D66+D227</f>
        <v>33250.243999999999</v>
      </c>
      <c r="E22" s="60">
        <f t="shared" si="7"/>
        <v>133478.63999999998</v>
      </c>
      <c r="F22" s="60">
        <f t="shared" si="7"/>
        <v>3460.44</v>
      </c>
      <c r="G22" s="60">
        <f t="shared" si="7"/>
        <v>4243.87</v>
      </c>
      <c r="H22" s="60">
        <f t="shared" si="7"/>
        <v>3850</v>
      </c>
      <c r="I22" s="60">
        <f t="shared" si="7"/>
        <v>44968.39</v>
      </c>
    </row>
    <row r="23" spans="1:9" x14ac:dyDescent="0.25">
      <c r="A23" s="61"/>
      <c r="B23" s="57" t="s">
        <v>20</v>
      </c>
      <c r="C23" s="39">
        <f t="shared" si="1"/>
        <v>223251.58399999997</v>
      </c>
      <c r="D23" s="60">
        <f t="shared" si="7"/>
        <v>33250.243999999999</v>
      </c>
      <c r="E23" s="60">
        <f t="shared" si="7"/>
        <v>53854.65</v>
      </c>
      <c r="F23" s="60">
        <f t="shared" si="7"/>
        <v>79142.429999999993</v>
      </c>
      <c r="G23" s="60">
        <f t="shared" si="7"/>
        <v>8185.87</v>
      </c>
      <c r="H23" s="60">
        <f t="shared" si="7"/>
        <v>3850</v>
      </c>
      <c r="I23" s="60">
        <f t="shared" si="7"/>
        <v>44968.39</v>
      </c>
    </row>
    <row r="24" spans="1:9" x14ac:dyDescent="0.25">
      <c r="A24" s="53" t="s">
        <v>29</v>
      </c>
      <c r="B24" s="59" t="s">
        <v>19</v>
      </c>
      <c r="C24" s="39">
        <f t="shared" si="1"/>
        <v>9825.5069999999996</v>
      </c>
      <c r="D24" s="62">
        <f t="shared" ref="D24:I31" si="8">D389</f>
        <v>3966.8770000000004</v>
      </c>
      <c r="E24" s="62">
        <f t="shared" si="8"/>
        <v>5822</v>
      </c>
      <c r="F24" s="62">
        <f t="shared" si="8"/>
        <v>0</v>
      </c>
      <c r="G24" s="62">
        <f t="shared" si="8"/>
        <v>0</v>
      </c>
      <c r="H24" s="62">
        <f t="shared" si="8"/>
        <v>0</v>
      </c>
      <c r="I24" s="62">
        <f t="shared" si="8"/>
        <v>36.630000000000003</v>
      </c>
    </row>
    <row r="25" spans="1:9" x14ac:dyDescent="0.25">
      <c r="A25" s="56"/>
      <c r="B25" s="57" t="s">
        <v>20</v>
      </c>
      <c r="C25" s="39">
        <f t="shared" si="1"/>
        <v>9825.5069999999996</v>
      </c>
      <c r="D25" s="62">
        <f t="shared" si="8"/>
        <v>3966.8770000000004</v>
      </c>
      <c r="E25" s="62">
        <f t="shared" si="8"/>
        <v>5822</v>
      </c>
      <c r="F25" s="62">
        <f t="shared" si="8"/>
        <v>0</v>
      </c>
      <c r="G25" s="62">
        <f t="shared" si="8"/>
        <v>0</v>
      </c>
      <c r="H25" s="62">
        <f t="shared" si="8"/>
        <v>0</v>
      </c>
      <c r="I25" s="62">
        <f t="shared" si="8"/>
        <v>36.630000000000003</v>
      </c>
    </row>
    <row r="26" spans="1:9" x14ac:dyDescent="0.25">
      <c r="A26" s="53" t="s">
        <v>30</v>
      </c>
      <c r="B26" s="59" t="s">
        <v>19</v>
      </c>
      <c r="C26" s="39">
        <f t="shared" si="1"/>
        <v>102.8</v>
      </c>
      <c r="D26" s="62">
        <f t="shared" si="8"/>
        <v>45</v>
      </c>
      <c r="E26" s="62">
        <f t="shared" si="8"/>
        <v>57.8</v>
      </c>
      <c r="F26" s="62">
        <f t="shared" si="8"/>
        <v>0</v>
      </c>
      <c r="G26" s="62">
        <f t="shared" si="8"/>
        <v>0</v>
      </c>
      <c r="H26" s="62">
        <f t="shared" si="8"/>
        <v>0</v>
      </c>
      <c r="I26" s="62">
        <f t="shared" si="8"/>
        <v>0</v>
      </c>
    </row>
    <row r="27" spans="1:9" x14ac:dyDescent="0.25">
      <c r="A27" s="56"/>
      <c r="B27" s="57" t="s">
        <v>20</v>
      </c>
      <c r="C27" s="39">
        <f t="shared" si="1"/>
        <v>102.8</v>
      </c>
      <c r="D27" s="62">
        <f t="shared" si="8"/>
        <v>45</v>
      </c>
      <c r="E27" s="62">
        <f t="shared" si="8"/>
        <v>57.8</v>
      </c>
      <c r="F27" s="62">
        <f t="shared" si="8"/>
        <v>0</v>
      </c>
      <c r="G27" s="62">
        <f t="shared" si="8"/>
        <v>0</v>
      </c>
      <c r="H27" s="62">
        <f t="shared" si="8"/>
        <v>0</v>
      </c>
      <c r="I27" s="62">
        <f t="shared" si="8"/>
        <v>0</v>
      </c>
    </row>
    <row r="28" spans="1:9" x14ac:dyDescent="0.25">
      <c r="A28" s="63" t="s">
        <v>31</v>
      </c>
      <c r="B28" s="64" t="s">
        <v>19</v>
      </c>
      <c r="C28" s="39">
        <f t="shared" si="1"/>
        <v>7319.9390000000003</v>
      </c>
      <c r="D28" s="62">
        <f t="shared" si="8"/>
        <v>2299.5239999999999</v>
      </c>
      <c r="E28" s="62">
        <f t="shared" si="8"/>
        <v>3261.2</v>
      </c>
      <c r="F28" s="62">
        <f t="shared" si="8"/>
        <v>714</v>
      </c>
      <c r="G28" s="62">
        <f t="shared" si="8"/>
        <v>0</v>
      </c>
      <c r="H28" s="62">
        <f t="shared" si="8"/>
        <v>0</v>
      </c>
      <c r="I28" s="62">
        <f t="shared" si="8"/>
        <v>1045.2150000000001</v>
      </c>
    </row>
    <row r="29" spans="1:9" x14ac:dyDescent="0.25">
      <c r="A29" s="56"/>
      <c r="B29" s="57" t="s">
        <v>20</v>
      </c>
      <c r="C29" s="39">
        <f t="shared" si="1"/>
        <v>7319.9390000000003</v>
      </c>
      <c r="D29" s="62">
        <f t="shared" si="8"/>
        <v>2299.5239999999999</v>
      </c>
      <c r="E29" s="62">
        <f>E394</f>
        <v>3261.2</v>
      </c>
      <c r="F29" s="62">
        <f t="shared" si="8"/>
        <v>714</v>
      </c>
      <c r="G29" s="62">
        <f t="shared" si="8"/>
        <v>0</v>
      </c>
      <c r="H29" s="62">
        <f t="shared" si="8"/>
        <v>0</v>
      </c>
      <c r="I29" s="62">
        <f t="shared" si="8"/>
        <v>1045.2150000000001</v>
      </c>
    </row>
    <row r="30" spans="1:9" x14ac:dyDescent="0.25">
      <c r="A30" s="53" t="s">
        <v>32</v>
      </c>
      <c r="B30" s="59" t="s">
        <v>19</v>
      </c>
      <c r="C30" s="39">
        <f t="shared" si="1"/>
        <v>591427.00199999998</v>
      </c>
      <c r="D30" s="62">
        <f t="shared" si="8"/>
        <v>512166.42799999996</v>
      </c>
      <c r="E30" s="62">
        <f>E395</f>
        <v>79246</v>
      </c>
      <c r="F30" s="62">
        <f t="shared" si="8"/>
        <v>0</v>
      </c>
      <c r="G30" s="62">
        <f t="shared" si="8"/>
        <v>0</v>
      </c>
      <c r="H30" s="62">
        <f t="shared" si="8"/>
        <v>0</v>
      </c>
      <c r="I30" s="62">
        <f t="shared" si="8"/>
        <v>14.573999999999995</v>
      </c>
    </row>
    <row r="31" spans="1:9" x14ac:dyDescent="0.25">
      <c r="A31" s="56"/>
      <c r="B31" s="57" t="s">
        <v>20</v>
      </c>
      <c r="C31" s="39">
        <f t="shared" si="1"/>
        <v>591427.00199999998</v>
      </c>
      <c r="D31" s="62">
        <f t="shared" si="8"/>
        <v>512166.42799999996</v>
      </c>
      <c r="E31" s="62">
        <f>E396</f>
        <v>21515</v>
      </c>
      <c r="F31" s="62">
        <f t="shared" si="8"/>
        <v>39325</v>
      </c>
      <c r="G31" s="62">
        <f t="shared" si="8"/>
        <v>18406</v>
      </c>
      <c r="H31" s="62">
        <f t="shared" si="8"/>
        <v>0</v>
      </c>
      <c r="I31" s="62">
        <f t="shared" si="8"/>
        <v>14.573999999999995</v>
      </c>
    </row>
    <row r="32" spans="1:9" x14ac:dyDescent="0.25">
      <c r="A32" s="65" t="s">
        <v>33</v>
      </c>
      <c r="B32" s="54" t="s">
        <v>19</v>
      </c>
      <c r="C32" s="39">
        <f t="shared" si="1"/>
        <v>185857.60600000003</v>
      </c>
      <c r="D32" s="62">
        <f t="shared" ref="D32:I33" si="9">D34+D36+D38</f>
        <v>20399.905999999999</v>
      </c>
      <c r="E32" s="62">
        <f t="shared" si="9"/>
        <v>61056</v>
      </c>
      <c r="F32" s="62">
        <f t="shared" si="9"/>
        <v>61283</v>
      </c>
      <c r="G32" s="62">
        <f t="shared" si="9"/>
        <v>40137</v>
      </c>
      <c r="H32" s="62">
        <f t="shared" si="9"/>
        <v>0</v>
      </c>
      <c r="I32" s="62">
        <f t="shared" si="9"/>
        <v>2981.7</v>
      </c>
    </row>
    <row r="33" spans="1:9" x14ac:dyDescent="0.25">
      <c r="A33" s="66" t="s">
        <v>34</v>
      </c>
      <c r="B33" s="52" t="s">
        <v>20</v>
      </c>
      <c r="C33" s="39">
        <f t="shared" si="1"/>
        <v>185857.60600000003</v>
      </c>
      <c r="D33" s="62">
        <f t="shared" si="9"/>
        <v>20399.905999999999</v>
      </c>
      <c r="E33" s="62">
        <f t="shared" si="9"/>
        <v>61056</v>
      </c>
      <c r="F33" s="62">
        <f t="shared" si="9"/>
        <v>61283</v>
      </c>
      <c r="G33" s="62">
        <f t="shared" si="9"/>
        <v>40137</v>
      </c>
      <c r="H33" s="62">
        <f t="shared" si="9"/>
        <v>0</v>
      </c>
      <c r="I33" s="62">
        <f t="shared" si="9"/>
        <v>2981.7</v>
      </c>
    </row>
    <row r="34" spans="1:9" x14ac:dyDescent="0.25">
      <c r="A34" s="48" t="s">
        <v>35</v>
      </c>
      <c r="B34" s="44" t="s">
        <v>19</v>
      </c>
      <c r="C34" s="45">
        <f t="shared" si="1"/>
        <v>151.69999999999999</v>
      </c>
      <c r="D34" s="45">
        <f>D399</f>
        <v>19</v>
      </c>
      <c r="E34" s="45">
        <f t="shared" ref="E34:I37" si="10">E399</f>
        <v>0</v>
      </c>
      <c r="F34" s="45">
        <f t="shared" si="10"/>
        <v>0</v>
      </c>
      <c r="G34" s="45">
        <f t="shared" si="10"/>
        <v>0</v>
      </c>
      <c r="H34" s="45">
        <f t="shared" si="10"/>
        <v>0</v>
      </c>
      <c r="I34" s="45" t="str">
        <f t="shared" si="10"/>
        <v>132,7</v>
      </c>
    </row>
    <row r="35" spans="1:9" x14ac:dyDescent="0.25">
      <c r="A35" s="46" t="s">
        <v>25</v>
      </c>
      <c r="B35" s="47" t="s">
        <v>20</v>
      </c>
      <c r="C35" s="45">
        <f t="shared" si="1"/>
        <v>151.69999999999999</v>
      </c>
      <c r="D35" s="45">
        <f>D400</f>
        <v>19</v>
      </c>
      <c r="E35" s="45">
        <f t="shared" si="10"/>
        <v>0</v>
      </c>
      <c r="F35" s="45">
        <f t="shared" si="10"/>
        <v>0</v>
      </c>
      <c r="G35" s="45">
        <f t="shared" si="10"/>
        <v>0</v>
      </c>
      <c r="H35" s="45">
        <f t="shared" si="10"/>
        <v>0</v>
      </c>
      <c r="I35" s="45" t="str">
        <f t="shared" si="10"/>
        <v>132,7</v>
      </c>
    </row>
    <row r="36" spans="1:9" ht="26.25" x14ac:dyDescent="0.25">
      <c r="A36" s="67" t="s">
        <v>37</v>
      </c>
      <c r="B36" s="68" t="s">
        <v>19</v>
      </c>
      <c r="C36" s="45">
        <f>D36+E36+F36+G36+H36+I36</f>
        <v>344</v>
      </c>
      <c r="D36" s="45">
        <f>D401</f>
        <v>0</v>
      </c>
      <c r="E36" s="45">
        <f t="shared" si="10"/>
        <v>344</v>
      </c>
      <c r="F36" s="45">
        <f t="shared" si="10"/>
        <v>0</v>
      </c>
      <c r="G36" s="45">
        <f t="shared" si="10"/>
        <v>0</v>
      </c>
      <c r="H36" s="45">
        <f t="shared" si="10"/>
        <v>0</v>
      </c>
      <c r="I36" s="45">
        <f t="shared" si="10"/>
        <v>0</v>
      </c>
    </row>
    <row r="37" spans="1:9" x14ac:dyDescent="0.25">
      <c r="A37" s="51"/>
      <c r="B37" s="69" t="s">
        <v>20</v>
      </c>
      <c r="C37" s="45">
        <f>D37+E37+F37+G37+H37+I37</f>
        <v>344</v>
      </c>
      <c r="D37" s="45">
        <f>D402</f>
        <v>0</v>
      </c>
      <c r="E37" s="45">
        <f t="shared" si="10"/>
        <v>344</v>
      </c>
      <c r="F37" s="45">
        <f t="shared" si="10"/>
        <v>0</v>
      </c>
      <c r="G37" s="45">
        <f t="shared" si="10"/>
        <v>0</v>
      </c>
      <c r="H37" s="45">
        <f t="shared" si="10"/>
        <v>0</v>
      </c>
      <c r="I37" s="45">
        <f t="shared" si="10"/>
        <v>0</v>
      </c>
    </row>
    <row r="38" spans="1:9" x14ac:dyDescent="0.25">
      <c r="A38" s="49" t="s">
        <v>26</v>
      </c>
      <c r="B38" s="50" t="s">
        <v>19</v>
      </c>
      <c r="C38" s="39">
        <f t="shared" si="1"/>
        <v>185361.90600000002</v>
      </c>
      <c r="D38" s="62">
        <f>D40+D50</f>
        <v>20380.905999999999</v>
      </c>
      <c r="E38" s="62">
        <f t="shared" ref="E38:I39" si="11">E40+E50</f>
        <v>60712</v>
      </c>
      <c r="F38" s="62">
        <f t="shared" si="11"/>
        <v>61283</v>
      </c>
      <c r="G38" s="62">
        <f t="shared" si="11"/>
        <v>40137</v>
      </c>
      <c r="H38" s="62">
        <f t="shared" si="11"/>
        <v>0</v>
      </c>
      <c r="I38" s="62">
        <f t="shared" si="11"/>
        <v>2849</v>
      </c>
    </row>
    <row r="39" spans="1:9" x14ac:dyDescent="0.25">
      <c r="A39" s="51"/>
      <c r="B39" s="52" t="s">
        <v>20</v>
      </c>
      <c r="C39" s="39">
        <f t="shared" si="1"/>
        <v>185361.90600000002</v>
      </c>
      <c r="D39" s="62">
        <f>D41+D51</f>
        <v>20380.905999999999</v>
      </c>
      <c r="E39" s="62">
        <f t="shared" si="11"/>
        <v>60712</v>
      </c>
      <c r="F39" s="62">
        <f t="shared" si="11"/>
        <v>61283</v>
      </c>
      <c r="G39" s="62">
        <f t="shared" si="11"/>
        <v>40137</v>
      </c>
      <c r="H39" s="62">
        <f t="shared" si="11"/>
        <v>0</v>
      </c>
      <c r="I39" s="62">
        <f t="shared" si="11"/>
        <v>2849</v>
      </c>
    </row>
    <row r="40" spans="1:9" x14ac:dyDescent="0.25">
      <c r="A40" s="49" t="s">
        <v>38</v>
      </c>
      <c r="B40" s="54" t="s">
        <v>19</v>
      </c>
      <c r="C40" s="39">
        <f t="shared" si="1"/>
        <v>175072.46799999999</v>
      </c>
      <c r="D40" s="62">
        <f>D42+D44+D46+D48</f>
        <v>14106.698</v>
      </c>
      <c r="E40" s="62">
        <f t="shared" ref="E40:I41" si="12">E42+E44+E46+E48</f>
        <v>57431.03</v>
      </c>
      <c r="F40" s="62">
        <f t="shared" si="12"/>
        <v>61283</v>
      </c>
      <c r="G40" s="62">
        <f t="shared" si="12"/>
        <v>40137</v>
      </c>
      <c r="H40" s="62">
        <f t="shared" si="12"/>
        <v>0</v>
      </c>
      <c r="I40" s="62">
        <f t="shared" si="12"/>
        <v>2114.7399999999998</v>
      </c>
    </row>
    <row r="41" spans="1:9" x14ac:dyDescent="0.25">
      <c r="A41" s="41"/>
      <c r="B41" s="52" t="s">
        <v>20</v>
      </c>
      <c r="C41" s="39">
        <f t="shared" si="1"/>
        <v>175072.46799999999</v>
      </c>
      <c r="D41" s="62">
        <f>D43+D45+D47+D49</f>
        <v>14106.698</v>
      </c>
      <c r="E41" s="62">
        <f t="shared" si="12"/>
        <v>57431.03</v>
      </c>
      <c r="F41" s="62">
        <f t="shared" si="12"/>
        <v>61283</v>
      </c>
      <c r="G41" s="62">
        <f t="shared" si="12"/>
        <v>40137</v>
      </c>
      <c r="H41" s="62">
        <f t="shared" si="12"/>
        <v>0</v>
      </c>
      <c r="I41" s="62">
        <f t="shared" si="12"/>
        <v>2114.7399999999998</v>
      </c>
    </row>
    <row r="42" spans="1:9" x14ac:dyDescent="0.25">
      <c r="A42" s="58" t="s">
        <v>28</v>
      </c>
      <c r="B42" s="59" t="s">
        <v>19</v>
      </c>
      <c r="C42" s="39">
        <f t="shared" si="1"/>
        <v>141509.4</v>
      </c>
      <c r="D42" s="60">
        <f t="shared" ref="D42:I43" si="13">D235+D74</f>
        <v>3279.9</v>
      </c>
      <c r="E42" s="60">
        <f t="shared" si="13"/>
        <v>36808.5</v>
      </c>
      <c r="F42" s="60">
        <f t="shared" si="13"/>
        <v>61283</v>
      </c>
      <c r="G42" s="60">
        <f t="shared" si="13"/>
        <v>40137</v>
      </c>
      <c r="H42" s="60">
        <f t="shared" si="13"/>
        <v>0</v>
      </c>
      <c r="I42" s="60">
        <f t="shared" si="13"/>
        <v>1</v>
      </c>
    </row>
    <row r="43" spans="1:9" x14ac:dyDescent="0.25">
      <c r="A43" s="61"/>
      <c r="B43" s="57" t="s">
        <v>20</v>
      </c>
      <c r="C43" s="39">
        <f t="shared" si="1"/>
        <v>141509.4</v>
      </c>
      <c r="D43" s="60">
        <f t="shared" si="13"/>
        <v>3279.9</v>
      </c>
      <c r="E43" s="60">
        <f t="shared" si="13"/>
        <v>36808.5</v>
      </c>
      <c r="F43" s="60">
        <f t="shared" si="13"/>
        <v>61283</v>
      </c>
      <c r="G43" s="60">
        <f t="shared" si="13"/>
        <v>40137</v>
      </c>
      <c r="H43" s="60">
        <f t="shared" si="13"/>
        <v>0</v>
      </c>
      <c r="I43" s="60">
        <f t="shared" si="13"/>
        <v>1</v>
      </c>
    </row>
    <row r="44" spans="1:9" x14ac:dyDescent="0.25">
      <c r="A44" s="70" t="s">
        <v>29</v>
      </c>
      <c r="B44" s="54" t="s">
        <v>19</v>
      </c>
      <c r="C44" s="39">
        <f t="shared" si="1"/>
        <v>24241.32</v>
      </c>
      <c r="D44" s="62">
        <f t="shared" ref="D44:I51" si="14">D407</f>
        <v>7978.03</v>
      </c>
      <c r="E44" s="62">
        <f t="shared" si="14"/>
        <v>16263.289999999999</v>
      </c>
      <c r="F44" s="62">
        <f t="shared" si="14"/>
        <v>0</v>
      </c>
      <c r="G44" s="62">
        <f t="shared" si="14"/>
        <v>0</v>
      </c>
      <c r="H44" s="62">
        <f t="shared" si="14"/>
        <v>0</v>
      </c>
      <c r="I44" s="62">
        <f t="shared" si="14"/>
        <v>0</v>
      </c>
    </row>
    <row r="45" spans="1:9" x14ac:dyDescent="0.25">
      <c r="A45" s="41"/>
      <c r="B45" s="52" t="s">
        <v>20</v>
      </c>
      <c r="C45" s="39">
        <f t="shared" si="1"/>
        <v>24241.32</v>
      </c>
      <c r="D45" s="62">
        <f t="shared" si="14"/>
        <v>7978.03</v>
      </c>
      <c r="E45" s="62">
        <f t="shared" si="14"/>
        <v>16263.289999999999</v>
      </c>
      <c r="F45" s="62">
        <f t="shared" si="14"/>
        <v>0</v>
      </c>
      <c r="G45" s="62">
        <f t="shared" si="14"/>
        <v>0</v>
      </c>
      <c r="H45" s="62">
        <f t="shared" si="14"/>
        <v>0</v>
      </c>
      <c r="I45" s="62">
        <f t="shared" si="14"/>
        <v>0</v>
      </c>
    </row>
    <row r="46" spans="1:9" x14ac:dyDescent="0.25">
      <c r="A46" s="71" t="s">
        <v>30</v>
      </c>
      <c r="B46" s="54" t="s">
        <v>19</v>
      </c>
      <c r="C46" s="39">
        <f t="shared" si="1"/>
        <v>868.17000000000007</v>
      </c>
      <c r="D46" s="62">
        <f t="shared" si="14"/>
        <v>384.43</v>
      </c>
      <c r="E46" s="62">
        <f t="shared" si="14"/>
        <v>483.74</v>
      </c>
      <c r="F46" s="62">
        <f t="shared" si="14"/>
        <v>0</v>
      </c>
      <c r="G46" s="62">
        <f t="shared" si="14"/>
        <v>0</v>
      </c>
      <c r="H46" s="62">
        <f t="shared" si="14"/>
        <v>0</v>
      </c>
      <c r="I46" s="62">
        <f t="shared" si="14"/>
        <v>0</v>
      </c>
    </row>
    <row r="47" spans="1:9" x14ac:dyDescent="0.25">
      <c r="A47" s="41"/>
      <c r="B47" s="52" t="s">
        <v>20</v>
      </c>
      <c r="C47" s="39">
        <f t="shared" si="1"/>
        <v>868.17000000000007</v>
      </c>
      <c r="D47" s="62">
        <f t="shared" si="14"/>
        <v>384.43</v>
      </c>
      <c r="E47" s="62">
        <f t="shared" si="14"/>
        <v>483.74</v>
      </c>
      <c r="F47" s="62">
        <f t="shared" si="14"/>
        <v>0</v>
      </c>
      <c r="G47" s="62">
        <f t="shared" si="14"/>
        <v>0</v>
      </c>
      <c r="H47" s="62">
        <f t="shared" si="14"/>
        <v>0</v>
      </c>
      <c r="I47" s="62">
        <f t="shared" si="14"/>
        <v>0</v>
      </c>
    </row>
    <row r="48" spans="1:9" x14ac:dyDescent="0.25">
      <c r="A48" s="72" t="s">
        <v>39</v>
      </c>
      <c r="B48" s="59" t="s">
        <v>19</v>
      </c>
      <c r="C48" s="39">
        <f t="shared" si="1"/>
        <v>8453.5779999999995</v>
      </c>
      <c r="D48" s="62">
        <f t="shared" si="14"/>
        <v>2464.3379999999997</v>
      </c>
      <c r="E48" s="62">
        <f t="shared" si="14"/>
        <v>3875.5</v>
      </c>
      <c r="F48" s="62">
        <f t="shared" si="14"/>
        <v>0</v>
      </c>
      <c r="G48" s="62">
        <f t="shared" si="14"/>
        <v>0</v>
      </c>
      <c r="H48" s="62">
        <f t="shared" si="14"/>
        <v>0</v>
      </c>
      <c r="I48" s="62">
        <f t="shared" si="14"/>
        <v>2113.7399999999998</v>
      </c>
    </row>
    <row r="49" spans="1:9" x14ac:dyDescent="0.25">
      <c r="A49" s="66"/>
      <c r="B49" s="57" t="s">
        <v>20</v>
      </c>
      <c r="C49" s="39">
        <f t="shared" si="1"/>
        <v>8453.5779999999995</v>
      </c>
      <c r="D49" s="62">
        <f t="shared" si="14"/>
        <v>2464.3379999999997</v>
      </c>
      <c r="E49" s="62">
        <f t="shared" si="14"/>
        <v>3875.5</v>
      </c>
      <c r="F49" s="62">
        <f t="shared" si="14"/>
        <v>0</v>
      </c>
      <c r="G49" s="62">
        <f t="shared" si="14"/>
        <v>0</v>
      </c>
      <c r="H49" s="62">
        <f t="shared" si="14"/>
        <v>0</v>
      </c>
      <c r="I49" s="62">
        <f t="shared" si="14"/>
        <v>2113.7399999999998</v>
      </c>
    </row>
    <row r="50" spans="1:9" x14ac:dyDescent="0.25">
      <c r="A50" s="73" t="s">
        <v>40</v>
      </c>
      <c r="B50" s="59" t="s">
        <v>19</v>
      </c>
      <c r="C50" s="39">
        <f t="shared" si="1"/>
        <v>10289.438</v>
      </c>
      <c r="D50" s="62">
        <f t="shared" si="14"/>
        <v>6274.2079999999996</v>
      </c>
      <c r="E50" s="62">
        <f t="shared" si="14"/>
        <v>3280.9700000000003</v>
      </c>
      <c r="F50" s="62">
        <f t="shared" si="14"/>
        <v>0</v>
      </c>
      <c r="G50" s="62">
        <f t="shared" si="14"/>
        <v>0</v>
      </c>
      <c r="H50" s="62">
        <f t="shared" si="14"/>
        <v>0</v>
      </c>
      <c r="I50" s="62">
        <f t="shared" si="14"/>
        <v>734.26</v>
      </c>
    </row>
    <row r="51" spans="1:9" x14ac:dyDescent="0.25">
      <c r="A51" s="66"/>
      <c r="B51" s="57" t="s">
        <v>20</v>
      </c>
      <c r="C51" s="39">
        <f t="shared" si="1"/>
        <v>10289.438</v>
      </c>
      <c r="D51" s="62">
        <f t="shared" si="14"/>
        <v>6274.2079999999996</v>
      </c>
      <c r="E51" s="62">
        <f t="shared" si="14"/>
        <v>3280.9700000000003</v>
      </c>
      <c r="F51" s="62">
        <f t="shared" si="14"/>
        <v>0</v>
      </c>
      <c r="G51" s="62">
        <f t="shared" si="14"/>
        <v>0</v>
      </c>
      <c r="H51" s="62">
        <f t="shared" si="14"/>
        <v>0</v>
      </c>
      <c r="I51" s="62">
        <f t="shared" si="14"/>
        <v>734.26</v>
      </c>
    </row>
    <row r="52" spans="1:9" x14ac:dyDescent="0.25">
      <c r="A52" s="74" t="s">
        <v>41</v>
      </c>
      <c r="B52" s="75"/>
      <c r="C52" s="75"/>
      <c r="D52" s="75"/>
      <c r="E52" s="75"/>
      <c r="F52" s="75"/>
      <c r="G52" s="75"/>
      <c r="H52" s="75"/>
      <c r="I52" s="76"/>
    </row>
    <row r="53" spans="1:9" x14ac:dyDescent="0.25">
      <c r="A53" s="77" t="s">
        <v>42</v>
      </c>
      <c r="B53" s="78"/>
      <c r="C53" s="78"/>
      <c r="D53" s="78"/>
      <c r="E53" s="78"/>
      <c r="F53" s="78"/>
      <c r="G53" s="78"/>
      <c r="H53" s="78"/>
      <c r="I53" s="79"/>
    </row>
    <row r="54" spans="1:9" x14ac:dyDescent="0.25">
      <c r="A54" s="71" t="s">
        <v>18</v>
      </c>
      <c r="B54" s="80" t="s">
        <v>19</v>
      </c>
      <c r="C54" s="60">
        <f>D54+E54+F54+G54+H54+I54</f>
        <v>368939.71400000004</v>
      </c>
      <c r="D54" s="60">
        <f t="shared" ref="D54:I55" si="15">D56+D68</f>
        <v>37000.743999999999</v>
      </c>
      <c r="E54" s="60">
        <f t="shared" si="15"/>
        <v>114550.70999999999</v>
      </c>
      <c r="F54" s="60">
        <f t="shared" si="15"/>
        <v>123572</v>
      </c>
      <c r="G54" s="60">
        <f t="shared" si="15"/>
        <v>44540.87</v>
      </c>
      <c r="H54" s="60">
        <f t="shared" si="15"/>
        <v>3850</v>
      </c>
      <c r="I54" s="60">
        <f t="shared" si="15"/>
        <v>45425.39</v>
      </c>
    </row>
    <row r="55" spans="1:9" ht="15.75" thickBot="1" x14ac:dyDescent="0.3">
      <c r="A55" s="81"/>
      <c r="B55" s="82" t="s">
        <v>20</v>
      </c>
      <c r="C55" s="60">
        <f t="shared" ref="C55:C75" si="16">D55+E55+F55+G55+H55+I55</f>
        <v>368939.71400000004</v>
      </c>
      <c r="D55" s="60">
        <f t="shared" si="15"/>
        <v>37000.743999999999</v>
      </c>
      <c r="E55" s="60">
        <f t="shared" si="15"/>
        <v>56959.65</v>
      </c>
      <c r="F55" s="60">
        <f t="shared" si="15"/>
        <v>177221.06</v>
      </c>
      <c r="G55" s="60">
        <f t="shared" si="15"/>
        <v>48482.87</v>
      </c>
      <c r="H55" s="60">
        <f t="shared" si="15"/>
        <v>3850</v>
      </c>
      <c r="I55" s="60">
        <f t="shared" si="15"/>
        <v>45425.39</v>
      </c>
    </row>
    <row r="56" spans="1:9" x14ac:dyDescent="0.25">
      <c r="A56" s="83" t="s">
        <v>21</v>
      </c>
      <c r="B56" s="80" t="s">
        <v>19</v>
      </c>
      <c r="C56" s="60">
        <f t="shared" si="16"/>
        <v>364452.15399999998</v>
      </c>
      <c r="D56" s="60">
        <f t="shared" ref="D56:I57" si="17">D58+D60+D62</f>
        <v>33778.184000000001</v>
      </c>
      <c r="E56" s="60">
        <f t="shared" si="17"/>
        <v>113285.70999999999</v>
      </c>
      <c r="F56" s="60">
        <f t="shared" si="17"/>
        <v>123572</v>
      </c>
      <c r="G56" s="60">
        <f t="shared" si="17"/>
        <v>44540.87</v>
      </c>
      <c r="H56" s="60">
        <f t="shared" si="17"/>
        <v>3850</v>
      </c>
      <c r="I56" s="60">
        <f t="shared" si="17"/>
        <v>45425.39</v>
      </c>
    </row>
    <row r="57" spans="1:9" x14ac:dyDescent="0.25">
      <c r="A57" s="61" t="s">
        <v>34</v>
      </c>
      <c r="B57" s="57" t="s">
        <v>20</v>
      </c>
      <c r="C57" s="60">
        <f t="shared" si="16"/>
        <v>364452.15399999998</v>
      </c>
      <c r="D57" s="60">
        <f t="shared" si="17"/>
        <v>33778.184000000001</v>
      </c>
      <c r="E57" s="60">
        <f t="shared" si="17"/>
        <v>55694.65</v>
      </c>
      <c r="F57" s="60">
        <f t="shared" si="17"/>
        <v>177221.06</v>
      </c>
      <c r="G57" s="60">
        <f t="shared" si="17"/>
        <v>48482.87</v>
      </c>
      <c r="H57" s="60">
        <f t="shared" si="17"/>
        <v>3850</v>
      </c>
      <c r="I57" s="60">
        <f t="shared" si="17"/>
        <v>45425.39</v>
      </c>
    </row>
    <row r="58" spans="1:9" x14ac:dyDescent="0.25">
      <c r="A58" s="84" t="s">
        <v>43</v>
      </c>
      <c r="B58" s="59" t="s">
        <v>19</v>
      </c>
      <c r="C58" s="60">
        <f>D58+E58+F58+G58+H58+I58</f>
        <v>1008</v>
      </c>
      <c r="D58" s="60">
        <f t="shared" ref="D58:I59" si="18">D141</f>
        <v>551</v>
      </c>
      <c r="E58" s="60">
        <f t="shared" si="18"/>
        <v>0</v>
      </c>
      <c r="F58" s="60">
        <f t="shared" si="18"/>
        <v>0</v>
      </c>
      <c r="G58" s="60">
        <f t="shared" si="18"/>
        <v>0</v>
      </c>
      <c r="H58" s="60">
        <f t="shared" si="18"/>
        <v>0</v>
      </c>
      <c r="I58" s="60">
        <f t="shared" si="18"/>
        <v>457</v>
      </c>
    </row>
    <row r="59" spans="1:9" x14ac:dyDescent="0.25">
      <c r="A59" s="85" t="s">
        <v>25</v>
      </c>
      <c r="B59" s="57" t="s">
        <v>20</v>
      </c>
      <c r="C59" s="60">
        <f>D59+E59+F59+G59+H59+I59</f>
        <v>1008</v>
      </c>
      <c r="D59" s="60">
        <f t="shared" si="18"/>
        <v>551</v>
      </c>
      <c r="E59" s="60">
        <f t="shared" si="18"/>
        <v>0</v>
      </c>
      <c r="F59" s="60">
        <f t="shared" si="18"/>
        <v>0</v>
      </c>
      <c r="G59" s="60">
        <f t="shared" si="18"/>
        <v>0</v>
      </c>
      <c r="H59" s="60">
        <f t="shared" si="18"/>
        <v>0</v>
      </c>
      <c r="I59" s="60">
        <f t="shared" si="18"/>
        <v>457</v>
      </c>
    </row>
    <row r="60" spans="1:9" x14ac:dyDescent="0.25">
      <c r="A60" s="84" t="s">
        <v>44</v>
      </c>
      <c r="B60" s="59" t="s">
        <v>19</v>
      </c>
      <c r="C60" s="60">
        <f t="shared" si="16"/>
        <v>174906</v>
      </c>
      <c r="D60" s="60">
        <f t="shared" ref="D60:I61" si="19">D82+D151</f>
        <v>10</v>
      </c>
      <c r="E60" s="60">
        <f t="shared" si="19"/>
        <v>13000</v>
      </c>
      <c r="F60" s="60">
        <f t="shared" si="19"/>
        <v>121599</v>
      </c>
      <c r="G60" s="60">
        <f t="shared" si="19"/>
        <v>40297</v>
      </c>
      <c r="H60" s="60">
        <f t="shared" si="19"/>
        <v>0</v>
      </c>
      <c r="I60" s="60">
        <f t="shared" si="19"/>
        <v>0</v>
      </c>
    </row>
    <row r="61" spans="1:9" x14ac:dyDescent="0.25">
      <c r="A61" s="85" t="s">
        <v>25</v>
      </c>
      <c r="B61" s="57" t="s">
        <v>20</v>
      </c>
      <c r="C61" s="60">
        <f t="shared" si="16"/>
        <v>174906</v>
      </c>
      <c r="D61" s="60">
        <f t="shared" si="19"/>
        <v>10</v>
      </c>
      <c r="E61" s="60">
        <f t="shared" si="19"/>
        <v>13000</v>
      </c>
      <c r="F61" s="60">
        <f t="shared" si="19"/>
        <v>121599</v>
      </c>
      <c r="G61" s="60">
        <f t="shared" si="19"/>
        <v>40297</v>
      </c>
      <c r="H61" s="60">
        <f t="shared" si="19"/>
        <v>0</v>
      </c>
      <c r="I61" s="60">
        <f t="shared" si="19"/>
        <v>0</v>
      </c>
    </row>
    <row r="62" spans="1:9" x14ac:dyDescent="0.25">
      <c r="A62" s="49" t="s">
        <v>26</v>
      </c>
      <c r="B62" s="50" t="s">
        <v>19</v>
      </c>
      <c r="C62" s="60">
        <f t="shared" si="16"/>
        <v>188538.15399999998</v>
      </c>
      <c r="D62" s="39">
        <f>D64</f>
        <v>33217.184000000001</v>
      </c>
      <c r="E62" s="39">
        <f t="shared" ref="E62:I65" si="20">E64</f>
        <v>100285.70999999999</v>
      </c>
      <c r="F62" s="39">
        <f t="shared" si="20"/>
        <v>1973</v>
      </c>
      <c r="G62" s="39">
        <f t="shared" si="20"/>
        <v>4243.87</v>
      </c>
      <c r="H62" s="39">
        <f t="shared" si="20"/>
        <v>3850</v>
      </c>
      <c r="I62" s="39">
        <f t="shared" si="20"/>
        <v>44968.39</v>
      </c>
    </row>
    <row r="63" spans="1:9" x14ac:dyDescent="0.25">
      <c r="A63" s="51"/>
      <c r="B63" s="52" t="s">
        <v>20</v>
      </c>
      <c r="C63" s="60">
        <f t="shared" si="16"/>
        <v>188538.15399999998</v>
      </c>
      <c r="D63" s="39">
        <f>D65</f>
        <v>33217.184000000001</v>
      </c>
      <c r="E63" s="39">
        <f t="shared" si="20"/>
        <v>42694.65</v>
      </c>
      <c r="F63" s="39">
        <f t="shared" si="20"/>
        <v>55622.06</v>
      </c>
      <c r="G63" s="39">
        <f t="shared" si="20"/>
        <v>8185.87</v>
      </c>
      <c r="H63" s="39">
        <f t="shared" si="20"/>
        <v>3850</v>
      </c>
      <c r="I63" s="39">
        <f t="shared" si="20"/>
        <v>44968.39</v>
      </c>
    </row>
    <row r="64" spans="1:9" x14ac:dyDescent="0.25">
      <c r="A64" s="71" t="s">
        <v>45</v>
      </c>
      <c r="B64" s="80" t="s">
        <v>19</v>
      </c>
      <c r="C64" s="60">
        <f t="shared" si="16"/>
        <v>188538.15399999998</v>
      </c>
      <c r="D64" s="39">
        <f>D66</f>
        <v>33217.184000000001</v>
      </c>
      <c r="E64" s="39">
        <f t="shared" si="20"/>
        <v>100285.70999999999</v>
      </c>
      <c r="F64" s="39">
        <f t="shared" si="20"/>
        <v>1973</v>
      </c>
      <c r="G64" s="39">
        <f t="shared" si="20"/>
        <v>4243.87</v>
      </c>
      <c r="H64" s="39">
        <f t="shared" si="20"/>
        <v>3850</v>
      </c>
      <c r="I64" s="39">
        <f t="shared" si="20"/>
        <v>44968.39</v>
      </c>
    </row>
    <row r="65" spans="1:9" x14ac:dyDescent="0.25">
      <c r="A65" s="71"/>
      <c r="B65" s="80" t="s">
        <v>20</v>
      </c>
      <c r="C65" s="60">
        <f t="shared" si="16"/>
        <v>188538.15399999998</v>
      </c>
      <c r="D65" s="39">
        <f>D67</f>
        <v>33217.184000000001</v>
      </c>
      <c r="E65" s="39">
        <f t="shared" si="20"/>
        <v>42694.65</v>
      </c>
      <c r="F65" s="39">
        <f t="shared" si="20"/>
        <v>55622.06</v>
      </c>
      <c r="G65" s="39">
        <f t="shared" si="20"/>
        <v>8185.87</v>
      </c>
      <c r="H65" s="39">
        <f t="shared" si="20"/>
        <v>3850</v>
      </c>
      <c r="I65" s="39">
        <f t="shared" si="20"/>
        <v>44968.39</v>
      </c>
    </row>
    <row r="66" spans="1:9" x14ac:dyDescent="0.25">
      <c r="A66" s="58" t="s">
        <v>28</v>
      </c>
      <c r="B66" s="59" t="s">
        <v>19</v>
      </c>
      <c r="C66" s="60">
        <f t="shared" si="16"/>
        <v>188538.15399999998</v>
      </c>
      <c r="D66" s="60">
        <f t="shared" ref="D66:I66" si="21">D118+D159</f>
        <v>33217.184000000001</v>
      </c>
      <c r="E66" s="60">
        <f>E118+E159</f>
        <v>100285.70999999999</v>
      </c>
      <c r="F66" s="60">
        <f t="shared" si="21"/>
        <v>1973</v>
      </c>
      <c r="G66" s="60">
        <f t="shared" si="21"/>
        <v>4243.87</v>
      </c>
      <c r="H66" s="60">
        <f t="shared" si="21"/>
        <v>3850</v>
      </c>
      <c r="I66" s="60">
        <f t="shared" si="21"/>
        <v>44968.39</v>
      </c>
    </row>
    <row r="67" spans="1:9" x14ac:dyDescent="0.25">
      <c r="A67" s="61"/>
      <c r="B67" s="57" t="s">
        <v>20</v>
      </c>
      <c r="C67" s="60">
        <f t="shared" si="16"/>
        <v>188538.15399999998</v>
      </c>
      <c r="D67" s="60">
        <f>D121+D160</f>
        <v>33217.184000000001</v>
      </c>
      <c r="E67" s="60">
        <f>E160+E119</f>
        <v>42694.65</v>
      </c>
      <c r="F67" s="60">
        <f>F119+F160</f>
        <v>55622.06</v>
      </c>
      <c r="G67" s="60">
        <f>G119+G160</f>
        <v>8185.87</v>
      </c>
      <c r="H67" s="60">
        <f>H119+H160</f>
        <v>3850</v>
      </c>
      <c r="I67" s="60">
        <f>I119+I160</f>
        <v>44968.39</v>
      </c>
    </row>
    <row r="68" spans="1:9" x14ac:dyDescent="0.25">
      <c r="A68" s="86" t="s">
        <v>33</v>
      </c>
      <c r="B68" s="80" t="s">
        <v>19</v>
      </c>
      <c r="C68" s="60">
        <f t="shared" si="16"/>
        <v>4487.5599999999995</v>
      </c>
      <c r="D68" s="60">
        <f t="shared" ref="D68:I73" si="22">D70</f>
        <v>3222.56</v>
      </c>
      <c r="E68" s="60">
        <f t="shared" si="22"/>
        <v>1265</v>
      </c>
      <c r="F68" s="60">
        <f t="shared" si="22"/>
        <v>0</v>
      </c>
      <c r="G68" s="60">
        <f t="shared" si="22"/>
        <v>0</v>
      </c>
      <c r="H68" s="60">
        <f t="shared" si="22"/>
        <v>0</v>
      </c>
      <c r="I68" s="60">
        <f t="shared" si="22"/>
        <v>0</v>
      </c>
    </row>
    <row r="69" spans="1:9" x14ac:dyDescent="0.25">
      <c r="A69" s="61" t="s">
        <v>34</v>
      </c>
      <c r="B69" s="57" t="s">
        <v>20</v>
      </c>
      <c r="C69" s="60">
        <f t="shared" si="16"/>
        <v>4487.5599999999995</v>
      </c>
      <c r="D69" s="60">
        <f t="shared" si="22"/>
        <v>3222.56</v>
      </c>
      <c r="E69" s="60">
        <f t="shared" si="22"/>
        <v>1265</v>
      </c>
      <c r="F69" s="60">
        <f t="shared" si="22"/>
        <v>0</v>
      </c>
      <c r="G69" s="60">
        <f t="shared" si="22"/>
        <v>0</v>
      </c>
      <c r="H69" s="60">
        <f t="shared" si="22"/>
        <v>0</v>
      </c>
      <c r="I69" s="60">
        <f t="shared" si="22"/>
        <v>0</v>
      </c>
    </row>
    <row r="70" spans="1:9" x14ac:dyDescent="0.25">
      <c r="A70" s="49" t="s">
        <v>26</v>
      </c>
      <c r="B70" s="50" t="s">
        <v>19</v>
      </c>
      <c r="C70" s="60">
        <f t="shared" si="16"/>
        <v>4487.5599999999995</v>
      </c>
      <c r="D70" s="39">
        <f t="shared" si="22"/>
        <v>3222.56</v>
      </c>
      <c r="E70" s="39">
        <f t="shared" si="22"/>
        <v>1265</v>
      </c>
      <c r="F70" s="39">
        <f t="shared" si="22"/>
        <v>0</v>
      </c>
      <c r="G70" s="39">
        <f t="shared" si="22"/>
        <v>0</v>
      </c>
      <c r="H70" s="39">
        <f t="shared" si="22"/>
        <v>0</v>
      </c>
      <c r="I70" s="39">
        <f t="shared" si="22"/>
        <v>0</v>
      </c>
    </row>
    <row r="71" spans="1:9" x14ac:dyDescent="0.25">
      <c r="A71" s="51"/>
      <c r="B71" s="52" t="s">
        <v>20</v>
      </c>
      <c r="C71" s="60">
        <f t="shared" si="16"/>
        <v>4487.5599999999995</v>
      </c>
      <c r="D71" s="39">
        <f t="shared" si="22"/>
        <v>3222.56</v>
      </c>
      <c r="E71" s="39">
        <f t="shared" si="22"/>
        <v>1265</v>
      </c>
      <c r="F71" s="39">
        <f t="shared" si="22"/>
        <v>0</v>
      </c>
      <c r="G71" s="39">
        <f t="shared" si="22"/>
        <v>0</v>
      </c>
      <c r="H71" s="39">
        <f t="shared" si="22"/>
        <v>0</v>
      </c>
      <c r="I71" s="39">
        <f t="shared" si="22"/>
        <v>0</v>
      </c>
    </row>
    <row r="72" spans="1:9" x14ac:dyDescent="0.25">
      <c r="A72" s="71" t="s">
        <v>45</v>
      </c>
      <c r="B72" s="80" t="s">
        <v>19</v>
      </c>
      <c r="C72" s="60">
        <f t="shared" si="16"/>
        <v>4487.5599999999995</v>
      </c>
      <c r="D72" s="39">
        <f t="shared" si="22"/>
        <v>3222.56</v>
      </c>
      <c r="E72" s="39">
        <f t="shared" si="22"/>
        <v>1265</v>
      </c>
      <c r="F72" s="39">
        <f t="shared" si="22"/>
        <v>0</v>
      </c>
      <c r="G72" s="39">
        <f t="shared" si="22"/>
        <v>0</v>
      </c>
      <c r="H72" s="39">
        <f t="shared" si="22"/>
        <v>0</v>
      </c>
      <c r="I72" s="39">
        <f t="shared" si="22"/>
        <v>0</v>
      </c>
    </row>
    <row r="73" spans="1:9" x14ac:dyDescent="0.25">
      <c r="A73" s="71"/>
      <c r="B73" s="80" t="s">
        <v>20</v>
      </c>
      <c r="C73" s="60">
        <f t="shared" si="16"/>
        <v>4487.5599999999995</v>
      </c>
      <c r="D73" s="60">
        <f t="shared" ref="D73:I75" si="23">D102+D129</f>
        <v>3222.56</v>
      </c>
      <c r="E73" s="39">
        <f t="shared" si="22"/>
        <v>1265</v>
      </c>
      <c r="F73" s="39">
        <f t="shared" si="22"/>
        <v>0</v>
      </c>
      <c r="G73" s="39">
        <f t="shared" si="22"/>
        <v>0</v>
      </c>
      <c r="H73" s="39">
        <f t="shared" si="22"/>
        <v>0</v>
      </c>
      <c r="I73" s="39">
        <f t="shared" si="22"/>
        <v>0</v>
      </c>
    </row>
    <row r="74" spans="1:9" x14ac:dyDescent="0.25">
      <c r="A74" s="58" t="s">
        <v>28</v>
      </c>
      <c r="B74" s="59" t="s">
        <v>19</v>
      </c>
      <c r="C74" s="60">
        <f t="shared" si="16"/>
        <v>4487.5599999999995</v>
      </c>
      <c r="D74" s="60">
        <f t="shared" si="23"/>
        <v>3222.56</v>
      </c>
      <c r="E74" s="60">
        <f t="shared" si="23"/>
        <v>1265</v>
      </c>
      <c r="F74" s="60">
        <f t="shared" si="23"/>
        <v>0</v>
      </c>
      <c r="G74" s="60">
        <f t="shared" si="23"/>
        <v>0</v>
      </c>
      <c r="H74" s="60">
        <f t="shared" si="23"/>
        <v>0</v>
      </c>
      <c r="I74" s="60">
        <f t="shared" si="23"/>
        <v>0</v>
      </c>
    </row>
    <row r="75" spans="1:9" x14ac:dyDescent="0.25">
      <c r="A75" s="61"/>
      <c r="B75" s="57" t="s">
        <v>20</v>
      </c>
      <c r="C75" s="60">
        <f t="shared" si="16"/>
        <v>4487.5599999999995</v>
      </c>
      <c r="D75" s="60">
        <f t="shared" si="23"/>
        <v>3222.56</v>
      </c>
      <c r="E75" s="60">
        <f t="shared" si="23"/>
        <v>1265</v>
      </c>
      <c r="F75" s="60">
        <f t="shared" si="23"/>
        <v>0</v>
      </c>
      <c r="G75" s="60">
        <f t="shared" si="23"/>
        <v>0</v>
      </c>
      <c r="H75" s="60">
        <f t="shared" si="23"/>
        <v>0</v>
      </c>
      <c r="I75" s="60">
        <f t="shared" si="23"/>
        <v>0</v>
      </c>
    </row>
    <row r="76" spans="1:9" x14ac:dyDescent="0.25">
      <c r="A76" s="87" t="s">
        <v>46</v>
      </c>
      <c r="B76" s="88"/>
      <c r="C76" s="88"/>
      <c r="D76" s="88"/>
      <c r="E76" s="88"/>
      <c r="F76" s="88"/>
      <c r="G76" s="88"/>
      <c r="H76" s="88"/>
      <c r="I76" s="89"/>
    </row>
    <row r="77" spans="1:9" x14ac:dyDescent="0.25">
      <c r="A77" s="77" t="s">
        <v>42</v>
      </c>
      <c r="B77" s="78"/>
      <c r="C77" s="78"/>
      <c r="D77" s="78"/>
      <c r="E77" s="78"/>
      <c r="F77" s="78"/>
      <c r="G77" s="78"/>
      <c r="H77" s="78"/>
      <c r="I77" s="79"/>
    </row>
    <row r="78" spans="1:9" x14ac:dyDescent="0.25">
      <c r="A78" s="71" t="s">
        <v>47</v>
      </c>
      <c r="B78" s="80" t="s">
        <v>19</v>
      </c>
      <c r="C78" s="62">
        <f>D78+E78+F78+G78+H78+I78</f>
        <v>88992</v>
      </c>
      <c r="D78" s="39">
        <f t="shared" ref="D78:I81" si="24">D80</f>
        <v>5</v>
      </c>
      <c r="E78" s="39">
        <f t="shared" si="24"/>
        <v>9500</v>
      </c>
      <c r="F78" s="39">
        <f t="shared" si="24"/>
        <v>68487</v>
      </c>
      <c r="G78" s="39">
        <f t="shared" si="24"/>
        <v>11000</v>
      </c>
      <c r="H78" s="39">
        <f t="shared" si="24"/>
        <v>0</v>
      </c>
      <c r="I78" s="39">
        <f t="shared" si="24"/>
        <v>0</v>
      </c>
    </row>
    <row r="79" spans="1:9" x14ac:dyDescent="0.25">
      <c r="A79" s="90"/>
      <c r="B79" s="57" t="s">
        <v>20</v>
      </c>
      <c r="C79" s="62">
        <f t="shared" ref="C79:C93" si="25">D79+E79+F79+G79+H79+I79</f>
        <v>88992</v>
      </c>
      <c r="D79" s="39">
        <f t="shared" si="24"/>
        <v>5</v>
      </c>
      <c r="E79" s="39">
        <f t="shared" si="24"/>
        <v>9500</v>
      </c>
      <c r="F79" s="39">
        <f t="shared" si="24"/>
        <v>68487</v>
      </c>
      <c r="G79" s="39">
        <f t="shared" si="24"/>
        <v>11000</v>
      </c>
      <c r="H79" s="39">
        <f t="shared" si="24"/>
        <v>0</v>
      </c>
      <c r="I79" s="39">
        <f t="shared" si="24"/>
        <v>0</v>
      </c>
    </row>
    <row r="80" spans="1:9" x14ac:dyDescent="0.25">
      <c r="A80" s="91" t="s">
        <v>48</v>
      </c>
      <c r="B80" s="92" t="s">
        <v>19</v>
      </c>
      <c r="C80" s="62">
        <f t="shared" si="25"/>
        <v>88992</v>
      </c>
      <c r="D80" s="39">
        <f t="shared" si="24"/>
        <v>5</v>
      </c>
      <c r="E80" s="39">
        <f t="shared" si="24"/>
        <v>9500</v>
      </c>
      <c r="F80" s="39">
        <f t="shared" si="24"/>
        <v>68487</v>
      </c>
      <c r="G80" s="39">
        <f t="shared" si="24"/>
        <v>11000</v>
      </c>
      <c r="H80" s="39">
        <f t="shared" si="24"/>
        <v>0</v>
      </c>
      <c r="I80" s="39">
        <f t="shared" si="24"/>
        <v>0</v>
      </c>
    </row>
    <row r="81" spans="1:9" x14ac:dyDescent="0.25">
      <c r="A81" s="61" t="s">
        <v>47</v>
      </c>
      <c r="B81" s="92" t="s">
        <v>20</v>
      </c>
      <c r="C81" s="62">
        <f t="shared" si="25"/>
        <v>88992</v>
      </c>
      <c r="D81" s="39">
        <f t="shared" si="24"/>
        <v>5</v>
      </c>
      <c r="E81" s="39">
        <f t="shared" si="24"/>
        <v>9500</v>
      </c>
      <c r="F81" s="39">
        <f t="shared" si="24"/>
        <v>68487</v>
      </c>
      <c r="G81" s="39">
        <f t="shared" si="24"/>
        <v>11000</v>
      </c>
      <c r="H81" s="39">
        <f t="shared" si="24"/>
        <v>0</v>
      </c>
      <c r="I81" s="39">
        <f t="shared" si="24"/>
        <v>0</v>
      </c>
    </row>
    <row r="82" spans="1:9" ht="26.25" x14ac:dyDescent="0.25">
      <c r="A82" s="93" t="s">
        <v>49</v>
      </c>
      <c r="B82" s="59" t="s">
        <v>19</v>
      </c>
      <c r="C82" s="62">
        <f t="shared" si="25"/>
        <v>88992</v>
      </c>
      <c r="D82" s="39">
        <f t="shared" ref="D82:I83" si="26">D84+D86+D88+D90+D92</f>
        <v>5</v>
      </c>
      <c r="E82" s="39">
        <f t="shared" si="26"/>
        <v>9500</v>
      </c>
      <c r="F82" s="39">
        <f t="shared" si="26"/>
        <v>68487</v>
      </c>
      <c r="G82" s="39">
        <f t="shared" si="26"/>
        <v>11000</v>
      </c>
      <c r="H82" s="39">
        <f t="shared" si="26"/>
        <v>0</v>
      </c>
      <c r="I82" s="39">
        <f t="shared" si="26"/>
        <v>0</v>
      </c>
    </row>
    <row r="83" spans="1:9" x14ac:dyDescent="0.25">
      <c r="A83" s="85"/>
      <c r="B83" s="57" t="s">
        <v>20</v>
      </c>
      <c r="C83" s="62">
        <f t="shared" si="25"/>
        <v>88992</v>
      </c>
      <c r="D83" s="39">
        <f t="shared" si="26"/>
        <v>5</v>
      </c>
      <c r="E83" s="39">
        <f t="shared" si="26"/>
        <v>9500</v>
      </c>
      <c r="F83" s="39">
        <f t="shared" si="26"/>
        <v>68487</v>
      </c>
      <c r="G83" s="39">
        <f t="shared" si="26"/>
        <v>11000</v>
      </c>
      <c r="H83" s="39">
        <f t="shared" si="26"/>
        <v>0</v>
      </c>
      <c r="I83" s="39">
        <f t="shared" si="26"/>
        <v>0</v>
      </c>
    </row>
    <row r="84" spans="1:9" ht="26.25" x14ac:dyDescent="0.25">
      <c r="A84" s="94" t="s">
        <v>50</v>
      </c>
      <c r="B84" s="95" t="s">
        <v>19</v>
      </c>
      <c r="C84" s="96">
        <f t="shared" si="25"/>
        <v>19571</v>
      </c>
      <c r="D84" s="97">
        <f t="shared" ref="D84:I84" si="27">D85</f>
        <v>1</v>
      </c>
      <c r="E84" s="97">
        <f t="shared" si="27"/>
        <v>2500</v>
      </c>
      <c r="F84" s="97">
        <f t="shared" si="27"/>
        <v>15056</v>
      </c>
      <c r="G84" s="97">
        <f t="shared" si="27"/>
        <v>2014</v>
      </c>
      <c r="H84" s="97">
        <f t="shared" si="27"/>
        <v>0</v>
      </c>
      <c r="I84" s="97">
        <f t="shared" si="27"/>
        <v>0</v>
      </c>
    </row>
    <row r="85" spans="1:9" x14ac:dyDescent="0.25">
      <c r="A85" s="98"/>
      <c r="B85" s="99" t="s">
        <v>20</v>
      </c>
      <c r="C85" s="96">
        <f t="shared" si="25"/>
        <v>19571</v>
      </c>
      <c r="D85" s="97">
        <v>1</v>
      </c>
      <c r="E85" s="97">
        <v>2500</v>
      </c>
      <c r="F85" s="97">
        <v>15056</v>
      </c>
      <c r="G85" s="97">
        <v>2014</v>
      </c>
      <c r="H85" s="97">
        <v>0</v>
      </c>
      <c r="I85" s="97">
        <v>0</v>
      </c>
    </row>
    <row r="86" spans="1:9" ht="26.25" x14ac:dyDescent="0.25">
      <c r="A86" s="94" t="s">
        <v>51</v>
      </c>
      <c r="B86" s="95" t="s">
        <v>19</v>
      </c>
      <c r="C86" s="96">
        <f t="shared" si="25"/>
        <v>21462</v>
      </c>
      <c r="D86" s="97">
        <f t="shared" ref="D86:I86" si="28">D87</f>
        <v>1</v>
      </c>
      <c r="E86" s="97">
        <f t="shared" si="28"/>
        <v>2000</v>
      </c>
      <c r="F86" s="97">
        <f t="shared" si="28"/>
        <v>17438</v>
      </c>
      <c r="G86" s="97">
        <f t="shared" si="28"/>
        <v>2023</v>
      </c>
      <c r="H86" s="97">
        <f t="shared" si="28"/>
        <v>0</v>
      </c>
      <c r="I86" s="97">
        <f t="shared" si="28"/>
        <v>0</v>
      </c>
    </row>
    <row r="87" spans="1:9" x14ac:dyDescent="0.25">
      <c r="A87" s="98"/>
      <c r="B87" s="99" t="s">
        <v>20</v>
      </c>
      <c r="C87" s="96">
        <f t="shared" si="25"/>
        <v>21462</v>
      </c>
      <c r="D87" s="97">
        <v>1</v>
      </c>
      <c r="E87" s="97">
        <v>2000</v>
      </c>
      <c r="F87" s="97">
        <v>17438</v>
      </c>
      <c r="G87" s="97">
        <v>2023</v>
      </c>
      <c r="H87" s="97">
        <v>0</v>
      </c>
      <c r="I87" s="97">
        <v>0</v>
      </c>
    </row>
    <row r="88" spans="1:9" x14ac:dyDescent="0.25">
      <c r="A88" s="94" t="s">
        <v>52</v>
      </c>
      <c r="B88" s="95" t="s">
        <v>19</v>
      </c>
      <c r="C88" s="96">
        <f t="shared" si="25"/>
        <v>10773</v>
      </c>
      <c r="D88" s="97">
        <v>1</v>
      </c>
      <c r="E88" s="97">
        <v>2500</v>
      </c>
      <c r="F88" s="97">
        <v>8272</v>
      </c>
      <c r="G88" s="97">
        <f>G89</f>
        <v>0</v>
      </c>
      <c r="H88" s="97">
        <v>0</v>
      </c>
      <c r="I88" s="97">
        <v>0</v>
      </c>
    </row>
    <row r="89" spans="1:9" x14ac:dyDescent="0.25">
      <c r="A89" s="98"/>
      <c r="B89" s="99" t="s">
        <v>20</v>
      </c>
      <c r="C89" s="96">
        <f t="shared" si="25"/>
        <v>10773</v>
      </c>
      <c r="D89" s="97">
        <v>1</v>
      </c>
      <c r="E89" s="97">
        <v>2500</v>
      </c>
      <c r="F89" s="97">
        <v>8272</v>
      </c>
      <c r="G89" s="97">
        <v>0</v>
      </c>
      <c r="H89" s="97">
        <v>0</v>
      </c>
      <c r="I89" s="97">
        <v>0</v>
      </c>
    </row>
    <row r="90" spans="1:9" ht="26.25" x14ac:dyDescent="0.25">
      <c r="A90" s="94" t="s">
        <v>53</v>
      </c>
      <c r="B90" s="95" t="s">
        <v>19</v>
      </c>
      <c r="C90" s="96">
        <f t="shared" si="25"/>
        <v>3334</v>
      </c>
      <c r="D90" s="97">
        <v>1</v>
      </c>
      <c r="E90" s="97">
        <v>1000</v>
      </c>
      <c r="F90" s="97">
        <v>2333</v>
      </c>
      <c r="G90" s="97">
        <v>0</v>
      </c>
      <c r="H90" s="97">
        <v>0</v>
      </c>
      <c r="I90" s="97">
        <v>0</v>
      </c>
    </row>
    <row r="91" spans="1:9" x14ac:dyDescent="0.25">
      <c r="A91" s="98"/>
      <c r="B91" s="99" t="s">
        <v>20</v>
      </c>
      <c r="C91" s="96">
        <f t="shared" si="25"/>
        <v>3334</v>
      </c>
      <c r="D91" s="97">
        <v>1</v>
      </c>
      <c r="E91" s="97">
        <v>1000</v>
      </c>
      <c r="F91" s="97">
        <v>2333</v>
      </c>
      <c r="G91" s="97">
        <v>0</v>
      </c>
      <c r="H91" s="97">
        <v>0</v>
      </c>
      <c r="I91" s="97">
        <v>0</v>
      </c>
    </row>
    <row r="92" spans="1:9" ht="26.25" x14ac:dyDescent="0.25">
      <c r="A92" s="94" t="s">
        <v>54</v>
      </c>
      <c r="B92" s="95" t="s">
        <v>19</v>
      </c>
      <c r="C92" s="96">
        <f t="shared" si="25"/>
        <v>33852</v>
      </c>
      <c r="D92" s="97">
        <v>1</v>
      </c>
      <c r="E92" s="97">
        <v>1500</v>
      </c>
      <c r="F92" s="97">
        <v>25388</v>
      </c>
      <c r="G92" s="97">
        <v>6963</v>
      </c>
      <c r="H92" s="97">
        <v>0</v>
      </c>
      <c r="I92" s="97">
        <v>0</v>
      </c>
    </row>
    <row r="93" spans="1:9" x14ac:dyDescent="0.25">
      <c r="A93" s="98"/>
      <c r="B93" s="99" t="s">
        <v>20</v>
      </c>
      <c r="C93" s="96">
        <f t="shared" si="25"/>
        <v>33852</v>
      </c>
      <c r="D93" s="97">
        <v>1</v>
      </c>
      <c r="E93" s="97">
        <v>1500</v>
      </c>
      <c r="F93" s="97">
        <v>25388</v>
      </c>
      <c r="G93" s="97">
        <v>6963</v>
      </c>
      <c r="H93" s="97">
        <v>0</v>
      </c>
      <c r="I93" s="97">
        <v>0</v>
      </c>
    </row>
    <row r="94" spans="1:9" x14ac:dyDescent="0.25">
      <c r="A94" s="100" t="s">
        <v>55</v>
      </c>
      <c r="B94" s="101"/>
      <c r="C94" s="101"/>
      <c r="D94" s="101"/>
      <c r="E94" s="101"/>
      <c r="F94" s="101"/>
      <c r="G94" s="101"/>
      <c r="H94" s="101"/>
      <c r="I94" s="102"/>
    </row>
    <row r="95" spans="1:9" x14ac:dyDescent="0.25">
      <c r="A95" s="70" t="s">
        <v>42</v>
      </c>
      <c r="B95" s="54" t="s">
        <v>19</v>
      </c>
      <c r="C95" s="62">
        <f t="shared" ref="C95:C105" si="29">D95+E95+F95+G95+H95+I95</f>
        <v>1870</v>
      </c>
      <c r="D95" s="62">
        <f t="shared" ref="D95:I102" si="30">D97</f>
        <v>1155</v>
      </c>
      <c r="E95" s="62">
        <f t="shared" si="30"/>
        <v>715</v>
      </c>
      <c r="F95" s="62">
        <f t="shared" si="30"/>
        <v>0</v>
      </c>
      <c r="G95" s="62">
        <f t="shared" si="30"/>
        <v>0</v>
      </c>
      <c r="H95" s="62">
        <f t="shared" si="30"/>
        <v>0</v>
      </c>
      <c r="I95" s="62">
        <f t="shared" si="30"/>
        <v>0</v>
      </c>
    </row>
    <row r="96" spans="1:9" x14ac:dyDescent="0.25">
      <c r="A96" s="61" t="s">
        <v>56</v>
      </c>
      <c r="B96" s="52" t="s">
        <v>20</v>
      </c>
      <c r="C96" s="62">
        <f t="shared" si="29"/>
        <v>1870</v>
      </c>
      <c r="D96" s="62">
        <f t="shared" si="30"/>
        <v>1155</v>
      </c>
      <c r="E96" s="62">
        <f t="shared" si="30"/>
        <v>715</v>
      </c>
      <c r="F96" s="62">
        <f t="shared" si="30"/>
        <v>0</v>
      </c>
      <c r="G96" s="62">
        <f t="shared" si="30"/>
        <v>0</v>
      </c>
      <c r="H96" s="62">
        <f t="shared" si="30"/>
        <v>0</v>
      </c>
      <c r="I96" s="62">
        <f t="shared" si="30"/>
        <v>0</v>
      </c>
    </row>
    <row r="97" spans="1:9" x14ac:dyDescent="0.25">
      <c r="A97" s="103" t="s">
        <v>33</v>
      </c>
      <c r="B97" s="104" t="s">
        <v>19</v>
      </c>
      <c r="C97" s="105">
        <f t="shared" si="29"/>
        <v>1870</v>
      </c>
      <c r="D97" s="105">
        <f t="shared" si="30"/>
        <v>1155</v>
      </c>
      <c r="E97" s="105">
        <f t="shared" si="30"/>
        <v>715</v>
      </c>
      <c r="F97" s="105">
        <f t="shared" si="30"/>
        <v>0</v>
      </c>
      <c r="G97" s="105">
        <f t="shared" si="30"/>
        <v>0</v>
      </c>
      <c r="H97" s="105">
        <f t="shared" si="30"/>
        <v>0</v>
      </c>
      <c r="I97" s="105">
        <f t="shared" si="30"/>
        <v>0</v>
      </c>
    </row>
    <row r="98" spans="1:9" x14ac:dyDescent="0.25">
      <c r="A98" s="66" t="s">
        <v>34</v>
      </c>
      <c r="B98" s="106" t="s">
        <v>20</v>
      </c>
      <c r="C98" s="105">
        <f t="shared" si="29"/>
        <v>1870</v>
      </c>
      <c r="D98" s="105">
        <f t="shared" si="30"/>
        <v>1155</v>
      </c>
      <c r="E98" s="105">
        <f t="shared" si="30"/>
        <v>715</v>
      </c>
      <c r="F98" s="105">
        <f t="shared" si="30"/>
        <v>0</v>
      </c>
      <c r="G98" s="105">
        <f t="shared" si="30"/>
        <v>0</v>
      </c>
      <c r="H98" s="105">
        <f t="shared" si="30"/>
        <v>0</v>
      </c>
      <c r="I98" s="105">
        <f t="shared" si="30"/>
        <v>0</v>
      </c>
    </row>
    <row r="99" spans="1:9" x14ac:dyDescent="0.25">
      <c r="A99" s="49" t="s">
        <v>26</v>
      </c>
      <c r="B99" s="50" t="s">
        <v>19</v>
      </c>
      <c r="C99" s="62">
        <f t="shared" si="29"/>
        <v>1870</v>
      </c>
      <c r="D99" s="62">
        <f t="shared" si="30"/>
        <v>1155</v>
      </c>
      <c r="E99" s="62">
        <f t="shared" si="30"/>
        <v>715</v>
      </c>
      <c r="F99" s="62">
        <f t="shared" si="30"/>
        <v>0</v>
      </c>
      <c r="G99" s="62">
        <f t="shared" si="30"/>
        <v>0</v>
      </c>
      <c r="H99" s="62">
        <f t="shared" si="30"/>
        <v>0</v>
      </c>
      <c r="I99" s="62">
        <f t="shared" si="30"/>
        <v>0</v>
      </c>
    </row>
    <row r="100" spans="1:9" x14ac:dyDescent="0.25">
      <c r="A100" s="51"/>
      <c r="B100" s="52" t="s">
        <v>20</v>
      </c>
      <c r="C100" s="62">
        <f t="shared" si="29"/>
        <v>1870</v>
      </c>
      <c r="D100" s="62">
        <f t="shared" si="30"/>
        <v>1155</v>
      </c>
      <c r="E100" s="62">
        <f t="shared" si="30"/>
        <v>715</v>
      </c>
      <c r="F100" s="62">
        <f t="shared" si="30"/>
        <v>0</v>
      </c>
      <c r="G100" s="62">
        <f t="shared" si="30"/>
        <v>0</v>
      </c>
      <c r="H100" s="62">
        <f t="shared" si="30"/>
        <v>0</v>
      </c>
      <c r="I100" s="62">
        <f t="shared" si="30"/>
        <v>0</v>
      </c>
    </row>
    <row r="101" spans="1:9" x14ac:dyDescent="0.25">
      <c r="A101" s="71" t="s">
        <v>38</v>
      </c>
      <c r="B101" s="54" t="s">
        <v>19</v>
      </c>
      <c r="C101" s="62">
        <f t="shared" si="29"/>
        <v>1870</v>
      </c>
      <c r="D101" s="62">
        <f t="shared" si="30"/>
        <v>1155</v>
      </c>
      <c r="E101" s="62">
        <f t="shared" si="30"/>
        <v>715</v>
      </c>
      <c r="F101" s="62">
        <f t="shared" si="30"/>
        <v>0</v>
      </c>
      <c r="G101" s="62">
        <f t="shared" si="30"/>
        <v>0</v>
      </c>
      <c r="H101" s="62">
        <f t="shared" si="30"/>
        <v>0</v>
      </c>
      <c r="I101" s="62">
        <f t="shared" si="30"/>
        <v>0</v>
      </c>
    </row>
    <row r="102" spans="1:9" x14ac:dyDescent="0.25">
      <c r="A102" s="66"/>
      <c r="B102" s="52" t="s">
        <v>20</v>
      </c>
      <c r="C102" s="62">
        <f t="shared" si="29"/>
        <v>1870</v>
      </c>
      <c r="D102" s="62">
        <f t="shared" si="30"/>
        <v>1155</v>
      </c>
      <c r="E102" s="62">
        <f t="shared" si="30"/>
        <v>715</v>
      </c>
      <c r="F102" s="62">
        <f t="shared" si="30"/>
        <v>0</v>
      </c>
      <c r="G102" s="62">
        <f t="shared" si="30"/>
        <v>0</v>
      </c>
      <c r="H102" s="62">
        <f t="shared" si="30"/>
        <v>0</v>
      </c>
      <c r="I102" s="62">
        <f t="shared" si="30"/>
        <v>0</v>
      </c>
    </row>
    <row r="103" spans="1:9" x14ac:dyDescent="0.25">
      <c r="A103" s="107" t="s">
        <v>57</v>
      </c>
      <c r="B103" s="104" t="s">
        <v>19</v>
      </c>
      <c r="C103" s="105">
        <f t="shared" si="29"/>
        <v>1870</v>
      </c>
      <c r="D103" s="105">
        <f t="shared" ref="D103:I103" si="31">D104</f>
        <v>1155</v>
      </c>
      <c r="E103" s="105">
        <f t="shared" si="31"/>
        <v>715</v>
      </c>
      <c r="F103" s="105">
        <f t="shared" si="31"/>
        <v>0</v>
      </c>
      <c r="G103" s="105">
        <f t="shared" si="31"/>
        <v>0</v>
      </c>
      <c r="H103" s="105">
        <f t="shared" si="31"/>
        <v>0</v>
      </c>
      <c r="I103" s="105">
        <f t="shared" si="31"/>
        <v>0</v>
      </c>
    </row>
    <row r="104" spans="1:9" x14ac:dyDescent="0.25">
      <c r="A104" s="108"/>
      <c r="B104" s="106" t="s">
        <v>20</v>
      </c>
      <c r="C104" s="105">
        <f t="shared" si="29"/>
        <v>1870</v>
      </c>
      <c r="D104" s="105">
        <f>D106</f>
        <v>1155</v>
      </c>
      <c r="E104" s="105">
        <f>E106</f>
        <v>715</v>
      </c>
      <c r="F104" s="105">
        <v>0</v>
      </c>
      <c r="G104" s="105">
        <v>0</v>
      </c>
      <c r="H104" s="105">
        <v>0</v>
      </c>
      <c r="I104" s="105">
        <v>0</v>
      </c>
    </row>
    <row r="105" spans="1:9" x14ac:dyDescent="0.25">
      <c r="A105" s="107" t="s">
        <v>58</v>
      </c>
      <c r="B105" s="104" t="s">
        <v>19</v>
      </c>
      <c r="C105" s="105">
        <f t="shared" si="29"/>
        <v>1870</v>
      </c>
      <c r="D105" s="105">
        <f t="shared" ref="D105:I106" si="32">D107</f>
        <v>1155</v>
      </c>
      <c r="E105" s="105">
        <f t="shared" si="32"/>
        <v>715</v>
      </c>
      <c r="F105" s="105">
        <f t="shared" si="32"/>
        <v>0</v>
      </c>
      <c r="G105" s="105">
        <f t="shared" si="32"/>
        <v>0</v>
      </c>
      <c r="H105" s="105">
        <f t="shared" si="32"/>
        <v>0</v>
      </c>
      <c r="I105" s="105">
        <f t="shared" si="32"/>
        <v>0</v>
      </c>
    </row>
    <row r="106" spans="1:9" x14ac:dyDescent="0.25">
      <c r="A106" s="108"/>
      <c r="B106" s="106" t="s">
        <v>20</v>
      </c>
      <c r="C106" s="105">
        <f>D106+E106+F106+G106+H106+I106</f>
        <v>1870</v>
      </c>
      <c r="D106" s="105">
        <f t="shared" si="32"/>
        <v>1155</v>
      </c>
      <c r="E106" s="105">
        <f t="shared" si="32"/>
        <v>715</v>
      </c>
      <c r="F106" s="105">
        <f t="shared" si="32"/>
        <v>0</v>
      </c>
      <c r="G106" s="105">
        <f t="shared" si="32"/>
        <v>0</v>
      </c>
      <c r="H106" s="105">
        <f t="shared" si="32"/>
        <v>0</v>
      </c>
      <c r="I106" s="105">
        <f t="shared" si="32"/>
        <v>0</v>
      </c>
    </row>
    <row r="107" spans="1:9" ht="39" x14ac:dyDescent="0.25">
      <c r="A107" s="109" t="s">
        <v>59</v>
      </c>
      <c r="B107" s="110" t="s">
        <v>19</v>
      </c>
      <c r="C107" s="111">
        <f>D107+E107+F107+G107+H107+I107</f>
        <v>1870</v>
      </c>
      <c r="D107" s="111">
        <v>1155</v>
      </c>
      <c r="E107" s="111">
        <f>E108</f>
        <v>715</v>
      </c>
      <c r="F107" s="111">
        <v>0</v>
      </c>
      <c r="G107" s="111">
        <v>0</v>
      </c>
      <c r="H107" s="111">
        <v>0</v>
      </c>
      <c r="I107" s="111">
        <v>0</v>
      </c>
    </row>
    <row r="108" spans="1:9" x14ac:dyDescent="0.25">
      <c r="A108" s="41"/>
      <c r="B108" s="57" t="s">
        <v>20</v>
      </c>
      <c r="C108" s="62">
        <f>D108+E108+F108+G108+H108+I108</f>
        <v>1870</v>
      </c>
      <c r="D108" s="39">
        <v>1155</v>
      </c>
      <c r="E108" s="39">
        <v>715</v>
      </c>
      <c r="F108" s="39">
        <v>0</v>
      </c>
      <c r="G108" s="39">
        <v>0</v>
      </c>
      <c r="H108" s="39">
        <v>0</v>
      </c>
      <c r="I108" s="39">
        <v>0</v>
      </c>
    </row>
    <row r="109" spans="1:9" x14ac:dyDescent="0.25">
      <c r="A109" s="112" t="s">
        <v>60</v>
      </c>
      <c r="B109" s="88"/>
      <c r="C109" s="88"/>
      <c r="D109" s="88"/>
      <c r="E109" s="88"/>
      <c r="F109" s="88"/>
      <c r="G109" s="88"/>
      <c r="H109" s="88"/>
      <c r="I109" s="89"/>
    </row>
    <row r="110" spans="1:9" x14ac:dyDescent="0.25">
      <c r="A110" s="113" t="s">
        <v>42</v>
      </c>
      <c r="B110" s="59" t="s">
        <v>19</v>
      </c>
      <c r="C110" s="62">
        <f t="shared" ref="C110:C135" si="33">D110+E110+F110+G110+H110+I110</f>
        <v>4048.56</v>
      </c>
      <c r="D110" s="39">
        <f>D112+D124</f>
        <v>3498.56</v>
      </c>
      <c r="E110" s="39">
        <f t="shared" ref="E110:I111" si="34">E112+E124</f>
        <v>550</v>
      </c>
      <c r="F110" s="39">
        <f t="shared" si="34"/>
        <v>0</v>
      </c>
      <c r="G110" s="39">
        <f t="shared" si="34"/>
        <v>0</v>
      </c>
      <c r="H110" s="39">
        <f t="shared" si="34"/>
        <v>0</v>
      </c>
      <c r="I110" s="39">
        <f t="shared" si="34"/>
        <v>0</v>
      </c>
    </row>
    <row r="111" spans="1:9" x14ac:dyDescent="0.25">
      <c r="A111" s="61" t="s">
        <v>56</v>
      </c>
      <c r="B111" s="57" t="s">
        <v>20</v>
      </c>
      <c r="C111" s="62">
        <f t="shared" si="33"/>
        <v>4048.56</v>
      </c>
      <c r="D111" s="39">
        <f>D113+D125</f>
        <v>3498.56</v>
      </c>
      <c r="E111" s="39">
        <f t="shared" si="34"/>
        <v>550</v>
      </c>
      <c r="F111" s="39">
        <f t="shared" si="34"/>
        <v>0</v>
      </c>
      <c r="G111" s="39">
        <f t="shared" si="34"/>
        <v>0</v>
      </c>
      <c r="H111" s="39">
        <f t="shared" si="34"/>
        <v>0</v>
      </c>
      <c r="I111" s="39">
        <f t="shared" si="34"/>
        <v>0</v>
      </c>
    </row>
    <row r="112" spans="1:9" x14ac:dyDescent="0.25">
      <c r="A112" s="103" t="s">
        <v>48</v>
      </c>
      <c r="B112" s="54" t="s">
        <v>19</v>
      </c>
      <c r="C112" s="62">
        <f t="shared" si="33"/>
        <v>1431</v>
      </c>
      <c r="D112" s="39">
        <f t="shared" ref="D112:I121" si="35">D114</f>
        <v>1431</v>
      </c>
      <c r="E112" s="39">
        <f t="shared" si="35"/>
        <v>0</v>
      </c>
      <c r="F112" s="39">
        <f t="shared" si="35"/>
        <v>0</v>
      </c>
      <c r="G112" s="39">
        <f t="shared" si="35"/>
        <v>0</v>
      </c>
      <c r="H112" s="39">
        <f t="shared" si="35"/>
        <v>0</v>
      </c>
      <c r="I112" s="39">
        <f t="shared" si="35"/>
        <v>0</v>
      </c>
    </row>
    <row r="113" spans="1:9" x14ac:dyDescent="0.25">
      <c r="A113" s="66" t="s">
        <v>34</v>
      </c>
      <c r="B113" s="52" t="s">
        <v>20</v>
      </c>
      <c r="C113" s="62">
        <f t="shared" si="33"/>
        <v>1431</v>
      </c>
      <c r="D113" s="39">
        <f t="shared" si="35"/>
        <v>1431</v>
      </c>
      <c r="E113" s="39">
        <f t="shared" si="35"/>
        <v>0</v>
      </c>
      <c r="F113" s="39">
        <f t="shared" si="35"/>
        <v>0</v>
      </c>
      <c r="G113" s="39">
        <f t="shared" si="35"/>
        <v>0</v>
      </c>
      <c r="H113" s="39">
        <f t="shared" si="35"/>
        <v>0</v>
      </c>
      <c r="I113" s="39">
        <f t="shared" si="35"/>
        <v>0</v>
      </c>
    </row>
    <row r="114" spans="1:9" x14ac:dyDescent="0.25">
      <c r="A114" s="49" t="s">
        <v>26</v>
      </c>
      <c r="B114" s="50" t="s">
        <v>19</v>
      </c>
      <c r="C114" s="62">
        <f t="shared" si="33"/>
        <v>1431</v>
      </c>
      <c r="D114" s="39">
        <f t="shared" si="35"/>
        <v>1431</v>
      </c>
      <c r="E114" s="39">
        <f t="shared" si="35"/>
        <v>0</v>
      </c>
      <c r="F114" s="39">
        <f t="shared" si="35"/>
        <v>0</v>
      </c>
      <c r="G114" s="39">
        <f t="shared" si="35"/>
        <v>0</v>
      </c>
      <c r="H114" s="39">
        <f t="shared" si="35"/>
        <v>0</v>
      </c>
      <c r="I114" s="39">
        <f t="shared" si="35"/>
        <v>0</v>
      </c>
    </row>
    <row r="115" spans="1:9" x14ac:dyDescent="0.25">
      <c r="A115" s="51"/>
      <c r="B115" s="52" t="s">
        <v>20</v>
      </c>
      <c r="C115" s="62">
        <f t="shared" si="33"/>
        <v>1431</v>
      </c>
      <c r="D115" s="39">
        <f t="shared" si="35"/>
        <v>1431</v>
      </c>
      <c r="E115" s="39">
        <f t="shared" si="35"/>
        <v>0</v>
      </c>
      <c r="F115" s="39">
        <f t="shared" si="35"/>
        <v>0</v>
      </c>
      <c r="G115" s="39">
        <f t="shared" si="35"/>
        <v>0</v>
      </c>
      <c r="H115" s="39">
        <f t="shared" si="35"/>
        <v>0</v>
      </c>
      <c r="I115" s="39">
        <f t="shared" si="35"/>
        <v>0</v>
      </c>
    </row>
    <row r="116" spans="1:9" x14ac:dyDescent="0.25">
      <c r="A116" s="49" t="s">
        <v>38</v>
      </c>
      <c r="B116" s="54" t="s">
        <v>19</v>
      </c>
      <c r="C116" s="62">
        <f t="shared" si="33"/>
        <v>1431</v>
      </c>
      <c r="D116" s="39">
        <f t="shared" si="35"/>
        <v>1431</v>
      </c>
      <c r="E116" s="39">
        <f t="shared" si="35"/>
        <v>0</v>
      </c>
      <c r="F116" s="39">
        <f t="shared" si="35"/>
        <v>0</v>
      </c>
      <c r="G116" s="39">
        <f t="shared" si="35"/>
        <v>0</v>
      </c>
      <c r="H116" s="39">
        <f t="shared" si="35"/>
        <v>0</v>
      </c>
      <c r="I116" s="39">
        <f t="shared" si="35"/>
        <v>0</v>
      </c>
    </row>
    <row r="117" spans="1:9" x14ac:dyDescent="0.25">
      <c r="A117" s="41"/>
      <c r="B117" s="52" t="s">
        <v>20</v>
      </c>
      <c r="C117" s="62">
        <f t="shared" si="33"/>
        <v>1431</v>
      </c>
      <c r="D117" s="39">
        <f t="shared" si="35"/>
        <v>1431</v>
      </c>
      <c r="E117" s="39">
        <f t="shared" si="35"/>
        <v>0</v>
      </c>
      <c r="F117" s="39">
        <f t="shared" si="35"/>
        <v>0</v>
      </c>
      <c r="G117" s="39">
        <f t="shared" si="35"/>
        <v>0</v>
      </c>
      <c r="H117" s="39">
        <f t="shared" si="35"/>
        <v>0</v>
      </c>
      <c r="I117" s="39">
        <f t="shared" si="35"/>
        <v>0</v>
      </c>
    </row>
    <row r="118" spans="1:9" x14ac:dyDescent="0.25">
      <c r="A118" s="107" t="s">
        <v>57</v>
      </c>
      <c r="B118" s="104" t="s">
        <v>19</v>
      </c>
      <c r="C118" s="105">
        <f t="shared" si="33"/>
        <v>1431</v>
      </c>
      <c r="D118" s="105">
        <f>D120</f>
        <v>1431</v>
      </c>
      <c r="E118" s="105">
        <f t="shared" si="35"/>
        <v>0</v>
      </c>
      <c r="F118" s="105">
        <f t="shared" si="35"/>
        <v>0</v>
      </c>
      <c r="G118" s="105">
        <f t="shared" si="35"/>
        <v>0</v>
      </c>
      <c r="H118" s="105">
        <f t="shared" si="35"/>
        <v>0</v>
      </c>
      <c r="I118" s="105">
        <f t="shared" si="35"/>
        <v>0</v>
      </c>
    </row>
    <row r="119" spans="1:9" x14ac:dyDescent="0.25">
      <c r="A119" s="108"/>
      <c r="B119" s="106" t="s">
        <v>20</v>
      </c>
      <c r="C119" s="105">
        <f t="shared" si="33"/>
        <v>1431</v>
      </c>
      <c r="D119" s="105">
        <f>D121</f>
        <v>1431</v>
      </c>
      <c r="E119" s="105">
        <f t="shared" si="35"/>
        <v>0</v>
      </c>
      <c r="F119" s="105">
        <f t="shared" si="35"/>
        <v>0</v>
      </c>
      <c r="G119" s="105">
        <f t="shared" si="35"/>
        <v>0</v>
      </c>
      <c r="H119" s="105">
        <f t="shared" si="35"/>
        <v>0</v>
      </c>
      <c r="I119" s="105">
        <f t="shared" si="35"/>
        <v>0</v>
      </c>
    </row>
    <row r="120" spans="1:9" ht="26.25" x14ac:dyDescent="0.25">
      <c r="A120" s="114" t="s">
        <v>61</v>
      </c>
      <c r="B120" s="115" t="s">
        <v>19</v>
      </c>
      <c r="C120" s="116">
        <f t="shared" si="33"/>
        <v>1431</v>
      </c>
      <c r="D120" s="116">
        <f>D122</f>
        <v>1431</v>
      </c>
      <c r="E120" s="116">
        <v>0</v>
      </c>
      <c r="F120" s="116">
        <f t="shared" si="35"/>
        <v>0</v>
      </c>
      <c r="G120" s="116">
        <f t="shared" si="35"/>
        <v>0</v>
      </c>
      <c r="H120" s="116">
        <f t="shared" si="35"/>
        <v>0</v>
      </c>
      <c r="I120" s="116">
        <f t="shared" si="35"/>
        <v>0</v>
      </c>
    </row>
    <row r="121" spans="1:9" x14ac:dyDescent="0.25">
      <c r="A121" s="117"/>
      <c r="B121" s="118" t="s">
        <v>20</v>
      </c>
      <c r="C121" s="116">
        <f t="shared" si="33"/>
        <v>1431</v>
      </c>
      <c r="D121" s="116">
        <f>D123</f>
        <v>1431</v>
      </c>
      <c r="E121" s="116">
        <v>0</v>
      </c>
      <c r="F121" s="116">
        <f t="shared" si="35"/>
        <v>0</v>
      </c>
      <c r="G121" s="116">
        <f t="shared" si="35"/>
        <v>0</v>
      </c>
      <c r="H121" s="116">
        <f t="shared" si="35"/>
        <v>0</v>
      </c>
      <c r="I121" s="116">
        <f t="shared" si="35"/>
        <v>0</v>
      </c>
    </row>
    <row r="122" spans="1:9" ht="26.25" x14ac:dyDescent="0.25">
      <c r="A122" s="119" t="s">
        <v>62</v>
      </c>
      <c r="B122" s="120" t="s">
        <v>19</v>
      </c>
      <c r="C122" s="121">
        <f t="shared" si="33"/>
        <v>1431</v>
      </c>
      <c r="D122" s="121">
        <f>359+1072</f>
        <v>1431</v>
      </c>
      <c r="E122" s="121">
        <v>0</v>
      </c>
      <c r="F122" s="121">
        <v>0</v>
      </c>
      <c r="G122" s="121">
        <v>0</v>
      </c>
      <c r="H122" s="121">
        <v>0</v>
      </c>
      <c r="I122" s="121">
        <v>0</v>
      </c>
    </row>
    <row r="123" spans="1:9" x14ac:dyDescent="0.25">
      <c r="A123" s="122"/>
      <c r="B123" s="99" t="s">
        <v>20</v>
      </c>
      <c r="C123" s="96">
        <f t="shared" si="33"/>
        <v>1431</v>
      </c>
      <c r="D123" s="97">
        <f>359+1072</f>
        <v>1431</v>
      </c>
      <c r="E123" s="97">
        <v>0</v>
      </c>
      <c r="F123" s="97">
        <v>0</v>
      </c>
      <c r="G123" s="97">
        <v>0</v>
      </c>
      <c r="H123" s="97">
        <v>0</v>
      </c>
      <c r="I123" s="97">
        <v>0</v>
      </c>
    </row>
    <row r="124" spans="1:9" x14ac:dyDescent="0.25">
      <c r="A124" s="103" t="s">
        <v>33</v>
      </c>
      <c r="B124" s="54" t="s">
        <v>19</v>
      </c>
      <c r="C124" s="62">
        <f t="shared" si="33"/>
        <v>2617.56</v>
      </c>
      <c r="D124" s="39">
        <f t="shared" ref="D124:I133" si="36">D126</f>
        <v>2067.56</v>
      </c>
      <c r="E124" s="39">
        <f t="shared" si="36"/>
        <v>550</v>
      </c>
      <c r="F124" s="39">
        <f t="shared" si="36"/>
        <v>0</v>
      </c>
      <c r="G124" s="39">
        <f t="shared" si="36"/>
        <v>0</v>
      </c>
      <c r="H124" s="39">
        <f t="shared" si="36"/>
        <v>0</v>
      </c>
      <c r="I124" s="39">
        <f t="shared" si="36"/>
        <v>0</v>
      </c>
    </row>
    <row r="125" spans="1:9" x14ac:dyDescent="0.25">
      <c r="A125" s="66" t="s">
        <v>34</v>
      </c>
      <c r="B125" s="52" t="s">
        <v>20</v>
      </c>
      <c r="C125" s="62">
        <f t="shared" si="33"/>
        <v>2617.56</v>
      </c>
      <c r="D125" s="39">
        <f t="shared" si="36"/>
        <v>2067.56</v>
      </c>
      <c r="E125" s="39">
        <f t="shared" si="36"/>
        <v>550</v>
      </c>
      <c r="F125" s="39">
        <f t="shared" si="36"/>
        <v>0</v>
      </c>
      <c r="G125" s="39">
        <f t="shared" si="36"/>
        <v>0</v>
      </c>
      <c r="H125" s="39">
        <f t="shared" si="36"/>
        <v>0</v>
      </c>
      <c r="I125" s="39">
        <f t="shared" si="36"/>
        <v>0</v>
      </c>
    </row>
    <row r="126" spans="1:9" x14ac:dyDescent="0.25">
      <c r="A126" s="49" t="s">
        <v>26</v>
      </c>
      <c r="B126" s="50" t="s">
        <v>19</v>
      </c>
      <c r="C126" s="62">
        <f t="shared" si="33"/>
        <v>2617.56</v>
      </c>
      <c r="D126" s="39">
        <f t="shared" si="36"/>
        <v>2067.56</v>
      </c>
      <c r="E126" s="39">
        <f t="shared" si="36"/>
        <v>550</v>
      </c>
      <c r="F126" s="39">
        <f t="shared" si="36"/>
        <v>0</v>
      </c>
      <c r="G126" s="39">
        <f t="shared" si="36"/>
        <v>0</v>
      </c>
      <c r="H126" s="39">
        <f t="shared" si="36"/>
        <v>0</v>
      </c>
      <c r="I126" s="39">
        <f t="shared" si="36"/>
        <v>0</v>
      </c>
    </row>
    <row r="127" spans="1:9" x14ac:dyDescent="0.25">
      <c r="A127" s="51"/>
      <c r="B127" s="52" t="s">
        <v>20</v>
      </c>
      <c r="C127" s="62">
        <f t="shared" si="33"/>
        <v>2617.56</v>
      </c>
      <c r="D127" s="39">
        <f t="shared" si="36"/>
        <v>2067.56</v>
      </c>
      <c r="E127" s="39">
        <f t="shared" si="36"/>
        <v>550</v>
      </c>
      <c r="F127" s="39">
        <f t="shared" si="36"/>
        <v>0</v>
      </c>
      <c r="G127" s="39">
        <f t="shared" si="36"/>
        <v>0</v>
      </c>
      <c r="H127" s="39">
        <f t="shared" si="36"/>
        <v>0</v>
      </c>
      <c r="I127" s="39">
        <f t="shared" si="36"/>
        <v>0</v>
      </c>
    </row>
    <row r="128" spans="1:9" x14ac:dyDescent="0.25">
      <c r="A128" s="49" t="s">
        <v>38</v>
      </c>
      <c r="B128" s="54" t="s">
        <v>19</v>
      </c>
      <c r="C128" s="62">
        <f t="shared" si="33"/>
        <v>2617.56</v>
      </c>
      <c r="D128" s="39">
        <f t="shared" si="36"/>
        <v>2067.56</v>
      </c>
      <c r="E128" s="39">
        <f t="shared" si="36"/>
        <v>550</v>
      </c>
      <c r="F128" s="39">
        <f t="shared" si="36"/>
        <v>0</v>
      </c>
      <c r="G128" s="39">
        <f t="shared" si="36"/>
        <v>0</v>
      </c>
      <c r="H128" s="39">
        <f t="shared" si="36"/>
        <v>0</v>
      </c>
      <c r="I128" s="39">
        <f t="shared" si="36"/>
        <v>0</v>
      </c>
    </row>
    <row r="129" spans="1:9" x14ac:dyDescent="0.25">
      <c r="A129" s="41"/>
      <c r="B129" s="52" t="s">
        <v>20</v>
      </c>
      <c r="C129" s="62">
        <f t="shared" si="33"/>
        <v>2617.56</v>
      </c>
      <c r="D129" s="39">
        <f t="shared" si="36"/>
        <v>2067.56</v>
      </c>
      <c r="E129" s="39">
        <f t="shared" si="36"/>
        <v>550</v>
      </c>
      <c r="F129" s="39">
        <f t="shared" si="36"/>
        <v>0</v>
      </c>
      <c r="G129" s="39">
        <f t="shared" si="36"/>
        <v>0</v>
      </c>
      <c r="H129" s="39">
        <f t="shared" si="36"/>
        <v>0</v>
      </c>
      <c r="I129" s="39">
        <f t="shared" si="36"/>
        <v>0</v>
      </c>
    </row>
    <row r="130" spans="1:9" x14ac:dyDescent="0.25">
      <c r="A130" s="107" t="s">
        <v>57</v>
      </c>
      <c r="B130" s="104" t="s">
        <v>19</v>
      </c>
      <c r="C130" s="105">
        <f t="shared" si="33"/>
        <v>2617.56</v>
      </c>
      <c r="D130" s="105">
        <f>D132</f>
        <v>2067.56</v>
      </c>
      <c r="E130" s="105">
        <f t="shared" si="36"/>
        <v>550</v>
      </c>
      <c r="F130" s="105">
        <f t="shared" si="36"/>
        <v>0</v>
      </c>
      <c r="G130" s="105">
        <f t="shared" si="36"/>
        <v>0</v>
      </c>
      <c r="H130" s="105">
        <f t="shared" si="36"/>
        <v>0</v>
      </c>
      <c r="I130" s="105">
        <f t="shared" si="36"/>
        <v>0</v>
      </c>
    </row>
    <row r="131" spans="1:9" x14ac:dyDescent="0.25">
      <c r="A131" s="108"/>
      <c r="B131" s="106" t="s">
        <v>20</v>
      </c>
      <c r="C131" s="105">
        <f t="shared" si="33"/>
        <v>2617.56</v>
      </c>
      <c r="D131" s="105">
        <f>D133</f>
        <v>2067.56</v>
      </c>
      <c r="E131" s="105">
        <f t="shared" si="36"/>
        <v>550</v>
      </c>
      <c r="F131" s="105">
        <f t="shared" si="36"/>
        <v>0</v>
      </c>
      <c r="G131" s="105">
        <f t="shared" si="36"/>
        <v>0</v>
      </c>
      <c r="H131" s="105">
        <f t="shared" si="36"/>
        <v>0</v>
      </c>
      <c r="I131" s="105">
        <f t="shared" si="36"/>
        <v>0</v>
      </c>
    </row>
    <row r="132" spans="1:9" x14ac:dyDescent="0.25">
      <c r="A132" s="123" t="s">
        <v>63</v>
      </c>
      <c r="B132" s="124" t="s">
        <v>19</v>
      </c>
      <c r="C132" s="125">
        <f t="shared" si="33"/>
        <v>2617.56</v>
      </c>
      <c r="D132" s="125">
        <f>D134</f>
        <v>2067.56</v>
      </c>
      <c r="E132" s="125">
        <v>550</v>
      </c>
      <c r="F132" s="125">
        <v>0</v>
      </c>
      <c r="G132" s="125">
        <f t="shared" si="36"/>
        <v>0</v>
      </c>
      <c r="H132" s="125">
        <f t="shared" si="36"/>
        <v>0</v>
      </c>
      <c r="I132" s="125">
        <f t="shared" si="36"/>
        <v>0</v>
      </c>
    </row>
    <row r="133" spans="1:9" x14ac:dyDescent="0.25">
      <c r="A133" s="126"/>
      <c r="B133" s="127" t="s">
        <v>20</v>
      </c>
      <c r="C133" s="125">
        <f t="shared" si="33"/>
        <v>2617.56</v>
      </c>
      <c r="D133" s="125">
        <f>D135</f>
        <v>2067.56</v>
      </c>
      <c r="E133" s="125">
        <v>550</v>
      </c>
      <c r="F133" s="125">
        <v>0</v>
      </c>
      <c r="G133" s="125">
        <f t="shared" si="36"/>
        <v>0</v>
      </c>
      <c r="H133" s="125">
        <f t="shared" si="36"/>
        <v>0</v>
      </c>
      <c r="I133" s="125">
        <f t="shared" si="36"/>
        <v>0</v>
      </c>
    </row>
    <row r="134" spans="1:9" ht="26.25" x14ac:dyDescent="0.25">
      <c r="A134" s="128" t="s">
        <v>64</v>
      </c>
      <c r="B134" s="129" t="s">
        <v>19</v>
      </c>
      <c r="C134" s="130">
        <f t="shared" si="33"/>
        <v>2617.56</v>
      </c>
      <c r="D134" s="130">
        <f>D135</f>
        <v>2067.56</v>
      </c>
      <c r="E134" s="130">
        <f>E135</f>
        <v>550</v>
      </c>
      <c r="F134" s="130">
        <f>F135</f>
        <v>0</v>
      </c>
      <c r="G134" s="130">
        <v>0</v>
      </c>
      <c r="H134" s="130">
        <v>0</v>
      </c>
      <c r="I134" s="130">
        <v>0</v>
      </c>
    </row>
    <row r="135" spans="1:9" x14ac:dyDescent="0.25">
      <c r="A135" s="131"/>
      <c r="B135" s="132" t="s">
        <v>20</v>
      </c>
      <c r="C135" s="130">
        <f t="shared" si="33"/>
        <v>2617.56</v>
      </c>
      <c r="D135" s="130">
        <f>804.44+1263.12</f>
        <v>2067.56</v>
      </c>
      <c r="E135" s="130">
        <v>550</v>
      </c>
      <c r="F135" s="130">
        <v>0</v>
      </c>
      <c r="G135" s="130">
        <v>0</v>
      </c>
      <c r="H135" s="130">
        <v>0</v>
      </c>
      <c r="I135" s="130">
        <v>0</v>
      </c>
    </row>
    <row r="136" spans="1:9" x14ac:dyDescent="0.25">
      <c r="A136" s="133" t="s">
        <v>65</v>
      </c>
      <c r="B136" s="134"/>
      <c r="C136" s="134"/>
      <c r="D136" s="134"/>
      <c r="E136" s="134"/>
      <c r="F136" s="134"/>
      <c r="G136" s="134"/>
      <c r="H136" s="134"/>
      <c r="I136" s="135"/>
    </row>
    <row r="137" spans="1:9" x14ac:dyDescent="0.25">
      <c r="A137" s="71" t="s">
        <v>42</v>
      </c>
      <c r="B137" s="95" t="s">
        <v>19</v>
      </c>
      <c r="C137" s="136">
        <f t="shared" ref="C137:C144" si="37">D137+E137+F137+G137+H137+I137</f>
        <v>1008</v>
      </c>
      <c r="D137" s="136">
        <f t="shared" ref="D137:I142" si="38">D139</f>
        <v>551</v>
      </c>
      <c r="E137" s="136">
        <f t="shared" si="38"/>
        <v>0</v>
      </c>
      <c r="F137" s="136">
        <f t="shared" si="38"/>
        <v>0</v>
      </c>
      <c r="G137" s="136">
        <f t="shared" si="38"/>
        <v>0</v>
      </c>
      <c r="H137" s="136">
        <f t="shared" si="38"/>
        <v>0</v>
      </c>
      <c r="I137" s="136">
        <f t="shared" si="38"/>
        <v>457</v>
      </c>
    </row>
    <row r="138" spans="1:9" x14ac:dyDescent="0.25">
      <c r="A138" s="61" t="s">
        <v>56</v>
      </c>
      <c r="B138" s="99" t="s">
        <v>20</v>
      </c>
      <c r="C138" s="136">
        <f t="shared" si="37"/>
        <v>1008</v>
      </c>
      <c r="D138" s="136">
        <f t="shared" si="38"/>
        <v>551</v>
      </c>
      <c r="E138" s="136">
        <f t="shared" si="38"/>
        <v>0</v>
      </c>
      <c r="F138" s="136">
        <f t="shared" si="38"/>
        <v>0</v>
      </c>
      <c r="G138" s="136">
        <f t="shared" si="38"/>
        <v>0</v>
      </c>
      <c r="H138" s="136">
        <f t="shared" si="38"/>
        <v>0</v>
      </c>
      <c r="I138" s="136">
        <f t="shared" si="38"/>
        <v>457</v>
      </c>
    </row>
    <row r="139" spans="1:9" x14ac:dyDescent="0.25">
      <c r="A139" s="137" t="s">
        <v>66</v>
      </c>
      <c r="B139" s="95" t="s">
        <v>19</v>
      </c>
      <c r="C139" s="97">
        <f t="shared" si="37"/>
        <v>1008</v>
      </c>
      <c r="D139" s="97">
        <f t="shared" si="38"/>
        <v>551</v>
      </c>
      <c r="E139" s="97">
        <f t="shared" si="38"/>
        <v>0</v>
      </c>
      <c r="F139" s="97">
        <f>F140</f>
        <v>0</v>
      </c>
      <c r="G139" s="97">
        <f>G140</f>
        <v>0</v>
      </c>
      <c r="H139" s="97">
        <f>H140</f>
        <v>0</v>
      </c>
      <c r="I139" s="97">
        <f>I140</f>
        <v>457</v>
      </c>
    </row>
    <row r="140" spans="1:9" x14ac:dyDescent="0.25">
      <c r="A140" s="61" t="s">
        <v>67</v>
      </c>
      <c r="B140" s="99" t="s">
        <v>20</v>
      </c>
      <c r="C140" s="97">
        <f t="shared" si="37"/>
        <v>1008</v>
      </c>
      <c r="D140" s="97">
        <f t="shared" si="38"/>
        <v>551</v>
      </c>
      <c r="E140" s="97">
        <f t="shared" si="38"/>
        <v>0</v>
      </c>
      <c r="F140" s="97">
        <f t="shared" si="38"/>
        <v>0</v>
      </c>
      <c r="G140" s="97">
        <f t="shared" si="38"/>
        <v>0</v>
      </c>
      <c r="H140" s="97">
        <f t="shared" si="38"/>
        <v>0</v>
      </c>
      <c r="I140" s="97">
        <f t="shared" si="38"/>
        <v>457</v>
      </c>
    </row>
    <row r="141" spans="1:9" ht="26.25" x14ac:dyDescent="0.25">
      <c r="A141" s="67" t="s">
        <v>68</v>
      </c>
      <c r="B141" s="95" t="s">
        <v>19</v>
      </c>
      <c r="C141" s="138">
        <f t="shared" si="37"/>
        <v>1008</v>
      </c>
      <c r="D141" s="138">
        <f t="shared" si="38"/>
        <v>551</v>
      </c>
      <c r="E141" s="138">
        <f t="shared" si="38"/>
        <v>0</v>
      </c>
      <c r="F141" s="138">
        <f t="shared" si="38"/>
        <v>0</v>
      </c>
      <c r="G141" s="138">
        <f t="shared" si="38"/>
        <v>0</v>
      </c>
      <c r="H141" s="138">
        <f t="shared" si="38"/>
        <v>0</v>
      </c>
      <c r="I141" s="138">
        <f t="shared" si="38"/>
        <v>457</v>
      </c>
    </row>
    <row r="142" spans="1:9" x14ac:dyDescent="0.25">
      <c r="A142" s="85"/>
      <c r="B142" s="99" t="s">
        <v>20</v>
      </c>
      <c r="C142" s="138">
        <f t="shared" si="37"/>
        <v>1008</v>
      </c>
      <c r="D142" s="138">
        <f t="shared" si="38"/>
        <v>551</v>
      </c>
      <c r="E142" s="138">
        <f t="shared" si="38"/>
        <v>0</v>
      </c>
      <c r="F142" s="138">
        <f t="shared" si="38"/>
        <v>0</v>
      </c>
      <c r="G142" s="138">
        <f t="shared" si="38"/>
        <v>0</v>
      </c>
      <c r="H142" s="138">
        <f t="shared" si="38"/>
        <v>0</v>
      </c>
      <c r="I142" s="138">
        <f t="shared" si="38"/>
        <v>457</v>
      </c>
    </row>
    <row r="143" spans="1:9" ht="26.25" x14ac:dyDescent="0.25">
      <c r="A143" s="139" t="s">
        <v>69</v>
      </c>
      <c r="B143" s="95" t="s">
        <v>19</v>
      </c>
      <c r="C143" s="97">
        <f t="shared" si="37"/>
        <v>1008</v>
      </c>
      <c r="D143" s="97">
        <f t="shared" ref="D143:H143" si="39">D144</f>
        <v>551</v>
      </c>
      <c r="E143" s="39">
        <v>0</v>
      </c>
      <c r="F143" s="97">
        <f t="shared" si="39"/>
        <v>0</v>
      </c>
      <c r="G143" s="97">
        <f t="shared" si="39"/>
        <v>0</v>
      </c>
      <c r="H143" s="97">
        <f t="shared" si="39"/>
        <v>0</v>
      </c>
      <c r="I143" s="39">
        <f>1008-551</f>
        <v>457</v>
      </c>
    </row>
    <row r="144" spans="1:9" x14ac:dyDescent="0.25">
      <c r="A144" s="140"/>
      <c r="B144" s="99" t="s">
        <v>20</v>
      </c>
      <c r="C144" s="97">
        <f t="shared" si="37"/>
        <v>1008</v>
      </c>
      <c r="D144" s="97">
        <v>551</v>
      </c>
      <c r="E144" s="39">
        <v>0</v>
      </c>
      <c r="F144" s="97">
        <v>0</v>
      </c>
      <c r="G144" s="97">
        <v>0</v>
      </c>
      <c r="H144" s="97">
        <v>0</v>
      </c>
      <c r="I144" s="39">
        <f>1008-551</f>
        <v>457</v>
      </c>
    </row>
    <row r="145" spans="1:9" x14ac:dyDescent="0.25">
      <c r="A145" s="87" t="s">
        <v>70</v>
      </c>
      <c r="B145" s="88"/>
      <c r="C145" s="88"/>
      <c r="D145" s="88"/>
      <c r="E145" s="88"/>
      <c r="F145" s="88"/>
      <c r="G145" s="88"/>
      <c r="H145" s="88"/>
      <c r="I145" s="89"/>
    </row>
    <row r="146" spans="1:9" x14ac:dyDescent="0.25">
      <c r="A146" s="141" t="s">
        <v>42</v>
      </c>
      <c r="B146" s="142"/>
      <c r="C146" s="142"/>
      <c r="D146" s="142"/>
      <c r="E146" s="142"/>
      <c r="F146" s="142"/>
      <c r="G146" s="142"/>
      <c r="H146" s="142"/>
      <c r="I146" s="143"/>
    </row>
    <row r="147" spans="1:9" x14ac:dyDescent="0.25">
      <c r="A147" s="144" t="s">
        <v>56</v>
      </c>
      <c r="B147" s="59" t="s">
        <v>19</v>
      </c>
      <c r="C147" s="62">
        <f t="shared" ref="C147:C190" si="40">D147+E147+F147+G147+H147+I147</f>
        <v>273021.15399999998</v>
      </c>
      <c r="D147" s="39">
        <f t="shared" ref="D147:I158" si="41">D149</f>
        <v>31791.184000000001</v>
      </c>
      <c r="E147" s="39">
        <f t="shared" si="41"/>
        <v>103785.70999999999</v>
      </c>
      <c r="F147" s="39">
        <f t="shared" si="41"/>
        <v>55085</v>
      </c>
      <c r="G147" s="39">
        <f t="shared" si="41"/>
        <v>33540.870000000003</v>
      </c>
      <c r="H147" s="39">
        <f t="shared" si="41"/>
        <v>3850</v>
      </c>
      <c r="I147" s="39">
        <f t="shared" si="41"/>
        <v>44968.39</v>
      </c>
    </row>
    <row r="148" spans="1:9" x14ac:dyDescent="0.25">
      <c r="A148" s="90"/>
      <c r="B148" s="57" t="s">
        <v>20</v>
      </c>
      <c r="C148" s="62">
        <f t="shared" si="40"/>
        <v>273021.15399999998</v>
      </c>
      <c r="D148" s="39">
        <f t="shared" si="41"/>
        <v>31791.184000000001</v>
      </c>
      <c r="E148" s="39">
        <f t="shared" si="41"/>
        <v>46194.65</v>
      </c>
      <c r="F148" s="39">
        <f t="shared" si="41"/>
        <v>108734.06</v>
      </c>
      <c r="G148" s="39">
        <f t="shared" si="41"/>
        <v>37482.870000000003</v>
      </c>
      <c r="H148" s="39">
        <f t="shared" si="41"/>
        <v>3850</v>
      </c>
      <c r="I148" s="39">
        <f t="shared" si="41"/>
        <v>44968.39</v>
      </c>
    </row>
    <row r="149" spans="1:9" x14ac:dyDescent="0.25">
      <c r="A149" s="145" t="s">
        <v>48</v>
      </c>
      <c r="B149" s="59" t="s">
        <v>19</v>
      </c>
      <c r="C149" s="39">
        <f t="shared" si="40"/>
        <v>273021.15399999998</v>
      </c>
      <c r="D149" s="39">
        <f t="shared" ref="D149:I149" si="42">D151+D155</f>
        <v>31791.184000000001</v>
      </c>
      <c r="E149" s="39">
        <f t="shared" si="42"/>
        <v>103785.70999999999</v>
      </c>
      <c r="F149" s="39">
        <f t="shared" si="42"/>
        <v>55085</v>
      </c>
      <c r="G149" s="39">
        <f t="shared" si="42"/>
        <v>33540.870000000003</v>
      </c>
      <c r="H149" s="39">
        <f t="shared" si="42"/>
        <v>3850</v>
      </c>
      <c r="I149" s="39">
        <f t="shared" si="42"/>
        <v>44968.39</v>
      </c>
    </row>
    <row r="150" spans="1:9" x14ac:dyDescent="0.25">
      <c r="A150" s="90" t="s">
        <v>56</v>
      </c>
      <c r="B150" s="57" t="s">
        <v>20</v>
      </c>
      <c r="C150" s="39">
        <f t="shared" si="40"/>
        <v>273021.15399999998</v>
      </c>
      <c r="D150" s="39">
        <f t="shared" ref="D150:I150" si="43">D156+D152</f>
        <v>31791.184000000001</v>
      </c>
      <c r="E150" s="39">
        <f t="shared" si="43"/>
        <v>46194.65</v>
      </c>
      <c r="F150" s="39">
        <f t="shared" si="43"/>
        <v>108734.06</v>
      </c>
      <c r="G150" s="39">
        <f t="shared" si="43"/>
        <v>37482.870000000003</v>
      </c>
      <c r="H150" s="39">
        <f t="shared" si="43"/>
        <v>3850</v>
      </c>
      <c r="I150" s="39">
        <f t="shared" si="43"/>
        <v>44968.39</v>
      </c>
    </row>
    <row r="151" spans="1:9" ht="26.25" x14ac:dyDescent="0.25">
      <c r="A151" s="146" t="s">
        <v>71</v>
      </c>
      <c r="B151" s="147" t="s">
        <v>19</v>
      </c>
      <c r="C151" s="138">
        <f>D151+E151+F151+G151+H151+I151</f>
        <v>85914</v>
      </c>
      <c r="D151" s="138">
        <f t="shared" ref="D151:I152" si="44">D153</f>
        <v>5</v>
      </c>
      <c r="E151" s="138">
        <f t="shared" si="44"/>
        <v>3500</v>
      </c>
      <c r="F151" s="138">
        <f t="shared" si="44"/>
        <v>53112</v>
      </c>
      <c r="G151" s="138">
        <f t="shared" si="44"/>
        <v>29297</v>
      </c>
      <c r="H151" s="138">
        <f t="shared" si="44"/>
        <v>0</v>
      </c>
      <c r="I151" s="138">
        <f t="shared" si="44"/>
        <v>0</v>
      </c>
    </row>
    <row r="152" spans="1:9" x14ac:dyDescent="0.25">
      <c r="A152" s="148"/>
      <c r="B152" s="149" t="s">
        <v>20</v>
      </c>
      <c r="C152" s="138">
        <f>D152+E152+F152+G152+H152+I152</f>
        <v>85914</v>
      </c>
      <c r="D152" s="138">
        <f t="shared" si="44"/>
        <v>5</v>
      </c>
      <c r="E152" s="138">
        <f t="shared" si="44"/>
        <v>3500</v>
      </c>
      <c r="F152" s="138">
        <f t="shared" si="44"/>
        <v>53112</v>
      </c>
      <c r="G152" s="138">
        <f t="shared" si="44"/>
        <v>29297</v>
      </c>
      <c r="H152" s="138">
        <f t="shared" si="44"/>
        <v>0</v>
      </c>
      <c r="I152" s="138">
        <f t="shared" si="44"/>
        <v>0</v>
      </c>
    </row>
    <row r="153" spans="1:9" x14ac:dyDescent="0.25">
      <c r="A153" s="150" t="s">
        <v>72</v>
      </c>
      <c r="B153" s="151" t="s">
        <v>19</v>
      </c>
      <c r="C153" s="130">
        <f>D153+E153+F153+G153+H153+I153</f>
        <v>85914</v>
      </c>
      <c r="D153" s="130">
        <v>5</v>
      </c>
      <c r="E153" s="130">
        <v>3500</v>
      </c>
      <c r="F153" s="130">
        <v>53112</v>
      </c>
      <c r="G153" s="138">
        <v>29297</v>
      </c>
      <c r="H153" s="130">
        <v>0</v>
      </c>
      <c r="I153" s="130">
        <v>0</v>
      </c>
    </row>
    <row r="154" spans="1:9" x14ac:dyDescent="0.25">
      <c r="A154" s="152"/>
      <c r="B154" s="149" t="s">
        <v>20</v>
      </c>
      <c r="C154" s="138">
        <f>D154+E154+F154+G154+H154+I154</f>
        <v>85914</v>
      </c>
      <c r="D154" s="138">
        <v>5</v>
      </c>
      <c r="E154" s="138">
        <v>3500</v>
      </c>
      <c r="F154" s="138">
        <v>53112</v>
      </c>
      <c r="G154" s="138">
        <v>29297</v>
      </c>
      <c r="H154" s="138">
        <v>0</v>
      </c>
      <c r="I154" s="138">
        <v>0</v>
      </c>
    </row>
    <row r="155" spans="1:9" x14ac:dyDescent="0.25">
      <c r="A155" s="153" t="s">
        <v>26</v>
      </c>
      <c r="B155" s="154" t="s">
        <v>19</v>
      </c>
      <c r="C155" s="136">
        <f t="shared" si="40"/>
        <v>187107.15399999998</v>
      </c>
      <c r="D155" s="136">
        <f t="shared" si="41"/>
        <v>31786.184000000001</v>
      </c>
      <c r="E155" s="136">
        <f t="shared" si="41"/>
        <v>100285.70999999999</v>
      </c>
      <c r="F155" s="136">
        <f t="shared" si="41"/>
        <v>1973</v>
      </c>
      <c r="G155" s="136">
        <f t="shared" si="41"/>
        <v>4243.87</v>
      </c>
      <c r="H155" s="136">
        <f t="shared" si="41"/>
        <v>3850</v>
      </c>
      <c r="I155" s="136">
        <f t="shared" si="41"/>
        <v>44968.39</v>
      </c>
    </row>
    <row r="156" spans="1:9" x14ac:dyDescent="0.25">
      <c r="A156" s="148"/>
      <c r="B156" s="155" t="s">
        <v>20</v>
      </c>
      <c r="C156" s="136">
        <f t="shared" si="40"/>
        <v>187107.15399999998</v>
      </c>
      <c r="D156" s="136">
        <f t="shared" si="41"/>
        <v>31786.184000000001</v>
      </c>
      <c r="E156" s="136">
        <f t="shared" si="41"/>
        <v>42694.65</v>
      </c>
      <c r="F156" s="136">
        <f t="shared" si="41"/>
        <v>55622.06</v>
      </c>
      <c r="G156" s="136">
        <f t="shared" si="41"/>
        <v>8185.87</v>
      </c>
      <c r="H156" s="136">
        <f t="shared" si="41"/>
        <v>3850</v>
      </c>
      <c r="I156" s="136">
        <f t="shared" si="41"/>
        <v>44968.39</v>
      </c>
    </row>
    <row r="157" spans="1:9" x14ac:dyDescent="0.25">
      <c r="A157" s="156" t="s">
        <v>45</v>
      </c>
      <c r="B157" s="95" t="s">
        <v>19</v>
      </c>
      <c r="C157" s="96">
        <f t="shared" si="40"/>
        <v>187107.15399999998</v>
      </c>
      <c r="D157" s="97">
        <f t="shared" si="41"/>
        <v>31786.184000000001</v>
      </c>
      <c r="E157" s="138">
        <f t="shared" si="41"/>
        <v>100285.70999999999</v>
      </c>
      <c r="F157" s="138">
        <f t="shared" si="41"/>
        <v>1973</v>
      </c>
      <c r="G157" s="97">
        <f t="shared" si="41"/>
        <v>4243.87</v>
      </c>
      <c r="H157" s="97">
        <f t="shared" si="41"/>
        <v>3850</v>
      </c>
      <c r="I157" s="97">
        <f t="shared" si="41"/>
        <v>44968.39</v>
      </c>
    </row>
    <row r="158" spans="1:9" x14ac:dyDescent="0.25">
      <c r="A158" s="157"/>
      <c r="B158" s="99" t="s">
        <v>20</v>
      </c>
      <c r="C158" s="96">
        <f t="shared" si="40"/>
        <v>187107.15399999998</v>
      </c>
      <c r="D158" s="97">
        <f t="shared" si="41"/>
        <v>31786.184000000001</v>
      </c>
      <c r="E158" s="138">
        <f t="shared" si="41"/>
        <v>42694.65</v>
      </c>
      <c r="F158" s="138">
        <f t="shared" si="41"/>
        <v>55622.06</v>
      </c>
      <c r="G158" s="97">
        <f t="shared" si="41"/>
        <v>8185.87</v>
      </c>
      <c r="H158" s="97">
        <f t="shared" si="41"/>
        <v>3850</v>
      </c>
      <c r="I158" s="97">
        <f t="shared" si="41"/>
        <v>44968.39</v>
      </c>
    </row>
    <row r="159" spans="1:9" x14ac:dyDescent="0.25">
      <c r="A159" s="158" t="s">
        <v>57</v>
      </c>
      <c r="B159" s="154" t="s">
        <v>19</v>
      </c>
      <c r="C159" s="136">
        <f t="shared" si="40"/>
        <v>187107.15399999998</v>
      </c>
      <c r="D159" s="136">
        <f t="shared" ref="D159:I160" si="45">D161+D163+D165+D167+D169+D171+D173+D175+D177+D179+D181+D183+D185+D187+D189+D191+D193+D195+D197+D199+D201+D203+D205+D207+D209+D211+D213</f>
        <v>31786.184000000001</v>
      </c>
      <c r="E159" s="136">
        <f t="shared" si="45"/>
        <v>100285.70999999999</v>
      </c>
      <c r="F159" s="136">
        <f t="shared" si="45"/>
        <v>1973</v>
      </c>
      <c r="G159" s="136">
        <f t="shared" si="45"/>
        <v>4243.87</v>
      </c>
      <c r="H159" s="136">
        <f t="shared" si="45"/>
        <v>3850</v>
      </c>
      <c r="I159" s="136">
        <f t="shared" si="45"/>
        <v>44968.39</v>
      </c>
    </row>
    <row r="160" spans="1:9" x14ac:dyDescent="0.25">
      <c r="A160" s="158"/>
      <c r="B160" s="155" t="s">
        <v>20</v>
      </c>
      <c r="C160" s="136">
        <f t="shared" si="40"/>
        <v>187107.15399999998</v>
      </c>
      <c r="D160" s="136">
        <f t="shared" si="45"/>
        <v>31786.184000000001</v>
      </c>
      <c r="E160" s="136">
        <f t="shared" si="45"/>
        <v>42694.65</v>
      </c>
      <c r="F160" s="136">
        <f t="shared" si="45"/>
        <v>55622.06</v>
      </c>
      <c r="G160" s="136">
        <f t="shared" si="45"/>
        <v>8185.87</v>
      </c>
      <c r="H160" s="136">
        <f t="shared" si="45"/>
        <v>3850</v>
      </c>
      <c r="I160" s="136">
        <f t="shared" si="45"/>
        <v>44968.39</v>
      </c>
    </row>
    <row r="161" spans="1:9" ht="26.25" x14ac:dyDescent="0.25">
      <c r="A161" s="94" t="s">
        <v>73</v>
      </c>
      <c r="B161" s="95" t="s">
        <v>19</v>
      </c>
      <c r="C161" s="97">
        <f t="shared" si="40"/>
        <v>8268</v>
      </c>
      <c r="D161" s="97">
        <v>2376</v>
      </c>
      <c r="E161" s="97">
        <v>0</v>
      </c>
      <c r="F161" s="97">
        <v>0</v>
      </c>
      <c r="G161" s="97">
        <v>0</v>
      </c>
      <c r="H161" s="97">
        <v>0</v>
      </c>
      <c r="I161" s="97">
        <v>5892</v>
      </c>
    </row>
    <row r="162" spans="1:9" x14ac:dyDescent="0.25">
      <c r="A162" s="157"/>
      <c r="B162" s="99" t="s">
        <v>20</v>
      </c>
      <c r="C162" s="97">
        <f t="shared" si="40"/>
        <v>8268</v>
      </c>
      <c r="D162" s="97">
        <v>2376</v>
      </c>
      <c r="E162" s="97">
        <v>0</v>
      </c>
      <c r="F162" s="97">
        <v>0</v>
      </c>
      <c r="G162" s="97">
        <v>0</v>
      </c>
      <c r="H162" s="97">
        <v>0</v>
      </c>
      <c r="I162" s="97">
        <v>5892</v>
      </c>
    </row>
    <row r="163" spans="1:9" ht="26.25" x14ac:dyDescent="0.25">
      <c r="A163" s="94" t="s">
        <v>74</v>
      </c>
      <c r="B163" s="95" t="s">
        <v>19</v>
      </c>
      <c r="C163" s="97">
        <f t="shared" si="40"/>
        <v>1926</v>
      </c>
      <c r="D163" s="97">
        <v>889</v>
      </c>
      <c r="E163" s="97">
        <f>100-100</f>
        <v>0</v>
      </c>
      <c r="F163" s="97">
        <v>0</v>
      </c>
      <c r="G163" s="97">
        <v>0</v>
      </c>
      <c r="H163" s="97">
        <v>0</v>
      </c>
      <c r="I163" s="97">
        <f>937+100</f>
        <v>1037</v>
      </c>
    </row>
    <row r="164" spans="1:9" x14ac:dyDescent="0.25">
      <c r="A164" s="157"/>
      <c r="B164" s="99" t="s">
        <v>20</v>
      </c>
      <c r="C164" s="97">
        <f t="shared" si="40"/>
        <v>1926</v>
      </c>
      <c r="D164" s="97">
        <v>889</v>
      </c>
      <c r="E164" s="97">
        <f>100-100</f>
        <v>0</v>
      </c>
      <c r="F164" s="97">
        <v>0</v>
      </c>
      <c r="G164" s="97">
        <v>0</v>
      </c>
      <c r="H164" s="97">
        <v>0</v>
      </c>
      <c r="I164" s="97">
        <f>937+100</f>
        <v>1037</v>
      </c>
    </row>
    <row r="165" spans="1:9" ht="39" x14ac:dyDescent="0.25">
      <c r="A165" s="119" t="s">
        <v>75</v>
      </c>
      <c r="B165" s="120" t="s">
        <v>19</v>
      </c>
      <c r="C165" s="121">
        <f t="shared" si="40"/>
        <v>7635.0029999999997</v>
      </c>
      <c r="D165" s="121">
        <f>D166</f>
        <v>6208.7129999999997</v>
      </c>
      <c r="E165" s="121">
        <f>E166</f>
        <v>0</v>
      </c>
      <c r="F165" s="121">
        <v>0</v>
      </c>
      <c r="G165" s="121">
        <v>0</v>
      </c>
      <c r="H165" s="121">
        <v>0</v>
      </c>
      <c r="I165" s="121">
        <f>I166</f>
        <v>1426.29</v>
      </c>
    </row>
    <row r="166" spans="1:9" x14ac:dyDescent="0.25">
      <c r="A166" s="159"/>
      <c r="B166" s="160" t="s">
        <v>20</v>
      </c>
      <c r="C166" s="161">
        <f>D166+E166+F166+G166+H166+I166</f>
        <v>7635.0029999999997</v>
      </c>
      <c r="D166" s="121">
        <f>5957+251.713</f>
        <v>6208.7129999999997</v>
      </c>
      <c r="E166" s="161">
        <v>0</v>
      </c>
      <c r="F166" s="161">
        <v>0</v>
      </c>
      <c r="G166" s="161">
        <v>0</v>
      </c>
      <c r="H166" s="161">
        <v>0</v>
      </c>
      <c r="I166" s="161">
        <f>1083+343.29</f>
        <v>1426.29</v>
      </c>
    </row>
    <row r="167" spans="1:9" ht="39" x14ac:dyDescent="0.25">
      <c r="A167" s="94" t="s">
        <v>76</v>
      </c>
      <c r="B167" s="95" t="s">
        <v>19</v>
      </c>
      <c r="C167" s="97">
        <f t="shared" si="40"/>
        <v>1438</v>
      </c>
      <c r="D167" s="97">
        <v>1398</v>
      </c>
      <c r="E167" s="97">
        <v>0</v>
      </c>
      <c r="F167" s="97">
        <v>0</v>
      </c>
      <c r="G167" s="97">
        <v>0</v>
      </c>
      <c r="H167" s="97">
        <v>0</v>
      </c>
      <c r="I167" s="97">
        <v>40</v>
      </c>
    </row>
    <row r="168" spans="1:9" x14ac:dyDescent="0.25">
      <c r="A168" s="157"/>
      <c r="B168" s="99" t="s">
        <v>20</v>
      </c>
      <c r="C168" s="97">
        <f t="shared" si="40"/>
        <v>1438</v>
      </c>
      <c r="D168" s="97">
        <v>1398</v>
      </c>
      <c r="E168" s="97">
        <v>0</v>
      </c>
      <c r="F168" s="97">
        <v>0</v>
      </c>
      <c r="G168" s="97">
        <v>0</v>
      </c>
      <c r="H168" s="97">
        <v>0</v>
      </c>
      <c r="I168" s="97">
        <v>40</v>
      </c>
    </row>
    <row r="169" spans="1:9" ht="39" x14ac:dyDescent="0.25">
      <c r="A169" s="94" t="s">
        <v>77</v>
      </c>
      <c r="B169" s="95" t="s">
        <v>19</v>
      </c>
      <c r="C169" s="97">
        <f t="shared" si="40"/>
        <v>6725</v>
      </c>
      <c r="D169" s="97">
        <v>76</v>
      </c>
      <c r="E169" s="97">
        <v>0</v>
      </c>
      <c r="F169" s="97">
        <v>0</v>
      </c>
      <c r="G169" s="97">
        <v>0</v>
      </c>
      <c r="H169" s="97">
        <v>0</v>
      </c>
      <c r="I169" s="97">
        <v>6649</v>
      </c>
    </row>
    <row r="170" spans="1:9" x14ac:dyDescent="0.25">
      <c r="A170" s="157"/>
      <c r="B170" s="99" t="s">
        <v>20</v>
      </c>
      <c r="C170" s="97">
        <f t="shared" si="40"/>
        <v>6725</v>
      </c>
      <c r="D170" s="97">
        <v>76</v>
      </c>
      <c r="E170" s="97">
        <v>0</v>
      </c>
      <c r="F170" s="97">
        <v>0</v>
      </c>
      <c r="G170" s="97">
        <v>0</v>
      </c>
      <c r="H170" s="97">
        <v>0</v>
      </c>
      <c r="I170" s="97">
        <v>6649</v>
      </c>
    </row>
    <row r="171" spans="1:9" ht="39" x14ac:dyDescent="0.25">
      <c r="A171" s="119" t="s">
        <v>78</v>
      </c>
      <c r="B171" s="120" t="s">
        <v>19</v>
      </c>
      <c r="C171" s="121">
        <f t="shared" si="40"/>
        <v>6857.0029999999997</v>
      </c>
      <c r="D171" s="121">
        <f>D172</f>
        <v>1438.7929999999999</v>
      </c>
      <c r="E171" s="121">
        <f>E172</f>
        <v>0</v>
      </c>
      <c r="F171" s="121">
        <v>100</v>
      </c>
      <c r="G171" s="121">
        <v>576</v>
      </c>
      <c r="H171" s="121">
        <f>H172</f>
        <v>1850</v>
      </c>
      <c r="I171" s="121">
        <f>I172</f>
        <v>2892.21</v>
      </c>
    </row>
    <row r="172" spans="1:9" x14ac:dyDescent="0.25">
      <c r="A172" s="159"/>
      <c r="B172" s="160" t="s">
        <v>20</v>
      </c>
      <c r="C172" s="161">
        <f t="shared" si="40"/>
        <v>6857.0029999999997</v>
      </c>
      <c r="D172" s="161">
        <f>1405+33.793</f>
        <v>1438.7929999999999</v>
      </c>
      <c r="E172" s="161">
        <v>0</v>
      </c>
      <c r="F172" s="161">
        <v>100</v>
      </c>
      <c r="G172" s="161">
        <v>576</v>
      </c>
      <c r="H172" s="161">
        <v>1850</v>
      </c>
      <c r="I172" s="161">
        <f>789+2103.21</f>
        <v>2892.21</v>
      </c>
    </row>
    <row r="173" spans="1:9" ht="26.25" x14ac:dyDescent="0.25">
      <c r="A173" s="162" t="s">
        <v>79</v>
      </c>
      <c r="B173" s="163" t="s">
        <v>19</v>
      </c>
      <c r="C173" s="164">
        <f t="shared" si="40"/>
        <v>2518</v>
      </c>
      <c r="D173" s="164">
        <f>D174</f>
        <v>2518</v>
      </c>
      <c r="E173" s="164">
        <v>0</v>
      </c>
      <c r="F173" s="164">
        <v>0</v>
      </c>
      <c r="G173" s="164">
        <v>0</v>
      </c>
      <c r="H173" s="164">
        <v>0</v>
      </c>
      <c r="I173" s="164">
        <v>0</v>
      </c>
    </row>
    <row r="174" spans="1:9" x14ac:dyDescent="0.25">
      <c r="A174" s="157"/>
      <c r="B174" s="99" t="s">
        <v>20</v>
      </c>
      <c r="C174" s="97">
        <f t="shared" si="40"/>
        <v>2518</v>
      </c>
      <c r="D174" s="97">
        <v>2518</v>
      </c>
      <c r="E174" s="97">
        <v>0</v>
      </c>
      <c r="F174" s="97">
        <v>0</v>
      </c>
      <c r="G174" s="97">
        <v>0</v>
      </c>
      <c r="H174" s="97">
        <v>0</v>
      </c>
      <c r="I174" s="97">
        <v>0</v>
      </c>
    </row>
    <row r="175" spans="1:9" ht="26.25" x14ac:dyDescent="0.25">
      <c r="A175" s="94" t="s">
        <v>80</v>
      </c>
      <c r="B175" s="95" t="s">
        <v>19</v>
      </c>
      <c r="C175" s="97">
        <f t="shared" si="40"/>
        <v>4411</v>
      </c>
      <c r="D175" s="97">
        <v>481</v>
      </c>
      <c r="E175" s="97">
        <f>700-700</f>
        <v>0</v>
      </c>
      <c r="F175" s="97">
        <v>0</v>
      </c>
      <c r="G175" s="97">
        <v>0</v>
      </c>
      <c r="H175" s="97">
        <v>0</v>
      </c>
      <c r="I175" s="97">
        <v>3930</v>
      </c>
    </row>
    <row r="176" spans="1:9" x14ac:dyDescent="0.25">
      <c r="A176" s="157"/>
      <c r="B176" s="99" t="s">
        <v>20</v>
      </c>
      <c r="C176" s="97">
        <f t="shared" si="40"/>
        <v>4411</v>
      </c>
      <c r="D176" s="97">
        <v>481</v>
      </c>
      <c r="E176" s="97">
        <f>700-700</f>
        <v>0</v>
      </c>
      <c r="F176" s="97">
        <v>0</v>
      </c>
      <c r="G176" s="97">
        <v>0</v>
      </c>
      <c r="H176" s="97">
        <v>0</v>
      </c>
      <c r="I176" s="97">
        <v>3930</v>
      </c>
    </row>
    <row r="177" spans="1:9" ht="26.25" x14ac:dyDescent="0.25">
      <c r="A177" s="119" t="s">
        <v>81</v>
      </c>
      <c r="B177" s="120" t="s">
        <v>19</v>
      </c>
      <c r="C177" s="121">
        <f t="shared" si="40"/>
        <v>578</v>
      </c>
      <c r="D177" s="121">
        <v>115</v>
      </c>
      <c r="E177" s="121">
        <v>0</v>
      </c>
      <c r="F177" s="121">
        <v>0</v>
      </c>
      <c r="G177" s="121">
        <v>0</v>
      </c>
      <c r="H177" s="121">
        <v>0</v>
      </c>
      <c r="I177" s="121">
        <f>I178</f>
        <v>463</v>
      </c>
    </row>
    <row r="178" spans="1:9" x14ac:dyDescent="0.25">
      <c r="A178" s="159"/>
      <c r="B178" s="160" t="s">
        <v>20</v>
      </c>
      <c r="C178" s="161">
        <f t="shared" si="40"/>
        <v>578</v>
      </c>
      <c r="D178" s="161">
        <v>115</v>
      </c>
      <c r="E178" s="161">
        <v>0</v>
      </c>
      <c r="F178" s="161">
        <v>0</v>
      </c>
      <c r="G178" s="161">
        <v>0</v>
      </c>
      <c r="H178" s="161">
        <v>0</v>
      </c>
      <c r="I178" s="161">
        <v>463</v>
      </c>
    </row>
    <row r="179" spans="1:9" ht="26.25" x14ac:dyDescent="0.25">
      <c r="A179" s="119" t="s">
        <v>82</v>
      </c>
      <c r="B179" s="120" t="s">
        <v>19</v>
      </c>
      <c r="C179" s="121">
        <f t="shared" si="40"/>
        <v>437</v>
      </c>
      <c r="D179" s="121">
        <f>D180</f>
        <v>373</v>
      </c>
      <c r="E179" s="121">
        <f>E180</f>
        <v>64</v>
      </c>
      <c r="F179" s="121">
        <v>0</v>
      </c>
      <c r="G179" s="121">
        <v>0</v>
      </c>
      <c r="H179" s="121">
        <v>0</v>
      </c>
      <c r="I179" s="121">
        <f>I180</f>
        <v>0</v>
      </c>
    </row>
    <row r="180" spans="1:9" x14ac:dyDescent="0.25">
      <c r="A180" s="165"/>
      <c r="B180" s="166" t="s">
        <v>20</v>
      </c>
      <c r="C180" s="121">
        <f t="shared" si="40"/>
        <v>437</v>
      </c>
      <c r="D180" s="121">
        <v>373</v>
      </c>
      <c r="E180" s="121">
        <v>64</v>
      </c>
      <c r="F180" s="121">
        <v>0</v>
      </c>
      <c r="G180" s="121">
        <v>0</v>
      </c>
      <c r="H180" s="121">
        <v>0</v>
      </c>
      <c r="I180" s="121">
        <v>0</v>
      </c>
    </row>
    <row r="181" spans="1:9" ht="26.25" x14ac:dyDescent="0.25">
      <c r="A181" s="109" t="s">
        <v>83</v>
      </c>
      <c r="B181" s="110" t="s">
        <v>19</v>
      </c>
      <c r="C181" s="111">
        <f t="shared" si="40"/>
        <v>7943</v>
      </c>
      <c r="D181" s="111">
        <f>D182</f>
        <v>4416</v>
      </c>
      <c r="E181" s="111">
        <v>3527</v>
      </c>
      <c r="F181" s="111">
        <v>0</v>
      </c>
      <c r="G181" s="111">
        <v>0</v>
      </c>
      <c r="H181" s="111">
        <v>0</v>
      </c>
      <c r="I181" s="111">
        <v>0</v>
      </c>
    </row>
    <row r="182" spans="1:9" x14ac:dyDescent="0.25">
      <c r="A182" s="70"/>
      <c r="B182" s="57" t="s">
        <v>20</v>
      </c>
      <c r="C182" s="39">
        <f>D182+E182+F182+G182+H182+I182</f>
        <v>7943</v>
      </c>
      <c r="D182" s="39">
        <v>4416</v>
      </c>
      <c r="E182" s="39">
        <f>93+1125.36</f>
        <v>1218.3599999999999</v>
      </c>
      <c r="F182" s="39">
        <f>3434-1125.36</f>
        <v>2308.6400000000003</v>
      </c>
      <c r="G182" s="39">
        <v>0</v>
      </c>
      <c r="H182" s="39">
        <v>0</v>
      </c>
      <c r="I182" s="39">
        <v>0</v>
      </c>
    </row>
    <row r="183" spans="1:9" ht="26.25" x14ac:dyDescent="0.25">
      <c r="A183" s="119" t="s">
        <v>84</v>
      </c>
      <c r="B183" s="120" t="s">
        <v>19</v>
      </c>
      <c r="C183" s="121">
        <f t="shared" si="40"/>
        <v>9706.9979999999996</v>
      </c>
      <c r="D183" s="121">
        <f>D184</f>
        <v>2287.1280000000002</v>
      </c>
      <c r="E183" s="121">
        <f>E184</f>
        <v>700</v>
      </c>
      <c r="F183" s="121">
        <v>100</v>
      </c>
      <c r="G183" s="161">
        <v>1667.87</v>
      </c>
      <c r="H183" s="121">
        <v>1000</v>
      </c>
      <c r="I183" s="121">
        <f>I184</f>
        <v>3952</v>
      </c>
    </row>
    <row r="184" spans="1:9" x14ac:dyDescent="0.25">
      <c r="A184" s="159"/>
      <c r="B184" s="160" t="s">
        <v>20</v>
      </c>
      <c r="C184" s="161">
        <f t="shared" si="40"/>
        <v>9706.9979999999996</v>
      </c>
      <c r="D184" s="161">
        <f>2277+10.128</f>
        <v>2287.1280000000002</v>
      </c>
      <c r="E184" s="161">
        <v>700</v>
      </c>
      <c r="F184" s="161">
        <v>100</v>
      </c>
      <c r="G184" s="161">
        <v>1667.87</v>
      </c>
      <c r="H184" s="161">
        <v>1000</v>
      </c>
      <c r="I184" s="161">
        <v>3952</v>
      </c>
    </row>
    <row r="185" spans="1:9" ht="39" x14ac:dyDescent="0.25">
      <c r="A185" s="167" t="s">
        <v>85</v>
      </c>
      <c r="B185" s="168" t="s">
        <v>19</v>
      </c>
      <c r="C185" s="161">
        <f t="shared" si="40"/>
        <v>19907</v>
      </c>
      <c r="D185" s="161">
        <f>D186</f>
        <v>2195</v>
      </c>
      <c r="E185" s="161">
        <f>E186</f>
        <v>0</v>
      </c>
      <c r="F185" s="161">
        <f>200+80</f>
        <v>280</v>
      </c>
      <c r="G185" s="161">
        <v>2000</v>
      </c>
      <c r="H185" s="161">
        <v>1000</v>
      </c>
      <c r="I185" s="161">
        <f>I186</f>
        <v>14432</v>
      </c>
    </row>
    <row r="186" spans="1:9" x14ac:dyDescent="0.25">
      <c r="A186" s="159"/>
      <c r="B186" s="160" t="s">
        <v>20</v>
      </c>
      <c r="C186" s="161">
        <f t="shared" si="40"/>
        <v>19907</v>
      </c>
      <c r="D186" s="161">
        <v>2195</v>
      </c>
      <c r="E186" s="161">
        <v>0</v>
      </c>
      <c r="F186" s="161">
        <f>200+80</f>
        <v>280</v>
      </c>
      <c r="G186" s="161">
        <v>2000</v>
      </c>
      <c r="H186" s="161">
        <v>1000</v>
      </c>
      <c r="I186" s="161">
        <v>14432</v>
      </c>
    </row>
    <row r="187" spans="1:9" ht="26.25" x14ac:dyDescent="0.25">
      <c r="A187" s="169" t="s">
        <v>86</v>
      </c>
      <c r="B187" s="95" t="s">
        <v>19</v>
      </c>
      <c r="C187" s="97">
        <f t="shared" si="40"/>
        <v>3123</v>
      </c>
      <c r="D187" s="97">
        <v>841</v>
      </c>
      <c r="E187" s="97">
        <v>0</v>
      </c>
      <c r="F187" s="97">
        <v>0</v>
      </c>
      <c r="G187" s="97">
        <v>0</v>
      </c>
      <c r="H187" s="97">
        <v>0</v>
      </c>
      <c r="I187" s="97">
        <v>2282</v>
      </c>
    </row>
    <row r="188" spans="1:9" x14ac:dyDescent="0.25">
      <c r="A188" s="157"/>
      <c r="B188" s="99" t="s">
        <v>20</v>
      </c>
      <c r="C188" s="97">
        <f t="shared" si="40"/>
        <v>3123</v>
      </c>
      <c r="D188" s="97">
        <v>841</v>
      </c>
      <c r="E188" s="97">
        <v>0</v>
      </c>
      <c r="F188" s="97">
        <v>0</v>
      </c>
      <c r="G188" s="97">
        <v>0</v>
      </c>
      <c r="H188" s="97">
        <v>0</v>
      </c>
      <c r="I188" s="97">
        <v>2282</v>
      </c>
    </row>
    <row r="189" spans="1:9" ht="26.25" x14ac:dyDescent="0.25">
      <c r="A189" s="170" t="s">
        <v>87</v>
      </c>
      <c r="B189" s="120" t="s">
        <v>19</v>
      </c>
      <c r="C189" s="121">
        <f t="shared" si="40"/>
        <v>1150</v>
      </c>
      <c r="D189" s="121">
        <f>D190</f>
        <v>566</v>
      </c>
      <c r="E189" s="121">
        <f>E190</f>
        <v>380</v>
      </c>
      <c r="F189" s="121">
        <f>F190</f>
        <v>204</v>
      </c>
      <c r="G189" s="121">
        <v>0</v>
      </c>
      <c r="H189" s="121">
        <v>0</v>
      </c>
      <c r="I189" s="121">
        <v>0</v>
      </c>
    </row>
    <row r="190" spans="1:9" x14ac:dyDescent="0.25">
      <c r="A190" s="165"/>
      <c r="B190" s="166" t="s">
        <v>20</v>
      </c>
      <c r="C190" s="121">
        <f t="shared" si="40"/>
        <v>1150</v>
      </c>
      <c r="D190" s="121">
        <v>566</v>
      </c>
      <c r="E190" s="121">
        <v>380</v>
      </c>
      <c r="F190" s="121">
        <v>204</v>
      </c>
      <c r="G190" s="121">
        <v>0</v>
      </c>
      <c r="H190" s="121">
        <v>0</v>
      </c>
      <c r="I190" s="121">
        <v>0</v>
      </c>
    </row>
    <row r="191" spans="1:9" ht="26.25" x14ac:dyDescent="0.25">
      <c r="A191" s="171" t="s">
        <v>88</v>
      </c>
      <c r="B191" s="172" t="s">
        <v>19</v>
      </c>
      <c r="C191" s="173">
        <f>D191+E191+F191+G191+H191+I191</f>
        <v>5016.4400000000005</v>
      </c>
      <c r="D191" s="173">
        <f t="shared" ref="D191:I191" si="46">D192</f>
        <v>2870.55</v>
      </c>
      <c r="E191" s="173">
        <f>E192</f>
        <v>300</v>
      </c>
      <c r="F191" s="173">
        <f t="shared" si="46"/>
        <v>0</v>
      </c>
      <c r="G191" s="173">
        <f t="shared" si="46"/>
        <v>0</v>
      </c>
      <c r="H191" s="173">
        <f t="shared" si="46"/>
        <v>0</v>
      </c>
      <c r="I191" s="173">
        <f t="shared" si="46"/>
        <v>1845.89</v>
      </c>
    </row>
    <row r="192" spans="1:9" x14ac:dyDescent="0.25">
      <c r="A192" s="174"/>
      <c r="B192" s="175" t="s">
        <v>20</v>
      </c>
      <c r="C192" s="173">
        <f>D192+E192+F192+G192+H192+I192</f>
        <v>5016.4400000000005</v>
      </c>
      <c r="D192" s="173">
        <f>16.44+2854.11</f>
        <v>2870.55</v>
      </c>
      <c r="E192" s="173">
        <v>300</v>
      </c>
      <c r="F192" s="173">
        <v>0</v>
      </c>
      <c r="G192" s="173">
        <v>0</v>
      </c>
      <c r="H192" s="173">
        <v>0</v>
      </c>
      <c r="I192" s="173">
        <v>1845.89</v>
      </c>
    </row>
    <row r="193" spans="1:9" ht="26.25" x14ac:dyDescent="0.25">
      <c r="A193" s="176" t="s">
        <v>89</v>
      </c>
      <c r="B193" s="177" t="s">
        <v>19</v>
      </c>
      <c r="C193" s="178">
        <f>D193+E193+F193+G193+H193+I193</f>
        <v>402</v>
      </c>
      <c r="D193" s="178">
        <f>D194</f>
        <v>275</v>
      </c>
      <c r="E193" s="178">
        <f>E194</f>
        <v>0</v>
      </c>
      <c r="F193" s="178">
        <v>0</v>
      </c>
      <c r="G193" s="178">
        <v>0</v>
      </c>
      <c r="H193" s="178">
        <v>0</v>
      </c>
      <c r="I193" s="178">
        <v>127</v>
      </c>
    </row>
    <row r="194" spans="1:9" x14ac:dyDescent="0.25">
      <c r="A194" s="174"/>
      <c r="B194" s="175" t="s">
        <v>20</v>
      </c>
      <c r="C194" s="173">
        <v>402</v>
      </c>
      <c r="D194" s="173">
        <v>275</v>
      </c>
      <c r="E194" s="173">
        <v>0</v>
      </c>
      <c r="F194" s="173">
        <v>0</v>
      </c>
      <c r="G194" s="173">
        <v>0</v>
      </c>
      <c r="H194" s="173">
        <v>0</v>
      </c>
      <c r="I194" s="173">
        <v>127</v>
      </c>
    </row>
    <row r="195" spans="1:9" ht="26.25" x14ac:dyDescent="0.25">
      <c r="A195" s="119" t="s">
        <v>90</v>
      </c>
      <c r="B195" s="120" t="s">
        <v>19</v>
      </c>
      <c r="C195" s="121">
        <f t="shared" ref="C195:C210" si="47">D195+E195+F195+G195+H195+I195</f>
        <v>3546.82</v>
      </c>
      <c r="D195" s="121">
        <f>D196</f>
        <v>1572</v>
      </c>
      <c r="E195" s="179">
        <f>96+589.82</f>
        <v>685.82</v>
      </c>
      <c r="F195" s="180">
        <v>1289</v>
      </c>
      <c r="G195" s="181">
        <v>0</v>
      </c>
      <c r="H195" s="181">
        <v>0</v>
      </c>
      <c r="I195" s="181">
        <v>0</v>
      </c>
    </row>
    <row r="196" spans="1:9" x14ac:dyDescent="0.25">
      <c r="A196" s="157"/>
      <c r="B196" s="99" t="s">
        <v>20</v>
      </c>
      <c r="C196" s="96">
        <f t="shared" si="47"/>
        <v>3546.82</v>
      </c>
      <c r="D196" s="96">
        <v>1572</v>
      </c>
      <c r="E196" s="179">
        <f>96+589.82</f>
        <v>685.82</v>
      </c>
      <c r="F196" s="180">
        <v>1289</v>
      </c>
      <c r="G196" s="180">
        <v>0</v>
      </c>
      <c r="H196" s="180">
        <v>0</v>
      </c>
      <c r="I196" s="180">
        <v>0</v>
      </c>
    </row>
    <row r="197" spans="1:9" ht="26.25" x14ac:dyDescent="0.25">
      <c r="A197" s="119" t="s">
        <v>91</v>
      </c>
      <c r="B197" s="120" t="s">
        <v>19</v>
      </c>
      <c r="C197" s="121">
        <f t="shared" si="47"/>
        <v>2797</v>
      </c>
      <c r="D197" s="121">
        <f>D198</f>
        <v>32</v>
      </c>
      <c r="E197" s="121">
        <v>2765</v>
      </c>
      <c r="F197" s="121">
        <v>0</v>
      </c>
      <c r="G197" s="121">
        <v>0</v>
      </c>
      <c r="H197" s="121">
        <v>0</v>
      </c>
      <c r="I197" s="121">
        <v>0</v>
      </c>
    </row>
    <row r="198" spans="1:9" x14ac:dyDescent="0.25">
      <c r="A198" s="157"/>
      <c r="B198" s="99" t="s">
        <v>20</v>
      </c>
      <c r="C198" s="96">
        <f t="shared" si="47"/>
        <v>2797</v>
      </c>
      <c r="D198" s="96">
        <v>32</v>
      </c>
      <c r="E198" s="97">
        <f>231+1278.47</f>
        <v>1509.47</v>
      </c>
      <c r="F198" s="96">
        <f>2534-1278.47</f>
        <v>1255.53</v>
      </c>
      <c r="G198" s="96">
        <v>0</v>
      </c>
      <c r="H198" s="96">
        <v>0</v>
      </c>
      <c r="I198" s="96">
        <v>0</v>
      </c>
    </row>
    <row r="199" spans="1:9" ht="26.25" x14ac:dyDescent="0.25">
      <c r="A199" s="119" t="s">
        <v>92</v>
      </c>
      <c r="B199" s="120" t="s">
        <v>19</v>
      </c>
      <c r="C199" s="121">
        <f t="shared" si="47"/>
        <v>4492</v>
      </c>
      <c r="D199" s="121">
        <f>D200</f>
        <v>70</v>
      </c>
      <c r="E199" s="121">
        <v>4422</v>
      </c>
      <c r="F199" s="121">
        <v>0</v>
      </c>
      <c r="G199" s="121">
        <v>0</v>
      </c>
      <c r="H199" s="121">
        <v>0</v>
      </c>
      <c r="I199" s="121">
        <v>0</v>
      </c>
    </row>
    <row r="200" spans="1:9" x14ac:dyDescent="0.25">
      <c r="A200" s="157"/>
      <c r="B200" s="99" t="s">
        <v>20</v>
      </c>
      <c r="C200" s="96">
        <f t="shared" si="47"/>
        <v>4492</v>
      </c>
      <c r="D200" s="96">
        <v>70</v>
      </c>
      <c r="E200" s="97">
        <f>144+3110</f>
        <v>3254</v>
      </c>
      <c r="F200" s="96">
        <f>4278-3110</f>
        <v>1168</v>
      </c>
      <c r="G200" s="96">
        <v>0</v>
      </c>
      <c r="H200" s="96">
        <v>0</v>
      </c>
      <c r="I200" s="96">
        <v>0</v>
      </c>
    </row>
    <row r="201" spans="1:9" ht="39" x14ac:dyDescent="0.25">
      <c r="A201" s="119" t="s">
        <v>93</v>
      </c>
      <c r="B201" s="120" t="s">
        <v>19</v>
      </c>
      <c r="C201" s="121">
        <f t="shared" si="47"/>
        <v>14779</v>
      </c>
      <c r="D201" s="121">
        <f>D202</f>
        <v>47</v>
      </c>
      <c r="E201" s="121">
        <v>14732</v>
      </c>
      <c r="F201" s="121">
        <v>0</v>
      </c>
      <c r="G201" s="121">
        <v>0</v>
      </c>
      <c r="H201" s="121">
        <v>0</v>
      </c>
      <c r="I201" s="121">
        <v>0</v>
      </c>
    </row>
    <row r="202" spans="1:9" x14ac:dyDescent="0.25">
      <c r="A202" s="157"/>
      <c r="B202" s="99" t="s">
        <v>20</v>
      </c>
      <c r="C202" s="96">
        <f t="shared" si="47"/>
        <v>14779</v>
      </c>
      <c r="D202" s="96">
        <v>47</v>
      </c>
      <c r="E202" s="97">
        <f>176+10000</f>
        <v>10176</v>
      </c>
      <c r="F202" s="96">
        <f>14556-10000</f>
        <v>4556</v>
      </c>
      <c r="G202" s="96">
        <v>0</v>
      </c>
      <c r="H202" s="96">
        <v>0</v>
      </c>
      <c r="I202" s="96">
        <v>0</v>
      </c>
    </row>
    <row r="203" spans="1:9" ht="26.25" x14ac:dyDescent="0.25">
      <c r="A203" s="119" t="s">
        <v>94</v>
      </c>
      <c r="B203" s="120" t="s">
        <v>19</v>
      </c>
      <c r="C203" s="121">
        <f t="shared" si="47"/>
        <v>12352</v>
      </c>
      <c r="D203" s="121">
        <f>D204</f>
        <v>0</v>
      </c>
      <c r="E203" s="121">
        <v>12352</v>
      </c>
      <c r="F203" s="121">
        <v>0</v>
      </c>
      <c r="G203" s="96">
        <v>0</v>
      </c>
      <c r="H203" s="121">
        <v>0</v>
      </c>
      <c r="I203" s="121">
        <v>0</v>
      </c>
    </row>
    <row r="204" spans="1:9" x14ac:dyDescent="0.25">
      <c r="A204" s="157"/>
      <c r="B204" s="99" t="s">
        <v>20</v>
      </c>
      <c r="C204" s="96">
        <f t="shared" si="47"/>
        <v>12352</v>
      </c>
      <c r="D204" s="96">
        <v>0</v>
      </c>
      <c r="E204" s="97">
        <f>468+2000</f>
        <v>2468</v>
      </c>
      <c r="F204" s="96">
        <v>5942</v>
      </c>
      <c r="G204" s="96">
        <f>5942-2000</f>
        <v>3942</v>
      </c>
      <c r="H204" s="96">
        <v>0</v>
      </c>
      <c r="I204" s="96">
        <v>0</v>
      </c>
    </row>
    <row r="205" spans="1:9" ht="26.25" x14ac:dyDescent="0.25">
      <c r="A205" s="119" t="s">
        <v>95</v>
      </c>
      <c r="B205" s="120" t="s">
        <v>19</v>
      </c>
      <c r="C205" s="121">
        <f t="shared" si="47"/>
        <v>10111</v>
      </c>
      <c r="D205" s="121">
        <v>0</v>
      </c>
      <c r="E205" s="121">
        <v>10111</v>
      </c>
      <c r="F205" s="121">
        <v>0</v>
      </c>
      <c r="G205" s="121">
        <v>0</v>
      </c>
      <c r="H205" s="121">
        <v>0</v>
      </c>
      <c r="I205" s="121">
        <v>0</v>
      </c>
    </row>
    <row r="206" spans="1:9" x14ac:dyDescent="0.25">
      <c r="A206" s="157"/>
      <c r="B206" s="99" t="s">
        <v>20</v>
      </c>
      <c r="C206" s="96">
        <f t="shared" si="47"/>
        <v>10111</v>
      </c>
      <c r="D206" s="96">
        <v>0</v>
      </c>
      <c r="E206" s="97">
        <f>132+6797</f>
        <v>6929</v>
      </c>
      <c r="F206" s="96">
        <f>4989.5-1807.5</f>
        <v>3182</v>
      </c>
      <c r="G206" s="96">
        <v>0</v>
      </c>
      <c r="H206" s="96">
        <v>0</v>
      </c>
      <c r="I206" s="96">
        <v>0</v>
      </c>
    </row>
    <row r="207" spans="1:9" ht="26.25" x14ac:dyDescent="0.25">
      <c r="A207" s="119" t="s">
        <v>96</v>
      </c>
      <c r="B207" s="120" t="s">
        <v>19</v>
      </c>
      <c r="C207" s="121">
        <f t="shared" si="47"/>
        <v>5404</v>
      </c>
      <c r="D207" s="121">
        <f>D208</f>
        <v>18</v>
      </c>
      <c r="E207" s="121">
        <v>5386</v>
      </c>
      <c r="F207" s="121">
        <v>0</v>
      </c>
      <c r="G207" s="121">
        <v>0</v>
      </c>
      <c r="H207" s="121">
        <v>0</v>
      </c>
      <c r="I207" s="121">
        <v>0</v>
      </c>
    </row>
    <row r="208" spans="1:9" x14ac:dyDescent="0.25">
      <c r="A208" s="157"/>
      <c r="B208" s="99" t="s">
        <v>20</v>
      </c>
      <c r="C208" s="96">
        <f t="shared" si="47"/>
        <v>5404</v>
      </c>
      <c r="D208" s="96">
        <v>18</v>
      </c>
      <c r="E208" s="97">
        <f>411+3545</f>
        <v>3956</v>
      </c>
      <c r="F208" s="96">
        <f>4975-3545</f>
        <v>1430</v>
      </c>
      <c r="G208" s="96">
        <v>0</v>
      </c>
      <c r="H208" s="96">
        <v>0</v>
      </c>
      <c r="I208" s="96">
        <v>0</v>
      </c>
    </row>
    <row r="209" spans="1:9" ht="26.25" x14ac:dyDescent="0.25">
      <c r="A209" s="119" t="s">
        <v>97</v>
      </c>
      <c r="B209" s="120" t="s">
        <v>19</v>
      </c>
      <c r="C209" s="121">
        <f t="shared" si="47"/>
        <v>15984.89</v>
      </c>
      <c r="D209" s="121">
        <f>D210</f>
        <v>0</v>
      </c>
      <c r="E209" s="121">
        <v>15984.89</v>
      </c>
      <c r="F209" s="96">
        <v>0</v>
      </c>
      <c r="G209" s="121">
        <v>0</v>
      </c>
      <c r="H209" s="121">
        <v>0</v>
      </c>
      <c r="I209" s="121">
        <v>0</v>
      </c>
    </row>
    <row r="210" spans="1:9" x14ac:dyDescent="0.25">
      <c r="A210" s="157"/>
      <c r="B210" s="99" t="s">
        <v>20</v>
      </c>
      <c r="C210" s="96">
        <f t="shared" si="47"/>
        <v>15984.89</v>
      </c>
      <c r="D210" s="96">
        <v>0</v>
      </c>
      <c r="E210" s="97">
        <f>154+54.62+4945.38</f>
        <v>5154</v>
      </c>
      <c r="F210" s="96">
        <f>15830.89-54.62-4945.38</f>
        <v>10830.89</v>
      </c>
      <c r="G210" s="96">
        <v>0</v>
      </c>
      <c r="H210" s="96">
        <v>0</v>
      </c>
      <c r="I210" s="96">
        <v>0</v>
      </c>
    </row>
    <row r="211" spans="1:9" x14ac:dyDescent="0.25">
      <c r="A211" s="182" t="s">
        <v>98</v>
      </c>
      <c r="B211" s="129" t="s">
        <v>19</v>
      </c>
      <c r="C211" s="130">
        <f>D211+E211+F211+G211+H211+I211</f>
        <v>5267</v>
      </c>
      <c r="D211" s="130">
        <f>D212</f>
        <v>723</v>
      </c>
      <c r="E211" s="130">
        <f>5267-723</f>
        <v>4544</v>
      </c>
      <c r="F211" s="130">
        <v>0</v>
      </c>
      <c r="G211" s="130">
        <v>0</v>
      </c>
      <c r="H211" s="130">
        <v>0</v>
      </c>
      <c r="I211" s="130">
        <v>0</v>
      </c>
    </row>
    <row r="212" spans="1:9" x14ac:dyDescent="0.25">
      <c r="A212" s="183"/>
      <c r="B212" s="149" t="s">
        <v>20</v>
      </c>
      <c r="C212" s="138">
        <f t="shared" ref="C212:C214" si="48">D212+E212+F212+G212+H212+I212</f>
        <v>5267</v>
      </c>
      <c r="D212" s="138">
        <v>723</v>
      </c>
      <c r="E212" s="138">
        <v>900</v>
      </c>
      <c r="F212" s="138">
        <v>3644</v>
      </c>
      <c r="G212" s="138">
        <v>0</v>
      </c>
      <c r="H212" s="138">
        <v>0</v>
      </c>
      <c r="I212" s="138">
        <v>0</v>
      </c>
    </row>
    <row r="213" spans="1:9" x14ac:dyDescent="0.25">
      <c r="A213" s="184" t="s">
        <v>99</v>
      </c>
      <c r="B213" s="44" t="s">
        <v>19</v>
      </c>
      <c r="C213" s="45">
        <f t="shared" si="48"/>
        <v>24332</v>
      </c>
      <c r="D213" s="45">
        <v>0</v>
      </c>
      <c r="E213" s="45">
        <v>24332</v>
      </c>
      <c r="F213" s="45">
        <v>0</v>
      </c>
      <c r="G213" s="45">
        <v>0</v>
      </c>
      <c r="H213" s="45">
        <v>0</v>
      </c>
      <c r="I213" s="45">
        <v>0</v>
      </c>
    </row>
    <row r="214" spans="1:9" x14ac:dyDescent="0.25">
      <c r="A214" s="185"/>
      <c r="B214" s="47" t="s">
        <v>20</v>
      </c>
      <c r="C214" s="45">
        <f t="shared" si="48"/>
        <v>24332</v>
      </c>
      <c r="D214" s="45">
        <v>0</v>
      </c>
      <c r="E214" s="45">
        <v>5000</v>
      </c>
      <c r="F214" s="45">
        <v>19332</v>
      </c>
      <c r="G214" s="45">
        <v>0</v>
      </c>
      <c r="H214" s="45">
        <v>0</v>
      </c>
      <c r="I214" s="45">
        <v>0</v>
      </c>
    </row>
    <row r="215" spans="1:9" x14ac:dyDescent="0.25">
      <c r="A215" s="74" t="s">
        <v>100</v>
      </c>
      <c r="B215" s="75"/>
      <c r="C215" s="75"/>
      <c r="D215" s="75"/>
      <c r="E215" s="75"/>
      <c r="F215" s="75"/>
      <c r="G215" s="75"/>
      <c r="H215" s="75"/>
      <c r="I215" s="76"/>
    </row>
    <row r="216" spans="1:9" x14ac:dyDescent="0.25">
      <c r="A216" s="186" t="s">
        <v>42</v>
      </c>
      <c r="B216" s="187"/>
      <c r="C216" s="187"/>
      <c r="D216" s="187"/>
      <c r="E216" s="187"/>
      <c r="F216" s="187"/>
      <c r="G216" s="187"/>
      <c r="H216" s="187"/>
      <c r="I216" s="188"/>
    </row>
    <row r="217" spans="1:9" x14ac:dyDescent="0.25">
      <c r="A217" s="189" t="s">
        <v>18</v>
      </c>
      <c r="B217" s="190" t="s">
        <v>19</v>
      </c>
      <c r="C217" s="96">
        <f t="shared" ref="C217:C236" si="49">D217+E217+F217+G217+H217+I217</f>
        <v>307180.27</v>
      </c>
      <c r="D217" s="97">
        <f t="shared" ref="D217:I218" si="50">D219+D229</f>
        <v>435.4</v>
      </c>
      <c r="E217" s="97">
        <f t="shared" si="50"/>
        <v>70886.429999999993</v>
      </c>
      <c r="F217" s="97">
        <f t="shared" si="50"/>
        <v>125996.44</v>
      </c>
      <c r="G217" s="97">
        <f t="shared" si="50"/>
        <v>79312</v>
      </c>
      <c r="H217" s="97">
        <f t="shared" si="50"/>
        <v>30549</v>
      </c>
      <c r="I217" s="97">
        <f t="shared" si="50"/>
        <v>1</v>
      </c>
    </row>
    <row r="218" spans="1:9" x14ac:dyDescent="0.25">
      <c r="A218" s="189"/>
      <c r="B218" s="190" t="s">
        <v>20</v>
      </c>
      <c r="C218" s="96">
        <f t="shared" si="49"/>
        <v>307180.27</v>
      </c>
      <c r="D218" s="97">
        <f t="shared" si="50"/>
        <v>435.4</v>
      </c>
      <c r="E218" s="97">
        <f t="shared" si="50"/>
        <v>48853.5</v>
      </c>
      <c r="F218" s="97">
        <f t="shared" si="50"/>
        <v>148029.37</v>
      </c>
      <c r="G218" s="97">
        <f t="shared" si="50"/>
        <v>79312</v>
      </c>
      <c r="H218" s="97">
        <f t="shared" si="50"/>
        <v>30549</v>
      </c>
      <c r="I218" s="97">
        <f t="shared" si="50"/>
        <v>1</v>
      </c>
    </row>
    <row r="219" spans="1:9" x14ac:dyDescent="0.25">
      <c r="A219" s="103" t="s">
        <v>48</v>
      </c>
      <c r="B219" s="54" t="s">
        <v>19</v>
      </c>
      <c r="C219" s="62">
        <f t="shared" si="49"/>
        <v>170158.43</v>
      </c>
      <c r="D219" s="39">
        <f t="shared" ref="D219:I220" si="51">D221+D223</f>
        <v>378.06</v>
      </c>
      <c r="E219" s="39">
        <f t="shared" si="51"/>
        <v>35342.93</v>
      </c>
      <c r="F219" s="39">
        <f t="shared" si="51"/>
        <v>64713.440000000002</v>
      </c>
      <c r="G219" s="39">
        <f t="shared" si="51"/>
        <v>39175</v>
      </c>
      <c r="H219" s="39">
        <f t="shared" si="51"/>
        <v>30549</v>
      </c>
      <c r="I219" s="39">
        <f t="shared" si="51"/>
        <v>0</v>
      </c>
    </row>
    <row r="220" spans="1:9" x14ac:dyDescent="0.25">
      <c r="A220" s="66" t="s">
        <v>34</v>
      </c>
      <c r="B220" s="52" t="s">
        <v>20</v>
      </c>
      <c r="C220" s="62">
        <f t="shared" si="49"/>
        <v>170158.43</v>
      </c>
      <c r="D220" s="39">
        <f t="shared" si="51"/>
        <v>378.06</v>
      </c>
      <c r="E220" s="39">
        <f t="shared" si="51"/>
        <v>13310</v>
      </c>
      <c r="F220" s="39">
        <f t="shared" si="51"/>
        <v>86746.37</v>
      </c>
      <c r="G220" s="39">
        <f t="shared" si="51"/>
        <v>39175</v>
      </c>
      <c r="H220" s="39">
        <f t="shared" si="51"/>
        <v>30549</v>
      </c>
      <c r="I220" s="39">
        <f t="shared" si="51"/>
        <v>0</v>
      </c>
    </row>
    <row r="221" spans="1:9" ht="26.25" x14ac:dyDescent="0.25">
      <c r="A221" s="146" t="s">
        <v>37</v>
      </c>
      <c r="B221" s="80" t="s">
        <v>19</v>
      </c>
      <c r="C221" s="62">
        <f>D221+E221+F221+G221+H221+I221</f>
        <v>135445</v>
      </c>
      <c r="D221" s="39">
        <f t="shared" ref="D221:I222" si="52">D242+D288+D347</f>
        <v>345</v>
      </c>
      <c r="E221" s="39">
        <f t="shared" si="52"/>
        <v>2150</v>
      </c>
      <c r="F221" s="39">
        <f t="shared" si="52"/>
        <v>63226</v>
      </c>
      <c r="G221" s="39">
        <f t="shared" si="52"/>
        <v>39175</v>
      </c>
      <c r="H221" s="39">
        <f t="shared" si="52"/>
        <v>30549</v>
      </c>
      <c r="I221" s="39">
        <f t="shared" si="52"/>
        <v>0</v>
      </c>
    </row>
    <row r="222" spans="1:9" x14ac:dyDescent="0.25">
      <c r="A222" s="51"/>
      <c r="B222" s="57" t="s">
        <v>20</v>
      </c>
      <c r="C222" s="62">
        <f>D222+E222+F222+G222+H222+I222</f>
        <v>135445</v>
      </c>
      <c r="D222" s="39">
        <f t="shared" si="52"/>
        <v>345</v>
      </c>
      <c r="E222" s="39">
        <f t="shared" si="52"/>
        <v>2150</v>
      </c>
      <c r="F222" s="39">
        <f t="shared" si="52"/>
        <v>63226</v>
      </c>
      <c r="G222" s="39">
        <f t="shared" si="52"/>
        <v>39175</v>
      </c>
      <c r="H222" s="39">
        <f t="shared" si="52"/>
        <v>30549</v>
      </c>
      <c r="I222" s="39">
        <f t="shared" si="52"/>
        <v>0</v>
      </c>
    </row>
    <row r="223" spans="1:9" x14ac:dyDescent="0.25">
      <c r="A223" s="49" t="s">
        <v>26</v>
      </c>
      <c r="B223" s="50" t="s">
        <v>19</v>
      </c>
      <c r="C223" s="62">
        <f t="shared" si="49"/>
        <v>34713.43</v>
      </c>
      <c r="D223" s="39">
        <f t="shared" ref="D223:I226" si="53">D225</f>
        <v>33.06</v>
      </c>
      <c r="E223" s="39">
        <f t="shared" si="53"/>
        <v>33192.93</v>
      </c>
      <c r="F223" s="39">
        <f t="shared" si="53"/>
        <v>1487.44</v>
      </c>
      <c r="G223" s="39">
        <f t="shared" si="53"/>
        <v>0</v>
      </c>
      <c r="H223" s="39">
        <f t="shared" si="53"/>
        <v>0</v>
      </c>
      <c r="I223" s="39">
        <f t="shared" si="53"/>
        <v>0</v>
      </c>
    </row>
    <row r="224" spans="1:9" x14ac:dyDescent="0.25">
      <c r="A224" s="51"/>
      <c r="B224" s="52" t="s">
        <v>20</v>
      </c>
      <c r="C224" s="62">
        <f t="shared" si="49"/>
        <v>34713.43</v>
      </c>
      <c r="D224" s="39">
        <f t="shared" si="53"/>
        <v>33.06</v>
      </c>
      <c r="E224" s="39">
        <f t="shared" si="53"/>
        <v>11160</v>
      </c>
      <c r="F224" s="39">
        <f t="shared" si="53"/>
        <v>23520.37</v>
      </c>
      <c r="G224" s="39">
        <f t="shared" si="53"/>
        <v>0</v>
      </c>
      <c r="H224" s="39">
        <f t="shared" si="53"/>
        <v>0</v>
      </c>
      <c r="I224" s="39">
        <f t="shared" si="53"/>
        <v>0</v>
      </c>
    </row>
    <row r="225" spans="1:9" x14ac:dyDescent="0.25">
      <c r="A225" s="49" t="s">
        <v>38</v>
      </c>
      <c r="B225" s="54" t="s">
        <v>19</v>
      </c>
      <c r="C225" s="62">
        <f t="shared" si="49"/>
        <v>34713.43</v>
      </c>
      <c r="D225" s="39">
        <f>D227</f>
        <v>33.06</v>
      </c>
      <c r="E225" s="39">
        <f t="shared" si="53"/>
        <v>33192.93</v>
      </c>
      <c r="F225" s="39">
        <f t="shared" si="53"/>
        <v>1487.44</v>
      </c>
      <c r="G225" s="39">
        <f t="shared" si="53"/>
        <v>0</v>
      </c>
      <c r="H225" s="39">
        <f t="shared" si="53"/>
        <v>0</v>
      </c>
      <c r="I225" s="39">
        <f t="shared" si="53"/>
        <v>0</v>
      </c>
    </row>
    <row r="226" spans="1:9" x14ac:dyDescent="0.25">
      <c r="A226" s="41"/>
      <c r="B226" s="52" t="s">
        <v>20</v>
      </c>
      <c r="C226" s="62">
        <f t="shared" si="49"/>
        <v>34713.43</v>
      </c>
      <c r="D226" s="39">
        <f>D228</f>
        <v>33.06</v>
      </c>
      <c r="E226" s="39">
        <f t="shared" si="53"/>
        <v>11160</v>
      </c>
      <c r="F226" s="39">
        <f t="shared" si="53"/>
        <v>23520.37</v>
      </c>
      <c r="G226" s="39">
        <f t="shared" si="53"/>
        <v>0</v>
      </c>
      <c r="H226" s="39">
        <f t="shared" si="53"/>
        <v>0</v>
      </c>
      <c r="I226" s="39">
        <f t="shared" si="53"/>
        <v>0</v>
      </c>
    </row>
    <row r="227" spans="1:9" x14ac:dyDescent="0.25">
      <c r="A227" s="191" t="s">
        <v>57</v>
      </c>
      <c r="B227" s="59" t="s">
        <v>19</v>
      </c>
      <c r="C227" s="62">
        <f t="shared" si="49"/>
        <v>34713.43</v>
      </c>
      <c r="D227" s="39">
        <f t="shared" ref="D227:I228" si="54">D321+D355</f>
        <v>33.06</v>
      </c>
      <c r="E227" s="39">
        <f t="shared" si="54"/>
        <v>33192.93</v>
      </c>
      <c r="F227" s="39">
        <f t="shared" si="54"/>
        <v>1487.44</v>
      </c>
      <c r="G227" s="39">
        <f t="shared" si="54"/>
        <v>0</v>
      </c>
      <c r="H227" s="39">
        <f t="shared" si="54"/>
        <v>0</v>
      </c>
      <c r="I227" s="39">
        <f t="shared" si="54"/>
        <v>0</v>
      </c>
    </row>
    <row r="228" spans="1:9" x14ac:dyDescent="0.25">
      <c r="A228" s="41"/>
      <c r="B228" s="57" t="s">
        <v>20</v>
      </c>
      <c r="C228" s="62">
        <f t="shared" si="49"/>
        <v>34713.43</v>
      </c>
      <c r="D228" s="39">
        <f t="shared" si="54"/>
        <v>33.06</v>
      </c>
      <c r="E228" s="39">
        <f t="shared" si="54"/>
        <v>11160</v>
      </c>
      <c r="F228" s="39">
        <f t="shared" si="54"/>
        <v>23520.37</v>
      </c>
      <c r="G228" s="39">
        <f t="shared" si="54"/>
        <v>0</v>
      </c>
      <c r="H228" s="39">
        <f t="shared" si="54"/>
        <v>0</v>
      </c>
      <c r="I228" s="39">
        <f t="shared" si="54"/>
        <v>0</v>
      </c>
    </row>
    <row r="229" spans="1:9" x14ac:dyDescent="0.25">
      <c r="A229" s="103" t="s">
        <v>101</v>
      </c>
      <c r="B229" s="54" t="s">
        <v>19</v>
      </c>
      <c r="C229" s="62">
        <f t="shared" si="49"/>
        <v>137021.84</v>
      </c>
      <c r="D229" s="39">
        <f t="shared" ref="D229:I234" si="55">D231</f>
        <v>57.34</v>
      </c>
      <c r="E229" s="39">
        <f t="shared" si="55"/>
        <v>35543.5</v>
      </c>
      <c r="F229" s="39">
        <f t="shared" si="55"/>
        <v>61283</v>
      </c>
      <c r="G229" s="39">
        <f t="shared" si="55"/>
        <v>40137</v>
      </c>
      <c r="H229" s="39">
        <f t="shared" si="55"/>
        <v>0</v>
      </c>
      <c r="I229" s="39">
        <f t="shared" si="55"/>
        <v>1</v>
      </c>
    </row>
    <row r="230" spans="1:9" x14ac:dyDescent="0.25">
      <c r="A230" s="66" t="s">
        <v>34</v>
      </c>
      <c r="B230" s="52" t="s">
        <v>20</v>
      </c>
      <c r="C230" s="62">
        <f t="shared" si="49"/>
        <v>137021.84</v>
      </c>
      <c r="D230" s="39">
        <f t="shared" si="55"/>
        <v>57.34</v>
      </c>
      <c r="E230" s="39">
        <f t="shared" si="55"/>
        <v>35543.5</v>
      </c>
      <c r="F230" s="39">
        <f t="shared" si="55"/>
        <v>61283</v>
      </c>
      <c r="G230" s="39">
        <f t="shared" si="55"/>
        <v>40137</v>
      </c>
      <c r="H230" s="39">
        <f t="shared" si="55"/>
        <v>0</v>
      </c>
      <c r="I230" s="39">
        <f t="shared" si="55"/>
        <v>1</v>
      </c>
    </row>
    <row r="231" spans="1:9" x14ac:dyDescent="0.25">
      <c r="A231" s="49" t="s">
        <v>26</v>
      </c>
      <c r="B231" s="50" t="s">
        <v>19</v>
      </c>
      <c r="C231" s="62">
        <f t="shared" si="49"/>
        <v>137021.84</v>
      </c>
      <c r="D231" s="39">
        <f t="shared" si="55"/>
        <v>57.34</v>
      </c>
      <c r="E231" s="39">
        <f t="shared" si="55"/>
        <v>35543.5</v>
      </c>
      <c r="F231" s="39">
        <f t="shared" si="55"/>
        <v>61283</v>
      </c>
      <c r="G231" s="39">
        <f t="shared" si="55"/>
        <v>40137</v>
      </c>
      <c r="H231" s="39">
        <f t="shared" si="55"/>
        <v>0</v>
      </c>
      <c r="I231" s="39">
        <f t="shared" si="55"/>
        <v>1</v>
      </c>
    </row>
    <row r="232" spans="1:9" x14ac:dyDescent="0.25">
      <c r="A232" s="51"/>
      <c r="B232" s="52" t="s">
        <v>20</v>
      </c>
      <c r="C232" s="62">
        <f t="shared" si="49"/>
        <v>137021.84</v>
      </c>
      <c r="D232" s="39">
        <f t="shared" si="55"/>
        <v>57.34</v>
      </c>
      <c r="E232" s="39">
        <f t="shared" si="55"/>
        <v>35543.5</v>
      </c>
      <c r="F232" s="39">
        <f t="shared" si="55"/>
        <v>61283</v>
      </c>
      <c r="G232" s="39">
        <f t="shared" si="55"/>
        <v>40137</v>
      </c>
      <c r="H232" s="39">
        <f t="shared" si="55"/>
        <v>0</v>
      </c>
      <c r="I232" s="39">
        <f t="shared" si="55"/>
        <v>1</v>
      </c>
    </row>
    <row r="233" spans="1:9" x14ac:dyDescent="0.25">
      <c r="A233" s="49" t="s">
        <v>38</v>
      </c>
      <c r="B233" s="54" t="s">
        <v>19</v>
      </c>
      <c r="C233" s="62">
        <f t="shared" si="49"/>
        <v>137021.84</v>
      </c>
      <c r="D233" s="39">
        <f>D235</f>
        <v>57.34</v>
      </c>
      <c r="E233" s="39">
        <f t="shared" si="55"/>
        <v>35543.5</v>
      </c>
      <c r="F233" s="39">
        <f t="shared" si="55"/>
        <v>61283</v>
      </c>
      <c r="G233" s="39">
        <f t="shared" si="55"/>
        <v>40137</v>
      </c>
      <c r="H233" s="39">
        <f t="shared" si="55"/>
        <v>0</v>
      </c>
      <c r="I233" s="39">
        <f t="shared" si="55"/>
        <v>1</v>
      </c>
    </row>
    <row r="234" spans="1:9" x14ac:dyDescent="0.25">
      <c r="A234" s="41"/>
      <c r="B234" s="52" t="s">
        <v>20</v>
      </c>
      <c r="C234" s="62">
        <f t="shared" si="49"/>
        <v>137021.84</v>
      </c>
      <c r="D234" s="39">
        <f>D236</f>
        <v>57.34</v>
      </c>
      <c r="E234" s="39">
        <f t="shared" si="55"/>
        <v>35543.5</v>
      </c>
      <c r="F234" s="39">
        <f t="shared" si="55"/>
        <v>61283</v>
      </c>
      <c r="G234" s="39">
        <f t="shared" si="55"/>
        <v>40137</v>
      </c>
      <c r="H234" s="39">
        <f t="shared" si="55"/>
        <v>0</v>
      </c>
      <c r="I234" s="39">
        <f t="shared" si="55"/>
        <v>1</v>
      </c>
    </row>
    <row r="235" spans="1:9" x14ac:dyDescent="0.25">
      <c r="A235" s="191" t="s">
        <v>57</v>
      </c>
      <c r="B235" s="59" t="s">
        <v>19</v>
      </c>
      <c r="C235" s="62">
        <f t="shared" si="49"/>
        <v>137021.84</v>
      </c>
      <c r="D235" s="39">
        <f t="shared" ref="D235:I236" si="56">D257+D306</f>
        <v>57.34</v>
      </c>
      <c r="E235" s="39">
        <f t="shared" si="56"/>
        <v>35543.5</v>
      </c>
      <c r="F235" s="39">
        <f t="shared" si="56"/>
        <v>61283</v>
      </c>
      <c r="G235" s="39">
        <f t="shared" si="56"/>
        <v>40137</v>
      </c>
      <c r="H235" s="39">
        <f t="shared" si="56"/>
        <v>0</v>
      </c>
      <c r="I235" s="39">
        <f t="shared" si="56"/>
        <v>1</v>
      </c>
    </row>
    <row r="236" spans="1:9" x14ac:dyDescent="0.25">
      <c r="A236" s="41"/>
      <c r="B236" s="57" t="s">
        <v>20</v>
      </c>
      <c r="C236" s="62">
        <f t="shared" si="49"/>
        <v>137021.84</v>
      </c>
      <c r="D236" s="39">
        <f t="shared" si="56"/>
        <v>57.34</v>
      </c>
      <c r="E236" s="39">
        <f t="shared" si="56"/>
        <v>35543.5</v>
      </c>
      <c r="F236" s="39">
        <f t="shared" si="56"/>
        <v>61283</v>
      </c>
      <c r="G236" s="39">
        <f t="shared" si="56"/>
        <v>40137</v>
      </c>
      <c r="H236" s="39">
        <f t="shared" si="56"/>
        <v>0</v>
      </c>
      <c r="I236" s="39">
        <f t="shared" si="56"/>
        <v>1</v>
      </c>
    </row>
    <row r="237" spans="1:9" x14ac:dyDescent="0.25">
      <c r="A237" s="100" t="s">
        <v>46</v>
      </c>
      <c r="B237" s="192"/>
      <c r="C237" s="192"/>
      <c r="D237" s="192"/>
      <c r="E237" s="192"/>
      <c r="F237" s="192"/>
      <c r="G237" s="192"/>
      <c r="H237" s="192"/>
      <c r="I237" s="193"/>
    </row>
    <row r="238" spans="1:9" x14ac:dyDescent="0.25">
      <c r="A238" s="194" t="s">
        <v>42</v>
      </c>
      <c r="B238" s="68" t="s">
        <v>19</v>
      </c>
      <c r="C238" s="62">
        <f>C240</f>
        <v>13854</v>
      </c>
      <c r="D238" s="39">
        <f t="shared" ref="D238:I243" si="57">D240</f>
        <v>0</v>
      </c>
      <c r="E238" s="39">
        <f t="shared" si="57"/>
        <v>450</v>
      </c>
      <c r="F238" s="39">
        <f t="shared" si="57"/>
        <v>4688</v>
      </c>
      <c r="G238" s="39">
        <f t="shared" si="57"/>
        <v>3938</v>
      </c>
      <c r="H238" s="39">
        <f t="shared" si="57"/>
        <v>4778</v>
      </c>
      <c r="I238" s="39">
        <f t="shared" si="57"/>
        <v>0</v>
      </c>
    </row>
    <row r="239" spans="1:9" x14ac:dyDescent="0.25">
      <c r="A239" s="195" t="s">
        <v>56</v>
      </c>
      <c r="B239" s="57" t="s">
        <v>20</v>
      </c>
      <c r="C239" s="62">
        <f>C241</f>
        <v>13854</v>
      </c>
      <c r="D239" s="39">
        <f t="shared" si="57"/>
        <v>0</v>
      </c>
      <c r="E239" s="39">
        <f t="shared" si="57"/>
        <v>450</v>
      </c>
      <c r="F239" s="39">
        <f t="shared" si="57"/>
        <v>4688</v>
      </c>
      <c r="G239" s="39">
        <f t="shared" si="57"/>
        <v>3938</v>
      </c>
      <c r="H239" s="39">
        <f t="shared" si="57"/>
        <v>4778</v>
      </c>
      <c r="I239" s="39">
        <f t="shared" si="57"/>
        <v>0</v>
      </c>
    </row>
    <row r="240" spans="1:9" x14ac:dyDescent="0.25">
      <c r="A240" s="103" t="s">
        <v>48</v>
      </c>
      <c r="B240" s="68" t="s">
        <v>19</v>
      </c>
      <c r="C240" s="62">
        <f>C242</f>
        <v>13854</v>
      </c>
      <c r="D240" s="39">
        <f t="shared" si="57"/>
        <v>0</v>
      </c>
      <c r="E240" s="39">
        <f t="shared" si="57"/>
        <v>450</v>
      </c>
      <c r="F240" s="39">
        <f t="shared" si="57"/>
        <v>4688</v>
      </c>
      <c r="G240" s="39">
        <f t="shared" si="57"/>
        <v>3938</v>
      </c>
      <c r="H240" s="39">
        <f t="shared" si="57"/>
        <v>4778</v>
      </c>
      <c r="I240" s="39">
        <f t="shared" si="57"/>
        <v>0</v>
      </c>
    </row>
    <row r="241" spans="1:9" x14ac:dyDescent="0.25">
      <c r="A241" s="66" t="s">
        <v>34</v>
      </c>
      <c r="B241" s="57" t="s">
        <v>20</v>
      </c>
      <c r="C241" s="62">
        <f>C243</f>
        <v>13854</v>
      </c>
      <c r="D241" s="39">
        <f t="shared" si="57"/>
        <v>0</v>
      </c>
      <c r="E241" s="39">
        <f t="shared" si="57"/>
        <v>450</v>
      </c>
      <c r="F241" s="39">
        <f t="shared" si="57"/>
        <v>4688</v>
      </c>
      <c r="G241" s="39">
        <f t="shared" si="57"/>
        <v>3938</v>
      </c>
      <c r="H241" s="39">
        <f t="shared" si="57"/>
        <v>4778</v>
      </c>
      <c r="I241" s="39">
        <f t="shared" si="57"/>
        <v>0</v>
      </c>
    </row>
    <row r="242" spans="1:9" ht="26.25" x14ac:dyDescent="0.25">
      <c r="A242" s="146" t="s">
        <v>37</v>
      </c>
      <c r="B242" s="68" t="s">
        <v>19</v>
      </c>
      <c r="C242" s="62">
        <f t="shared" ref="C242:C247" si="58">D242+E242+F242+G242+H242+I242</f>
        <v>13854</v>
      </c>
      <c r="D242" s="39">
        <f t="shared" si="57"/>
        <v>0</v>
      </c>
      <c r="E242" s="39">
        <f t="shared" ref="E242:I243" si="59">E244+E246</f>
        <v>450</v>
      </c>
      <c r="F242" s="39">
        <f t="shared" si="59"/>
        <v>4688</v>
      </c>
      <c r="G242" s="39">
        <f t="shared" si="59"/>
        <v>3938</v>
      </c>
      <c r="H242" s="39">
        <f t="shared" si="59"/>
        <v>4778</v>
      </c>
      <c r="I242" s="39">
        <f t="shared" si="59"/>
        <v>0</v>
      </c>
    </row>
    <row r="243" spans="1:9" x14ac:dyDescent="0.25">
      <c r="A243" s="196"/>
      <c r="B243" s="57" t="s">
        <v>20</v>
      </c>
      <c r="C243" s="62">
        <f t="shared" si="58"/>
        <v>13854</v>
      </c>
      <c r="D243" s="39">
        <f t="shared" si="57"/>
        <v>0</v>
      </c>
      <c r="E243" s="39">
        <f t="shared" si="59"/>
        <v>450</v>
      </c>
      <c r="F243" s="39">
        <f t="shared" si="59"/>
        <v>4688</v>
      </c>
      <c r="G243" s="39">
        <f t="shared" si="59"/>
        <v>3938</v>
      </c>
      <c r="H243" s="39">
        <f t="shared" si="59"/>
        <v>4778</v>
      </c>
      <c r="I243" s="39">
        <f t="shared" si="59"/>
        <v>0</v>
      </c>
    </row>
    <row r="244" spans="1:9" ht="26.25" x14ac:dyDescent="0.25">
      <c r="A244" s="197" t="s">
        <v>102</v>
      </c>
      <c r="B244" s="44" t="s">
        <v>19</v>
      </c>
      <c r="C244" s="45">
        <f t="shared" si="58"/>
        <v>3431</v>
      </c>
      <c r="D244" s="45">
        <v>0</v>
      </c>
      <c r="E244" s="45">
        <v>200</v>
      </c>
      <c r="F244" s="45">
        <v>1551</v>
      </c>
      <c r="G244" s="45">
        <f>1638+42</f>
        <v>1680</v>
      </c>
      <c r="H244" s="45">
        <v>0</v>
      </c>
      <c r="I244" s="45">
        <v>0</v>
      </c>
    </row>
    <row r="245" spans="1:9" x14ac:dyDescent="0.25">
      <c r="A245" s="196"/>
      <c r="B245" s="57" t="s">
        <v>20</v>
      </c>
      <c r="C245" s="198">
        <f t="shared" si="58"/>
        <v>3431</v>
      </c>
      <c r="D245" s="198">
        <v>0</v>
      </c>
      <c r="E245" s="198">
        <v>200</v>
      </c>
      <c r="F245" s="198">
        <v>1551</v>
      </c>
      <c r="G245" s="198">
        <v>1680</v>
      </c>
      <c r="H245" s="198">
        <v>0</v>
      </c>
      <c r="I245" s="198">
        <v>0</v>
      </c>
    </row>
    <row r="246" spans="1:9" ht="26.25" x14ac:dyDescent="0.25">
      <c r="A246" s="197" t="s">
        <v>103</v>
      </c>
      <c r="B246" s="44" t="s">
        <v>19</v>
      </c>
      <c r="C246" s="45">
        <f t="shared" si="58"/>
        <v>10423</v>
      </c>
      <c r="D246" s="45">
        <v>0</v>
      </c>
      <c r="E246" s="45">
        <v>250</v>
      </c>
      <c r="F246" s="45">
        <v>3137</v>
      </c>
      <c r="G246" s="45">
        <v>2258</v>
      </c>
      <c r="H246" s="45">
        <f>4719+59</f>
        <v>4778</v>
      </c>
      <c r="I246" s="45">
        <v>0</v>
      </c>
    </row>
    <row r="247" spans="1:9" x14ac:dyDescent="0.25">
      <c r="A247" s="196"/>
      <c r="B247" s="57" t="s">
        <v>20</v>
      </c>
      <c r="C247" s="198">
        <f t="shared" si="58"/>
        <v>10423</v>
      </c>
      <c r="D247" s="198">
        <v>0</v>
      </c>
      <c r="E247" s="198">
        <v>250</v>
      </c>
      <c r="F247" s="198">
        <v>3137</v>
      </c>
      <c r="G247" s="198">
        <v>2258</v>
      </c>
      <c r="H247" s="198">
        <v>4778</v>
      </c>
      <c r="I247" s="198">
        <v>0</v>
      </c>
    </row>
    <row r="248" spans="1:9" x14ac:dyDescent="0.25">
      <c r="A248" s="100" t="s">
        <v>104</v>
      </c>
      <c r="B248" s="101"/>
      <c r="C248" s="101"/>
      <c r="D248" s="101"/>
      <c r="E248" s="101"/>
      <c r="F248" s="101"/>
      <c r="G248" s="101"/>
      <c r="H248" s="101"/>
      <c r="I248" s="102"/>
    </row>
    <row r="249" spans="1:9" x14ac:dyDescent="0.25">
      <c r="A249" s="70" t="s">
        <v>42</v>
      </c>
      <c r="B249" s="54" t="s">
        <v>19</v>
      </c>
      <c r="C249" s="62">
        <f t="shared" ref="C249:C282" si="60">D249+E249+F249+G249+H249+I249</f>
        <v>136768.84</v>
      </c>
      <c r="D249" s="62">
        <f t="shared" ref="D249:I256" si="61">D251</f>
        <v>57.34</v>
      </c>
      <c r="E249" s="62">
        <f t="shared" si="61"/>
        <v>35290.5</v>
      </c>
      <c r="F249" s="62">
        <f t="shared" si="61"/>
        <v>61283</v>
      </c>
      <c r="G249" s="62">
        <f t="shared" si="61"/>
        <v>40137</v>
      </c>
      <c r="H249" s="62">
        <f t="shared" si="61"/>
        <v>0</v>
      </c>
      <c r="I249" s="62">
        <f t="shared" si="61"/>
        <v>1</v>
      </c>
    </row>
    <row r="250" spans="1:9" x14ac:dyDescent="0.25">
      <c r="A250" s="61" t="s">
        <v>56</v>
      </c>
      <c r="B250" s="52" t="s">
        <v>20</v>
      </c>
      <c r="C250" s="62">
        <f t="shared" si="60"/>
        <v>136768.84</v>
      </c>
      <c r="D250" s="62">
        <f t="shared" si="61"/>
        <v>57.34</v>
      </c>
      <c r="E250" s="62">
        <f t="shared" si="61"/>
        <v>35290.5</v>
      </c>
      <c r="F250" s="62">
        <f t="shared" si="61"/>
        <v>61283</v>
      </c>
      <c r="G250" s="62">
        <f t="shared" si="61"/>
        <v>40137</v>
      </c>
      <c r="H250" s="62">
        <f t="shared" si="61"/>
        <v>0</v>
      </c>
      <c r="I250" s="62">
        <f t="shared" si="61"/>
        <v>1</v>
      </c>
    </row>
    <row r="251" spans="1:9" x14ac:dyDescent="0.25">
      <c r="A251" s="103" t="s">
        <v>101</v>
      </c>
      <c r="B251" s="104" t="s">
        <v>19</v>
      </c>
      <c r="C251" s="105">
        <f t="shared" si="60"/>
        <v>136768.84</v>
      </c>
      <c r="D251" s="105">
        <f t="shared" si="61"/>
        <v>57.34</v>
      </c>
      <c r="E251" s="105">
        <f t="shared" si="61"/>
        <v>35290.5</v>
      </c>
      <c r="F251" s="105">
        <f t="shared" si="61"/>
        <v>61283</v>
      </c>
      <c r="G251" s="105">
        <f t="shared" si="61"/>
        <v>40137</v>
      </c>
      <c r="H251" s="105">
        <f t="shared" si="61"/>
        <v>0</v>
      </c>
      <c r="I251" s="105">
        <f t="shared" si="61"/>
        <v>1</v>
      </c>
    </row>
    <row r="252" spans="1:9" x14ac:dyDescent="0.25">
      <c r="A252" s="108" t="s">
        <v>105</v>
      </c>
      <c r="B252" s="106" t="s">
        <v>20</v>
      </c>
      <c r="C252" s="105">
        <f t="shared" si="60"/>
        <v>136768.84</v>
      </c>
      <c r="D252" s="105">
        <f t="shared" si="61"/>
        <v>57.34</v>
      </c>
      <c r="E252" s="105">
        <f t="shared" si="61"/>
        <v>35290.5</v>
      </c>
      <c r="F252" s="105">
        <f t="shared" si="61"/>
        <v>61283</v>
      </c>
      <c r="G252" s="105">
        <f t="shared" si="61"/>
        <v>40137</v>
      </c>
      <c r="H252" s="105">
        <f t="shared" si="61"/>
        <v>0</v>
      </c>
      <c r="I252" s="105">
        <f t="shared" si="61"/>
        <v>1</v>
      </c>
    </row>
    <row r="253" spans="1:9" x14ac:dyDescent="0.25">
      <c r="A253" s="49" t="s">
        <v>26</v>
      </c>
      <c r="B253" s="50" t="s">
        <v>19</v>
      </c>
      <c r="C253" s="62">
        <f t="shared" si="60"/>
        <v>136768.84</v>
      </c>
      <c r="D253" s="62">
        <f t="shared" si="61"/>
        <v>57.34</v>
      </c>
      <c r="E253" s="62">
        <f t="shared" si="61"/>
        <v>35290.5</v>
      </c>
      <c r="F253" s="62">
        <f t="shared" si="61"/>
        <v>61283</v>
      </c>
      <c r="G253" s="62">
        <f t="shared" si="61"/>
        <v>40137</v>
      </c>
      <c r="H253" s="62">
        <f t="shared" si="61"/>
        <v>0</v>
      </c>
      <c r="I253" s="62">
        <f t="shared" si="61"/>
        <v>1</v>
      </c>
    </row>
    <row r="254" spans="1:9" x14ac:dyDescent="0.25">
      <c r="A254" s="51"/>
      <c r="B254" s="52" t="s">
        <v>20</v>
      </c>
      <c r="C254" s="62">
        <f t="shared" si="60"/>
        <v>136768.84</v>
      </c>
      <c r="D254" s="62">
        <f t="shared" si="61"/>
        <v>57.34</v>
      </c>
      <c r="E254" s="62">
        <f t="shared" si="61"/>
        <v>35290.5</v>
      </c>
      <c r="F254" s="62">
        <f t="shared" si="61"/>
        <v>61283</v>
      </c>
      <c r="G254" s="62">
        <f t="shared" si="61"/>
        <v>40137</v>
      </c>
      <c r="H254" s="62">
        <f t="shared" si="61"/>
        <v>0</v>
      </c>
      <c r="I254" s="62">
        <f t="shared" si="61"/>
        <v>1</v>
      </c>
    </row>
    <row r="255" spans="1:9" x14ac:dyDescent="0.25">
      <c r="A255" s="71" t="s">
        <v>38</v>
      </c>
      <c r="B255" s="54" t="s">
        <v>19</v>
      </c>
      <c r="C255" s="62">
        <f t="shared" si="60"/>
        <v>136768.84</v>
      </c>
      <c r="D255" s="62">
        <f t="shared" si="61"/>
        <v>57.34</v>
      </c>
      <c r="E255" s="62">
        <f t="shared" si="61"/>
        <v>35290.5</v>
      </c>
      <c r="F255" s="62">
        <f t="shared" si="61"/>
        <v>61283</v>
      </c>
      <c r="G255" s="62">
        <f t="shared" si="61"/>
        <v>40137</v>
      </c>
      <c r="H255" s="62">
        <f t="shared" si="61"/>
        <v>0</v>
      </c>
      <c r="I255" s="62">
        <f t="shared" si="61"/>
        <v>1</v>
      </c>
    </row>
    <row r="256" spans="1:9" x14ac:dyDescent="0.25">
      <c r="A256" s="66"/>
      <c r="B256" s="52" t="s">
        <v>20</v>
      </c>
      <c r="C256" s="62">
        <f t="shared" si="60"/>
        <v>136768.84</v>
      </c>
      <c r="D256" s="62">
        <f t="shared" si="61"/>
        <v>57.34</v>
      </c>
      <c r="E256" s="62">
        <f t="shared" si="61"/>
        <v>35290.5</v>
      </c>
      <c r="F256" s="62">
        <f t="shared" si="61"/>
        <v>61283</v>
      </c>
      <c r="G256" s="62">
        <f t="shared" si="61"/>
        <v>40137</v>
      </c>
      <c r="H256" s="62">
        <f t="shared" si="61"/>
        <v>0</v>
      </c>
      <c r="I256" s="62">
        <f t="shared" si="61"/>
        <v>1</v>
      </c>
    </row>
    <row r="257" spans="1:9" x14ac:dyDescent="0.25">
      <c r="A257" s="107" t="s">
        <v>57</v>
      </c>
      <c r="B257" s="104" t="s">
        <v>19</v>
      </c>
      <c r="C257" s="105">
        <f t="shared" si="60"/>
        <v>136768.84</v>
      </c>
      <c r="D257" s="105">
        <f t="shared" ref="D257:I258" si="62">D259+D273+D277</f>
        <v>57.34</v>
      </c>
      <c r="E257" s="105">
        <f t="shared" si="62"/>
        <v>35290.5</v>
      </c>
      <c r="F257" s="105">
        <f t="shared" si="62"/>
        <v>61283</v>
      </c>
      <c r="G257" s="105">
        <f t="shared" si="62"/>
        <v>40137</v>
      </c>
      <c r="H257" s="105">
        <f t="shared" si="62"/>
        <v>0</v>
      </c>
      <c r="I257" s="105">
        <f t="shared" si="62"/>
        <v>1</v>
      </c>
    </row>
    <row r="258" spans="1:9" x14ac:dyDescent="0.25">
      <c r="A258" s="108"/>
      <c r="B258" s="106" t="s">
        <v>20</v>
      </c>
      <c r="C258" s="105">
        <f t="shared" si="60"/>
        <v>136768.84</v>
      </c>
      <c r="D258" s="105">
        <f t="shared" si="62"/>
        <v>57.34</v>
      </c>
      <c r="E258" s="105">
        <f t="shared" si="62"/>
        <v>35290.5</v>
      </c>
      <c r="F258" s="105">
        <f t="shared" si="62"/>
        <v>61283</v>
      </c>
      <c r="G258" s="105">
        <f t="shared" si="62"/>
        <v>40137</v>
      </c>
      <c r="H258" s="105">
        <f t="shared" si="62"/>
        <v>0</v>
      </c>
      <c r="I258" s="105">
        <f t="shared" si="62"/>
        <v>1</v>
      </c>
    </row>
    <row r="259" spans="1:9" x14ac:dyDescent="0.25">
      <c r="A259" s="114" t="s">
        <v>106</v>
      </c>
      <c r="B259" s="115" t="s">
        <v>19</v>
      </c>
      <c r="C259" s="116">
        <f t="shared" si="60"/>
        <v>1677.84</v>
      </c>
      <c r="D259" s="116">
        <f t="shared" ref="D259:I260" si="63">D261+D263+D265+D267+D269+D271</f>
        <v>32.340000000000003</v>
      </c>
      <c r="E259" s="116">
        <f t="shared" si="63"/>
        <v>1645.5</v>
      </c>
      <c r="F259" s="116">
        <f t="shared" si="63"/>
        <v>0</v>
      </c>
      <c r="G259" s="116">
        <f t="shared" si="63"/>
        <v>0</v>
      </c>
      <c r="H259" s="116">
        <f t="shared" si="63"/>
        <v>0</v>
      </c>
      <c r="I259" s="116">
        <f t="shared" si="63"/>
        <v>0</v>
      </c>
    </row>
    <row r="260" spans="1:9" x14ac:dyDescent="0.25">
      <c r="A260" s="117"/>
      <c r="B260" s="118" t="s">
        <v>20</v>
      </c>
      <c r="C260" s="116">
        <f t="shared" si="60"/>
        <v>1677.84</v>
      </c>
      <c r="D260" s="116">
        <f t="shared" si="63"/>
        <v>32.340000000000003</v>
      </c>
      <c r="E260" s="116">
        <f t="shared" si="63"/>
        <v>1645.5</v>
      </c>
      <c r="F260" s="116">
        <f t="shared" si="63"/>
        <v>0</v>
      </c>
      <c r="G260" s="116">
        <f t="shared" si="63"/>
        <v>0</v>
      </c>
      <c r="H260" s="116">
        <f t="shared" si="63"/>
        <v>0</v>
      </c>
      <c r="I260" s="116">
        <f t="shared" si="63"/>
        <v>0</v>
      </c>
    </row>
    <row r="261" spans="1:9" x14ac:dyDescent="0.25">
      <c r="A261" s="119" t="s">
        <v>107</v>
      </c>
      <c r="B261" s="120" t="s">
        <v>19</v>
      </c>
      <c r="C261" s="121">
        <f t="shared" si="60"/>
        <v>347</v>
      </c>
      <c r="D261" s="121">
        <v>0</v>
      </c>
      <c r="E261" s="111">
        <v>347</v>
      </c>
      <c r="F261" s="121">
        <v>0</v>
      </c>
      <c r="G261" s="121">
        <v>0</v>
      </c>
      <c r="H261" s="121">
        <v>0</v>
      </c>
      <c r="I261" s="121">
        <v>0</v>
      </c>
    </row>
    <row r="262" spans="1:9" x14ac:dyDescent="0.25">
      <c r="A262" s="122"/>
      <c r="B262" s="99" t="s">
        <v>20</v>
      </c>
      <c r="C262" s="96">
        <f t="shared" si="60"/>
        <v>347</v>
      </c>
      <c r="D262" s="97">
        <v>0</v>
      </c>
      <c r="E262" s="39">
        <v>347</v>
      </c>
      <c r="F262" s="97">
        <v>0</v>
      </c>
      <c r="G262" s="97">
        <v>0</v>
      </c>
      <c r="H262" s="97">
        <v>0</v>
      </c>
      <c r="I262" s="97">
        <v>0</v>
      </c>
    </row>
    <row r="263" spans="1:9" ht="26.25" x14ac:dyDescent="0.25">
      <c r="A263" s="119" t="s">
        <v>108</v>
      </c>
      <c r="B263" s="120" t="s">
        <v>19</v>
      </c>
      <c r="C263" s="121">
        <f t="shared" si="60"/>
        <v>290</v>
      </c>
      <c r="D263" s="121">
        <v>0</v>
      </c>
      <c r="E263" s="39">
        <v>290</v>
      </c>
      <c r="F263" s="121">
        <v>0</v>
      </c>
      <c r="G263" s="121">
        <v>0</v>
      </c>
      <c r="H263" s="121">
        <v>0</v>
      </c>
      <c r="I263" s="121">
        <v>0</v>
      </c>
    </row>
    <row r="264" spans="1:9" x14ac:dyDescent="0.25">
      <c r="A264" s="122"/>
      <c r="B264" s="99" t="s">
        <v>20</v>
      </c>
      <c r="C264" s="96">
        <f t="shared" si="60"/>
        <v>290</v>
      </c>
      <c r="D264" s="97">
        <v>0</v>
      </c>
      <c r="E264" s="39">
        <v>290</v>
      </c>
      <c r="F264" s="97">
        <v>0</v>
      </c>
      <c r="G264" s="97">
        <v>0</v>
      </c>
      <c r="H264" s="97">
        <v>0</v>
      </c>
      <c r="I264" s="97">
        <v>0</v>
      </c>
    </row>
    <row r="265" spans="1:9" x14ac:dyDescent="0.25">
      <c r="A265" s="119" t="s">
        <v>109</v>
      </c>
      <c r="B265" s="120" t="s">
        <v>19</v>
      </c>
      <c r="C265" s="121">
        <f t="shared" si="60"/>
        <v>32.340000000000003</v>
      </c>
      <c r="D265" s="121">
        <v>32.340000000000003</v>
      </c>
      <c r="E265" s="111">
        <v>0</v>
      </c>
      <c r="F265" s="121">
        <v>0</v>
      </c>
      <c r="G265" s="121">
        <v>0</v>
      </c>
      <c r="H265" s="121">
        <v>0</v>
      </c>
      <c r="I265" s="121">
        <v>0</v>
      </c>
    </row>
    <row r="266" spans="1:9" x14ac:dyDescent="0.25">
      <c r="A266" s="122"/>
      <c r="B266" s="99" t="s">
        <v>20</v>
      </c>
      <c r="C266" s="96">
        <f t="shared" si="60"/>
        <v>32.340000000000003</v>
      </c>
      <c r="D266" s="97">
        <v>32.340000000000003</v>
      </c>
      <c r="E266" s="39">
        <v>0</v>
      </c>
      <c r="F266" s="97">
        <v>0</v>
      </c>
      <c r="G266" s="97">
        <v>0</v>
      </c>
      <c r="H266" s="97">
        <v>0</v>
      </c>
      <c r="I266" s="97">
        <v>0</v>
      </c>
    </row>
    <row r="267" spans="1:9" x14ac:dyDescent="0.25">
      <c r="A267" s="199" t="s">
        <v>110</v>
      </c>
      <c r="B267" s="129" t="s">
        <v>19</v>
      </c>
      <c r="C267" s="130">
        <f t="shared" si="60"/>
        <v>0</v>
      </c>
      <c r="D267" s="130">
        <v>0</v>
      </c>
      <c r="E267" s="39">
        <f>180-180</f>
        <v>0</v>
      </c>
      <c r="F267" s="130">
        <v>0</v>
      </c>
      <c r="G267" s="130">
        <v>0</v>
      </c>
      <c r="H267" s="130">
        <v>0</v>
      </c>
      <c r="I267" s="130">
        <v>0</v>
      </c>
    </row>
    <row r="268" spans="1:9" x14ac:dyDescent="0.25">
      <c r="A268" s="122"/>
      <c r="B268" s="99" t="s">
        <v>20</v>
      </c>
      <c r="C268" s="96">
        <f t="shared" si="60"/>
        <v>0</v>
      </c>
      <c r="D268" s="97">
        <v>0</v>
      </c>
      <c r="E268" s="39">
        <f>180-180</f>
        <v>0</v>
      </c>
      <c r="F268" s="97">
        <v>0</v>
      </c>
      <c r="G268" s="97">
        <v>0</v>
      </c>
      <c r="H268" s="97">
        <v>0</v>
      </c>
      <c r="I268" s="97">
        <v>0</v>
      </c>
    </row>
    <row r="269" spans="1:9" ht="26.25" x14ac:dyDescent="0.25">
      <c r="A269" s="119" t="s">
        <v>111</v>
      </c>
      <c r="B269" s="120" t="s">
        <v>19</v>
      </c>
      <c r="C269" s="121">
        <f t="shared" si="60"/>
        <v>547</v>
      </c>
      <c r="D269" s="121">
        <v>0</v>
      </c>
      <c r="E269" s="111">
        <v>547</v>
      </c>
      <c r="F269" s="121">
        <v>0</v>
      </c>
      <c r="G269" s="121">
        <v>0</v>
      </c>
      <c r="H269" s="121">
        <v>0</v>
      </c>
      <c r="I269" s="121">
        <v>0</v>
      </c>
    </row>
    <row r="270" spans="1:9" x14ac:dyDescent="0.25">
      <c r="A270" s="122"/>
      <c r="B270" s="99" t="s">
        <v>20</v>
      </c>
      <c r="C270" s="96">
        <f t="shared" si="60"/>
        <v>547</v>
      </c>
      <c r="D270" s="97">
        <v>0</v>
      </c>
      <c r="E270" s="39">
        <v>547</v>
      </c>
      <c r="F270" s="97">
        <v>0</v>
      </c>
      <c r="G270" s="97">
        <v>0</v>
      </c>
      <c r="H270" s="97">
        <v>0</v>
      </c>
      <c r="I270" s="97">
        <v>0</v>
      </c>
    </row>
    <row r="271" spans="1:9" ht="26.25" x14ac:dyDescent="0.25">
      <c r="A271" s="119" t="s">
        <v>112</v>
      </c>
      <c r="B271" s="120" t="s">
        <v>19</v>
      </c>
      <c r="C271" s="121">
        <f t="shared" si="60"/>
        <v>461.5</v>
      </c>
      <c r="D271" s="121">
        <v>0</v>
      </c>
      <c r="E271" s="111">
        <v>461.5</v>
      </c>
      <c r="F271" s="121">
        <v>0</v>
      </c>
      <c r="G271" s="121">
        <v>0</v>
      </c>
      <c r="H271" s="121">
        <v>0</v>
      </c>
      <c r="I271" s="121">
        <v>0</v>
      </c>
    </row>
    <row r="272" spans="1:9" x14ac:dyDescent="0.25">
      <c r="A272" s="122"/>
      <c r="B272" s="99" t="s">
        <v>20</v>
      </c>
      <c r="C272" s="96">
        <f t="shared" si="60"/>
        <v>461.5</v>
      </c>
      <c r="D272" s="97">
        <v>0</v>
      </c>
      <c r="E272" s="39">
        <v>461.5</v>
      </c>
      <c r="F272" s="97">
        <v>0</v>
      </c>
      <c r="G272" s="97">
        <v>0</v>
      </c>
      <c r="H272" s="97">
        <v>0</v>
      </c>
      <c r="I272" s="97">
        <v>0</v>
      </c>
    </row>
    <row r="273" spans="1:9" x14ac:dyDescent="0.25">
      <c r="A273" s="114" t="s">
        <v>113</v>
      </c>
      <c r="B273" s="115" t="s">
        <v>19</v>
      </c>
      <c r="C273" s="116">
        <f t="shared" si="60"/>
        <v>26</v>
      </c>
      <c r="D273" s="116">
        <f t="shared" ref="D273:I274" si="64">D275</f>
        <v>25</v>
      </c>
      <c r="E273" s="116">
        <f t="shared" si="64"/>
        <v>0</v>
      </c>
      <c r="F273" s="116">
        <f t="shared" si="64"/>
        <v>0</v>
      </c>
      <c r="G273" s="116">
        <f t="shared" si="64"/>
        <v>0</v>
      </c>
      <c r="H273" s="116">
        <f t="shared" si="64"/>
        <v>0</v>
      </c>
      <c r="I273" s="116">
        <f t="shared" si="64"/>
        <v>1</v>
      </c>
    </row>
    <row r="274" spans="1:9" x14ac:dyDescent="0.25">
      <c r="A274" s="200"/>
      <c r="B274" s="118" t="s">
        <v>20</v>
      </c>
      <c r="C274" s="116">
        <f t="shared" si="60"/>
        <v>26</v>
      </c>
      <c r="D274" s="116">
        <f t="shared" si="64"/>
        <v>25</v>
      </c>
      <c r="E274" s="116">
        <f t="shared" si="64"/>
        <v>0</v>
      </c>
      <c r="F274" s="116">
        <f t="shared" si="64"/>
        <v>0</v>
      </c>
      <c r="G274" s="116">
        <f t="shared" si="64"/>
        <v>0</v>
      </c>
      <c r="H274" s="116">
        <f t="shared" si="64"/>
        <v>0</v>
      </c>
      <c r="I274" s="116">
        <f t="shared" si="64"/>
        <v>1</v>
      </c>
    </row>
    <row r="275" spans="1:9" ht="26.25" x14ac:dyDescent="0.25">
      <c r="A275" s="119" t="s">
        <v>114</v>
      </c>
      <c r="B275" s="120" t="s">
        <v>19</v>
      </c>
      <c r="C275" s="121">
        <f t="shared" si="60"/>
        <v>26</v>
      </c>
      <c r="D275" s="121">
        <v>25</v>
      </c>
      <c r="E275" s="201">
        <v>0</v>
      </c>
      <c r="F275" s="121">
        <f>F276</f>
        <v>0</v>
      </c>
      <c r="G275" s="121">
        <f>G276</f>
        <v>0</v>
      </c>
      <c r="H275" s="121">
        <f>H276</f>
        <v>0</v>
      </c>
      <c r="I275" s="121">
        <f>I276</f>
        <v>1</v>
      </c>
    </row>
    <row r="276" spans="1:9" x14ac:dyDescent="0.25">
      <c r="A276" s="157"/>
      <c r="B276" s="99" t="s">
        <v>20</v>
      </c>
      <c r="C276" s="96">
        <f t="shared" si="60"/>
        <v>26</v>
      </c>
      <c r="D276" s="97">
        <v>25</v>
      </c>
      <c r="E276" s="202">
        <v>0</v>
      </c>
      <c r="F276" s="97">
        <v>0</v>
      </c>
      <c r="G276" s="97">
        <v>0</v>
      </c>
      <c r="H276" s="97">
        <v>0</v>
      </c>
      <c r="I276" s="97">
        <v>1</v>
      </c>
    </row>
    <row r="277" spans="1:9" x14ac:dyDescent="0.25">
      <c r="A277" s="114" t="s">
        <v>115</v>
      </c>
      <c r="B277" s="115" t="s">
        <v>19</v>
      </c>
      <c r="C277" s="116">
        <f t="shared" si="60"/>
        <v>135065</v>
      </c>
      <c r="D277" s="116">
        <f t="shared" ref="D277:I278" si="65">D279+D281</f>
        <v>0</v>
      </c>
      <c r="E277" s="116">
        <f t="shared" si="65"/>
        <v>33645</v>
      </c>
      <c r="F277" s="116">
        <f t="shared" si="65"/>
        <v>61283</v>
      </c>
      <c r="G277" s="116">
        <f t="shared" si="65"/>
        <v>40137</v>
      </c>
      <c r="H277" s="116">
        <f t="shared" si="65"/>
        <v>0</v>
      </c>
      <c r="I277" s="116">
        <f t="shared" si="65"/>
        <v>0</v>
      </c>
    </row>
    <row r="278" spans="1:9" x14ac:dyDescent="0.25">
      <c r="A278" s="200"/>
      <c r="B278" s="118" t="s">
        <v>20</v>
      </c>
      <c r="C278" s="116">
        <f t="shared" si="60"/>
        <v>135065</v>
      </c>
      <c r="D278" s="116">
        <f t="shared" si="65"/>
        <v>0</v>
      </c>
      <c r="E278" s="116">
        <f t="shared" si="65"/>
        <v>33645</v>
      </c>
      <c r="F278" s="116">
        <f t="shared" si="65"/>
        <v>61283</v>
      </c>
      <c r="G278" s="116">
        <f t="shared" si="65"/>
        <v>40137</v>
      </c>
      <c r="H278" s="116">
        <f t="shared" si="65"/>
        <v>0</v>
      </c>
      <c r="I278" s="116">
        <f t="shared" si="65"/>
        <v>0</v>
      </c>
    </row>
    <row r="279" spans="1:9" ht="26.25" x14ac:dyDescent="0.25">
      <c r="A279" s="203" t="s">
        <v>116</v>
      </c>
      <c r="B279" s="129" t="s">
        <v>19</v>
      </c>
      <c r="C279" s="96">
        <f t="shared" si="60"/>
        <v>84575</v>
      </c>
      <c r="D279" s="97">
        <v>0</v>
      </c>
      <c r="E279" s="204">
        <v>21145</v>
      </c>
      <c r="F279" s="97">
        <v>42288</v>
      </c>
      <c r="G279" s="97">
        <v>21142</v>
      </c>
      <c r="H279" s="130">
        <v>0</v>
      </c>
      <c r="I279" s="130">
        <v>0</v>
      </c>
    </row>
    <row r="280" spans="1:9" x14ac:dyDescent="0.25">
      <c r="A280" s="157"/>
      <c r="B280" s="99" t="s">
        <v>20</v>
      </c>
      <c r="C280" s="96">
        <f t="shared" si="60"/>
        <v>84575</v>
      </c>
      <c r="D280" s="97">
        <v>0</v>
      </c>
      <c r="E280" s="202">
        <v>21145</v>
      </c>
      <c r="F280" s="97">
        <v>42288</v>
      </c>
      <c r="G280" s="97">
        <v>21142</v>
      </c>
      <c r="H280" s="97">
        <v>0</v>
      </c>
      <c r="I280" s="97">
        <v>0</v>
      </c>
    </row>
    <row r="281" spans="1:9" ht="26.25" x14ac:dyDescent="0.25">
      <c r="A281" s="203" t="s">
        <v>117</v>
      </c>
      <c r="B281" s="129" t="s">
        <v>19</v>
      </c>
      <c r="C281" s="96">
        <f t="shared" si="60"/>
        <v>50490</v>
      </c>
      <c r="D281" s="130">
        <v>0</v>
      </c>
      <c r="E281" s="204">
        <v>12500</v>
      </c>
      <c r="F281" s="97">
        <v>18995</v>
      </c>
      <c r="G281" s="97">
        <v>18995</v>
      </c>
      <c r="H281" s="130">
        <v>0</v>
      </c>
      <c r="I281" s="130">
        <v>0</v>
      </c>
    </row>
    <row r="282" spans="1:9" x14ac:dyDescent="0.25">
      <c r="A282" s="157"/>
      <c r="B282" s="99" t="s">
        <v>20</v>
      </c>
      <c r="C282" s="96">
        <f t="shared" si="60"/>
        <v>50490</v>
      </c>
      <c r="D282" s="97">
        <v>0</v>
      </c>
      <c r="E282" s="202">
        <v>12500</v>
      </c>
      <c r="F282" s="97">
        <v>18995</v>
      </c>
      <c r="G282" s="97">
        <v>18995</v>
      </c>
      <c r="H282" s="97">
        <v>0</v>
      </c>
      <c r="I282" s="97">
        <v>0</v>
      </c>
    </row>
    <row r="283" spans="1:9" x14ac:dyDescent="0.25">
      <c r="A283" s="112" t="s">
        <v>60</v>
      </c>
      <c r="B283" s="88"/>
      <c r="C283" s="88"/>
      <c r="D283" s="88"/>
      <c r="E283" s="88"/>
      <c r="F283" s="88"/>
      <c r="G283" s="88"/>
      <c r="H283" s="88"/>
      <c r="I283" s="89"/>
    </row>
    <row r="284" spans="1:9" x14ac:dyDescent="0.25">
      <c r="A284" s="113" t="s">
        <v>42</v>
      </c>
      <c r="B284" s="59" t="s">
        <v>19</v>
      </c>
      <c r="C284" s="62">
        <f t="shared" ref="C284:C309" si="66">D284+E284+F284+G284+H284+I284</f>
        <v>22026</v>
      </c>
      <c r="D284" s="39">
        <f t="shared" ref="D284:I285" si="67">D286+D300</f>
        <v>345</v>
      </c>
      <c r="E284" s="39">
        <f t="shared" si="67"/>
        <v>953</v>
      </c>
      <c r="F284" s="39">
        <f t="shared" si="67"/>
        <v>9403</v>
      </c>
      <c r="G284" s="39">
        <f t="shared" si="67"/>
        <v>10502</v>
      </c>
      <c r="H284" s="39">
        <f t="shared" si="67"/>
        <v>823</v>
      </c>
      <c r="I284" s="39">
        <f t="shared" si="67"/>
        <v>0</v>
      </c>
    </row>
    <row r="285" spans="1:9" x14ac:dyDescent="0.25">
      <c r="A285" s="61" t="s">
        <v>56</v>
      </c>
      <c r="B285" s="57" t="s">
        <v>20</v>
      </c>
      <c r="C285" s="62">
        <f t="shared" si="66"/>
        <v>22026</v>
      </c>
      <c r="D285" s="39">
        <f t="shared" si="67"/>
        <v>345</v>
      </c>
      <c r="E285" s="39">
        <f t="shared" si="67"/>
        <v>953</v>
      </c>
      <c r="F285" s="39">
        <f t="shared" si="67"/>
        <v>9403</v>
      </c>
      <c r="G285" s="39">
        <f t="shared" si="67"/>
        <v>10502</v>
      </c>
      <c r="H285" s="39">
        <f t="shared" si="67"/>
        <v>823</v>
      </c>
      <c r="I285" s="39">
        <f t="shared" si="67"/>
        <v>0</v>
      </c>
    </row>
    <row r="286" spans="1:9" x14ac:dyDescent="0.25">
      <c r="A286" s="205" t="s">
        <v>21</v>
      </c>
      <c r="B286" s="206" t="s">
        <v>19</v>
      </c>
      <c r="C286" s="55">
        <f t="shared" si="66"/>
        <v>21773</v>
      </c>
      <c r="D286" s="55">
        <f t="shared" ref="D286:I289" si="68">D288</f>
        <v>345</v>
      </c>
      <c r="E286" s="55">
        <f t="shared" si="68"/>
        <v>700</v>
      </c>
      <c r="F286" s="55">
        <f t="shared" si="68"/>
        <v>9403</v>
      </c>
      <c r="G286" s="55">
        <f t="shared" si="68"/>
        <v>10502</v>
      </c>
      <c r="H286" s="55">
        <f t="shared" si="68"/>
        <v>823</v>
      </c>
      <c r="I286" s="55">
        <f t="shared" si="68"/>
        <v>0</v>
      </c>
    </row>
    <row r="287" spans="1:9" x14ac:dyDescent="0.25">
      <c r="A287" s="196" t="s">
        <v>22</v>
      </c>
      <c r="B287" s="207" t="s">
        <v>20</v>
      </c>
      <c r="C287" s="55">
        <f t="shared" si="66"/>
        <v>21773</v>
      </c>
      <c r="D287" s="55">
        <f t="shared" si="68"/>
        <v>345</v>
      </c>
      <c r="E287" s="55">
        <f t="shared" si="68"/>
        <v>700</v>
      </c>
      <c r="F287" s="55">
        <f t="shared" si="68"/>
        <v>9403</v>
      </c>
      <c r="G287" s="55">
        <f t="shared" si="68"/>
        <v>10502</v>
      </c>
      <c r="H287" s="55">
        <f t="shared" si="68"/>
        <v>823</v>
      </c>
      <c r="I287" s="55">
        <f t="shared" si="68"/>
        <v>0</v>
      </c>
    </row>
    <row r="288" spans="1:9" ht="26.25" x14ac:dyDescent="0.25">
      <c r="A288" s="93" t="s">
        <v>37</v>
      </c>
      <c r="B288" s="208" t="s">
        <v>19</v>
      </c>
      <c r="C288" s="55">
        <f t="shared" si="66"/>
        <v>21773</v>
      </c>
      <c r="D288" s="55">
        <f t="shared" si="68"/>
        <v>345</v>
      </c>
      <c r="E288" s="55">
        <f t="shared" si="68"/>
        <v>700</v>
      </c>
      <c r="F288" s="55">
        <f t="shared" si="68"/>
        <v>9403</v>
      </c>
      <c r="G288" s="55">
        <f t="shared" si="68"/>
        <v>10502</v>
      </c>
      <c r="H288" s="55">
        <f t="shared" si="68"/>
        <v>823</v>
      </c>
      <c r="I288" s="55">
        <f t="shared" si="68"/>
        <v>0</v>
      </c>
    </row>
    <row r="289" spans="1:9" x14ac:dyDescent="0.25">
      <c r="A289" s="51"/>
      <c r="B289" s="69" t="s">
        <v>20</v>
      </c>
      <c r="C289" s="55">
        <f t="shared" si="66"/>
        <v>21773</v>
      </c>
      <c r="D289" s="55">
        <f t="shared" si="68"/>
        <v>345</v>
      </c>
      <c r="E289" s="55">
        <f t="shared" si="68"/>
        <v>700</v>
      </c>
      <c r="F289" s="55">
        <f t="shared" si="68"/>
        <v>9403</v>
      </c>
      <c r="G289" s="55">
        <f t="shared" si="68"/>
        <v>10502</v>
      </c>
      <c r="H289" s="55">
        <f t="shared" si="68"/>
        <v>823</v>
      </c>
      <c r="I289" s="55">
        <f t="shared" si="68"/>
        <v>0</v>
      </c>
    </row>
    <row r="290" spans="1:9" ht="26.25" x14ac:dyDescent="0.25">
      <c r="A290" s="107" t="s">
        <v>118</v>
      </c>
      <c r="B290" s="208" t="s">
        <v>19</v>
      </c>
      <c r="C290" s="55">
        <f t="shared" si="66"/>
        <v>21773</v>
      </c>
      <c r="D290" s="55">
        <f t="shared" ref="D290:I291" si="69">D292+D294+D296+D298</f>
        <v>345</v>
      </c>
      <c r="E290" s="55">
        <f t="shared" si="69"/>
        <v>700</v>
      </c>
      <c r="F290" s="55">
        <f t="shared" si="69"/>
        <v>9403</v>
      </c>
      <c r="G290" s="55">
        <f t="shared" si="69"/>
        <v>10502</v>
      </c>
      <c r="H290" s="55">
        <f t="shared" si="69"/>
        <v>823</v>
      </c>
      <c r="I290" s="55">
        <f t="shared" si="69"/>
        <v>0</v>
      </c>
    </row>
    <row r="291" spans="1:9" x14ac:dyDescent="0.25">
      <c r="A291" s="209"/>
      <c r="B291" s="69" t="s">
        <v>20</v>
      </c>
      <c r="C291" s="55">
        <f t="shared" si="66"/>
        <v>21773</v>
      </c>
      <c r="D291" s="55">
        <f t="shared" si="69"/>
        <v>345</v>
      </c>
      <c r="E291" s="55">
        <f t="shared" si="69"/>
        <v>700</v>
      </c>
      <c r="F291" s="55">
        <f t="shared" si="69"/>
        <v>9403</v>
      </c>
      <c r="G291" s="55">
        <f t="shared" si="69"/>
        <v>10502</v>
      </c>
      <c r="H291" s="55">
        <f t="shared" si="69"/>
        <v>823</v>
      </c>
      <c r="I291" s="55">
        <f t="shared" si="69"/>
        <v>0</v>
      </c>
    </row>
    <row r="292" spans="1:9" ht="26.25" x14ac:dyDescent="0.25">
      <c r="A292" s="197" t="s">
        <v>119</v>
      </c>
      <c r="B292" s="210" t="s">
        <v>19</v>
      </c>
      <c r="C292" s="55">
        <f t="shared" si="66"/>
        <v>4876</v>
      </c>
      <c r="D292" s="55">
        <v>87</v>
      </c>
      <c r="E292" s="45">
        <v>145</v>
      </c>
      <c r="F292" s="55">
        <v>2560</v>
      </c>
      <c r="G292" s="55">
        <v>2084</v>
      </c>
      <c r="H292" s="55">
        <v>0</v>
      </c>
      <c r="I292" s="55">
        <v>0</v>
      </c>
    </row>
    <row r="293" spans="1:9" x14ac:dyDescent="0.25">
      <c r="A293" s="211"/>
      <c r="B293" s="47" t="s">
        <v>20</v>
      </c>
      <c r="C293" s="55">
        <f t="shared" si="66"/>
        <v>4876</v>
      </c>
      <c r="D293" s="55">
        <v>87</v>
      </c>
      <c r="E293" s="55">
        <v>145</v>
      </c>
      <c r="F293" s="55">
        <v>2560</v>
      </c>
      <c r="G293" s="55">
        <v>2084</v>
      </c>
      <c r="H293" s="55">
        <v>0</v>
      </c>
      <c r="I293" s="55">
        <v>0</v>
      </c>
    </row>
    <row r="294" spans="1:9" ht="26.25" x14ac:dyDescent="0.25">
      <c r="A294" s="197" t="s">
        <v>120</v>
      </c>
      <c r="B294" s="210" t="s">
        <v>19</v>
      </c>
      <c r="C294" s="55">
        <f t="shared" si="66"/>
        <v>5638</v>
      </c>
      <c r="D294" s="55">
        <v>86</v>
      </c>
      <c r="E294" s="45">
        <v>177</v>
      </c>
      <c r="F294" s="55">
        <v>2518</v>
      </c>
      <c r="G294" s="55">
        <v>2649</v>
      </c>
      <c r="H294" s="55">
        <v>208</v>
      </c>
      <c r="I294" s="55">
        <v>0</v>
      </c>
    </row>
    <row r="295" spans="1:9" x14ac:dyDescent="0.25">
      <c r="A295" s="211"/>
      <c r="B295" s="47" t="s">
        <v>20</v>
      </c>
      <c r="C295" s="55">
        <f t="shared" si="66"/>
        <v>5638</v>
      </c>
      <c r="D295" s="55">
        <v>86</v>
      </c>
      <c r="E295" s="55">
        <v>177</v>
      </c>
      <c r="F295" s="55">
        <v>2518</v>
      </c>
      <c r="G295" s="55">
        <v>2649</v>
      </c>
      <c r="H295" s="55">
        <v>208</v>
      </c>
      <c r="I295" s="55">
        <v>0</v>
      </c>
    </row>
    <row r="296" spans="1:9" ht="26.25" x14ac:dyDescent="0.25">
      <c r="A296" s="197" t="s">
        <v>121</v>
      </c>
      <c r="B296" s="210" t="s">
        <v>19</v>
      </c>
      <c r="C296" s="55">
        <f t="shared" si="66"/>
        <v>5566</v>
      </c>
      <c r="D296" s="55">
        <v>86</v>
      </c>
      <c r="E296" s="45">
        <v>192</v>
      </c>
      <c r="F296" s="55">
        <v>2184</v>
      </c>
      <c r="G296" s="55">
        <v>2723</v>
      </c>
      <c r="H296" s="55">
        <v>381</v>
      </c>
      <c r="I296" s="55">
        <v>0</v>
      </c>
    </row>
    <row r="297" spans="1:9" x14ac:dyDescent="0.25">
      <c r="A297" s="211"/>
      <c r="B297" s="47" t="s">
        <v>20</v>
      </c>
      <c r="C297" s="55">
        <f t="shared" si="66"/>
        <v>5566</v>
      </c>
      <c r="D297" s="55">
        <v>86</v>
      </c>
      <c r="E297" s="55">
        <v>192</v>
      </c>
      <c r="F297" s="55">
        <v>2184</v>
      </c>
      <c r="G297" s="55">
        <v>2723</v>
      </c>
      <c r="H297" s="55">
        <v>381</v>
      </c>
      <c r="I297" s="55">
        <v>0</v>
      </c>
    </row>
    <row r="298" spans="1:9" ht="26.25" x14ac:dyDescent="0.25">
      <c r="A298" s="197" t="s">
        <v>122</v>
      </c>
      <c r="B298" s="210" t="s">
        <v>19</v>
      </c>
      <c r="C298" s="55">
        <f t="shared" si="66"/>
        <v>5693</v>
      </c>
      <c r="D298" s="55">
        <v>86</v>
      </c>
      <c r="E298" s="45">
        <v>186</v>
      </c>
      <c r="F298" s="55">
        <v>2141</v>
      </c>
      <c r="G298" s="55">
        <v>3046</v>
      </c>
      <c r="H298" s="55">
        <v>234</v>
      </c>
      <c r="I298" s="55">
        <v>0</v>
      </c>
    </row>
    <row r="299" spans="1:9" x14ac:dyDescent="0.25">
      <c r="A299" s="211"/>
      <c r="B299" s="47" t="s">
        <v>20</v>
      </c>
      <c r="C299" s="55">
        <f t="shared" si="66"/>
        <v>5693</v>
      </c>
      <c r="D299" s="55">
        <v>86</v>
      </c>
      <c r="E299" s="55">
        <v>186</v>
      </c>
      <c r="F299" s="55">
        <v>2141</v>
      </c>
      <c r="G299" s="55">
        <v>3046</v>
      </c>
      <c r="H299" s="55">
        <v>234</v>
      </c>
      <c r="I299" s="55">
        <v>0</v>
      </c>
    </row>
    <row r="300" spans="1:9" x14ac:dyDescent="0.25">
      <c r="A300" s="103" t="s">
        <v>101</v>
      </c>
      <c r="B300" s="104" t="s">
        <v>19</v>
      </c>
      <c r="C300" s="105">
        <f t="shared" si="66"/>
        <v>253</v>
      </c>
      <c r="D300" s="105">
        <f t="shared" ref="D300:I307" si="70">D302</f>
        <v>0</v>
      </c>
      <c r="E300" s="105">
        <f t="shared" si="70"/>
        <v>253</v>
      </c>
      <c r="F300" s="105">
        <f t="shared" si="70"/>
        <v>0</v>
      </c>
      <c r="G300" s="105">
        <f t="shared" si="70"/>
        <v>0</v>
      </c>
      <c r="H300" s="105">
        <f t="shared" si="70"/>
        <v>0</v>
      </c>
      <c r="I300" s="105">
        <f t="shared" si="70"/>
        <v>0</v>
      </c>
    </row>
    <row r="301" spans="1:9" x14ac:dyDescent="0.25">
      <c r="A301" s="212" t="s">
        <v>34</v>
      </c>
      <c r="B301" s="106" t="s">
        <v>20</v>
      </c>
      <c r="C301" s="105">
        <f t="shared" si="66"/>
        <v>253</v>
      </c>
      <c r="D301" s="105">
        <f t="shared" si="70"/>
        <v>0</v>
      </c>
      <c r="E301" s="105">
        <f t="shared" si="70"/>
        <v>253</v>
      </c>
      <c r="F301" s="105">
        <f t="shared" si="70"/>
        <v>0</v>
      </c>
      <c r="G301" s="105">
        <f t="shared" si="70"/>
        <v>0</v>
      </c>
      <c r="H301" s="105">
        <f t="shared" si="70"/>
        <v>0</v>
      </c>
      <c r="I301" s="105">
        <f t="shared" si="70"/>
        <v>0</v>
      </c>
    </row>
    <row r="302" spans="1:9" x14ac:dyDescent="0.25">
      <c r="A302" s="49" t="s">
        <v>26</v>
      </c>
      <c r="B302" s="50" t="s">
        <v>19</v>
      </c>
      <c r="C302" s="62">
        <f t="shared" si="66"/>
        <v>253</v>
      </c>
      <c r="D302" s="39">
        <f t="shared" si="70"/>
        <v>0</v>
      </c>
      <c r="E302" s="39">
        <f t="shared" si="70"/>
        <v>253</v>
      </c>
      <c r="F302" s="39">
        <f t="shared" si="70"/>
        <v>0</v>
      </c>
      <c r="G302" s="39">
        <f t="shared" si="70"/>
        <v>0</v>
      </c>
      <c r="H302" s="39">
        <f t="shared" si="70"/>
        <v>0</v>
      </c>
      <c r="I302" s="39">
        <f t="shared" si="70"/>
        <v>0</v>
      </c>
    </row>
    <row r="303" spans="1:9" x14ac:dyDescent="0.25">
      <c r="A303" s="51"/>
      <c r="B303" s="52" t="s">
        <v>20</v>
      </c>
      <c r="C303" s="62">
        <f t="shared" si="66"/>
        <v>253</v>
      </c>
      <c r="D303" s="39">
        <f t="shared" si="70"/>
        <v>0</v>
      </c>
      <c r="E303" s="39">
        <f t="shared" si="70"/>
        <v>253</v>
      </c>
      <c r="F303" s="39">
        <f t="shared" si="70"/>
        <v>0</v>
      </c>
      <c r="G303" s="39">
        <f t="shared" si="70"/>
        <v>0</v>
      </c>
      <c r="H303" s="39">
        <f t="shared" si="70"/>
        <v>0</v>
      </c>
      <c r="I303" s="39">
        <f t="shared" si="70"/>
        <v>0</v>
      </c>
    </row>
    <row r="304" spans="1:9" x14ac:dyDescent="0.25">
      <c r="A304" s="49" t="s">
        <v>38</v>
      </c>
      <c r="B304" s="54" t="s">
        <v>19</v>
      </c>
      <c r="C304" s="62">
        <f t="shared" si="66"/>
        <v>253</v>
      </c>
      <c r="D304" s="39">
        <f t="shared" si="70"/>
        <v>0</v>
      </c>
      <c r="E304" s="39">
        <f t="shared" si="70"/>
        <v>253</v>
      </c>
      <c r="F304" s="39">
        <f t="shared" si="70"/>
        <v>0</v>
      </c>
      <c r="G304" s="39">
        <f t="shared" si="70"/>
        <v>0</v>
      </c>
      <c r="H304" s="39">
        <f t="shared" si="70"/>
        <v>0</v>
      </c>
      <c r="I304" s="39">
        <f t="shared" si="70"/>
        <v>0</v>
      </c>
    </row>
    <row r="305" spans="1:9" x14ac:dyDescent="0.25">
      <c r="A305" s="41"/>
      <c r="B305" s="52" t="s">
        <v>20</v>
      </c>
      <c r="C305" s="62">
        <f t="shared" si="66"/>
        <v>253</v>
      </c>
      <c r="D305" s="39">
        <f t="shared" si="70"/>
        <v>0</v>
      </c>
      <c r="E305" s="39">
        <f t="shared" si="70"/>
        <v>253</v>
      </c>
      <c r="F305" s="39">
        <f t="shared" si="70"/>
        <v>0</v>
      </c>
      <c r="G305" s="39">
        <f t="shared" si="70"/>
        <v>0</v>
      </c>
      <c r="H305" s="39">
        <f t="shared" si="70"/>
        <v>0</v>
      </c>
      <c r="I305" s="39">
        <f t="shared" si="70"/>
        <v>0</v>
      </c>
    </row>
    <row r="306" spans="1:9" x14ac:dyDescent="0.25">
      <c r="A306" s="107" t="s">
        <v>57</v>
      </c>
      <c r="B306" s="104" t="s">
        <v>19</v>
      </c>
      <c r="C306" s="105">
        <f t="shared" si="66"/>
        <v>253</v>
      </c>
      <c r="D306" s="105">
        <f>D308</f>
        <v>0</v>
      </c>
      <c r="E306" s="105">
        <f>E308</f>
        <v>253</v>
      </c>
      <c r="F306" s="105">
        <f>F307</f>
        <v>0</v>
      </c>
      <c r="G306" s="105">
        <f t="shared" si="70"/>
        <v>0</v>
      </c>
      <c r="H306" s="105">
        <f t="shared" si="70"/>
        <v>0</v>
      </c>
      <c r="I306" s="105">
        <f t="shared" si="70"/>
        <v>0</v>
      </c>
    </row>
    <row r="307" spans="1:9" x14ac:dyDescent="0.25">
      <c r="A307" s="108"/>
      <c r="B307" s="106" t="s">
        <v>20</v>
      </c>
      <c r="C307" s="105">
        <f t="shared" si="66"/>
        <v>253</v>
      </c>
      <c r="D307" s="105">
        <f>D309</f>
        <v>0</v>
      </c>
      <c r="E307" s="105">
        <f>E309</f>
        <v>253</v>
      </c>
      <c r="F307" s="105">
        <f>F309</f>
        <v>0</v>
      </c>
      <c r="G307" s="105">
        <f t="shared" si="70"/>
        <v>0</v>
      </c>
      <c r="H307" s="105">
        <f t="shared" si="70"/>
        <v>0</v>
      </c>
      <c r="I307" s="105">
        <f t="shared" si="70"/>
        <v>0</v>
      </c>
    </row>
    <row r="308" spans="1:9" x14ac:dyDescent="0.25">
      <c r="A308" s="213" t="s">
        <v>123</v>
      </c>
      <c r="B308" s="115" t="s">
        <v>19</v>
      </c>
      <c r="C308" s="116">
        <f t="shared" si="66"/>
        <v>253</v>
      </c>
      <c r="D308" s="116">
        <f>D310</f>
        <v>0</v>
      </c>
      <c r="E308" s="116">
        <f t="shared" ref="E308:I309" si="71">E310</f>
        <v>253</v>
      </c>
      <c r="F308" s="116">
        <f t="shared" si="71"/>
        <v>0</v>
      </c>
      <c r="G308" s="116">
        <f t="shared" si="71"/>
        <v>0</v>
      </c>
      <c r="H308" s="116">
        <f t="shared" si="71"/>
        <v>0</v>
      </c>
      <c r="I308" s="116">
        <f t="shared" si="71"/>
        <v>0</v>
      </c>
    </row>
    <row r="309" spans="1:9" x14ac:dyDescent="0.25">
      <c r="A309" s="117"/>
      <c r="B309" s="118" t="s">
        <v>20</v>
      </c>
      <c r="C309" s="116">
        <f t="shared" si="66"/>
        <v>253</v>
      </c>
      <c r="D309" s="116">
        <f>D311</f>
        <v>0</v>
      </c>
      <c r="E309" s="116">
        <f t="shared" si="71"/>
        <v>253</v>
      </c>
      <c r="F309" s="116">
        <f t="shared" si="71"/>
        <v>0</v>
      </c>
      <c r="G309" s="116">
        <f t="shared" si="71"/>
        <v>0</v>
      </c>
      <c r="H309" s="116">
        <f t="shared" si="71"/>
        <v>0</v>
      </c>
      <c r="I309" s="116">
        <f t="shared" si="71"/>
        <v>0</v>
      </c>
    </row>
    <row r="310" spans="1:9" x14ac:dyDescent="0.25">
      <c r="A310" s="214" t="s">
        <v>124</v>
      </c>
      <c r="B310" s="120" t="s">
        <v>19</v>
      </c>
      <c r="C310" s="121">
        <f>D310+E310+F310+G310+H310+I310</f>
        <v>253</v>
      </c>
      <c r="D310" s="121">
        <v>0</v>
      </c>
      <c r="E310" s="121">
        <v>253</v>
      </c>
      <c r="F310" s="121">
        <v>0</v>
      </c>
      <c r="G310" s="121">
        <v>0</v>
      </c>
      <c r="H310" s="121">
        <v>0</v>
      </c>
      <c r="I310" s="121">
        <v>0</v>
      </c>
    </row>
    <row r="311" spans="1:9" x14ac:dyDescent="0.25">
      <c r="A311" s="122"/>
      <c r="B311" s="99" t="s">
        <v>20</v>
      </c>
      <c r="C311" s="96">
        <f>D311+E311+F311+G311+H311+I311</f>
        <v>253</v>
      </c>
      <c r="D311" s="97">
        <v>0</v>
      </c>
      <c r="E311" s="97">
        <v>253</v>
      </c>
      <c r="F311" s="97">
        <v>0</v>
      </c>
      <c r="G311" s="97">
        <v>0</v>
      </c>
      <c r="H311" s="97">
        <v>0</v>
      </c>
      <c r="I311" s="97">
        <v>0</v>
      </c>
    </row>
    <row r="312" spans="1:9" x14ac:dyDescent="0.25">
      <c r="A312" s="215" t="s">
        <v>65</v>
      </c>
      <c r="B312" s="216"/>
      <c r="C312" s="216"/>
      <c r="D312" s="216"/>
      <c r="E312" s="216"/>
      <c r="F312" s="216"/>
      <c r="G312" s="216"/>
      <c r="H312" s="216"/>
      <c r="I312" s="217"/>
    </row>
    <row r="313" spans="1:9" x14ac:dyDescent="0.25">
      <c r="A313" s="113" t="s">
        <v>42</v>
      </c>
      <c r="B313" s="59" t="s">
        <v>19</v>
      </c>
      <c r="C313" s="62">
        <f t="shared" ref="C313:C323" si="72">D313+E313+F313+G313+H313+I313</f>
        <v>20</v>
      </c>
      <c r="D313" s="39">
        <f>D315</f>
        <v>20</v>
      </c>
      <c r="E313" s="39">
        <f t="shared" ref="E313:I314" si="73">E315</f>
        <v>0</v>
      </c>
      <c r="F313" s="39">
        <f t="shared" si="73"/>
        <v>0</v>
      </c>
      <c r="G313" s="39">
        <f t="shared" si="73"/>
        <v>0</v>
      </c>
      <c r="H313" s="39">
        <f t="shared" si="73"/>
        <v>0</v>
      </c>
      <c r="I313" s="39">
        <f t="shared" si="73"/>
        <v>0</v>
      </c>
    </row>
    <row r="314" spans="1:9" x14ac:dyDescent="0.25">
      <c r="A314" s="61" t="s">
        <v>56</v>
      </c>
      <c r="B314" s="57" t="s">
        <v>20</v>
      </c>
      <c r="C314" s="62">
        <f t="shared" si="72"/>
        <v>20</v>
      </c>
      <c r="D314" s="39">
        <f>D316</f>
        <v>20</v>
      </c>
      <c r="E314" s="39">
        <f t="shared" si="73"/>
        <v>0</v>
      </c>
      <c r="F314" s="39">
        <f t="shared" si="73"/>
        <v>0</v>
      </c>
      <c r="G314" s="39">
        <f t="shared" si="73"/>
        <v>0</v>
      </c>
      <c r="H314" s="39">
        <f t="shared" si="73"/>
        <v>0</v>
      </c>
      <c r="I314" s="39">
        <f t="shared" si="73"/>
        <v>0</v>
      </c>
    </row>
    <row r="315" spans="1:9" x14ac:dyDescent="0.25">
      <c r="A315" s="103" t="s">
        <v>48</v>
      </c>
      <c r="B315" s="104" t="s">
        <v>19</v>
      </c>
      <c r="C315" s="105">
        <f t="shared" si="72"/>
        <v>20</v>
      </c>
      <c r="D315" s="105">
        <f t="shared" ref="D315:I320" si="74">D317</f>
        <v>20</v>
      </c>
      <c r="E315" s="105">
        <f t="shared" si="74"/>
        <v>0</v>
      </c>
      <c r="F315" s="105">
        <f t="shared" si="74"/>
        <v>0</v>
      </c>
      <c r="G315" s="105">
        <f t="shared" si="74"/>
        <v>0</v>
      </c>
      <c r="H315" s="105">
        <f t="shared" si="74"/>
        <v>0</v>
      </c>
      <c r="I315" s="105">
        <f t="shared" si="74"/>
        <v>0</v>
      </c>
    </row>
    <row r="316" spans="1:9" x14ac:dyDescent="0.25">
      <c r="A316" s="212" t="s">
        <v>34</v>
      </c>
      <c r="B316" s="106" t="s">
        <v>20</v>
      </c>
      <c r="C316" s="105">
        <f t="shared" si="72"/>
        <v>20</v>
      </c>
      <c r="D316" s="105">
        <f t="shared" si="74"/>
        <v>20</v>
      </c>
      <c r="E316" s="105">
        <f t="shared" si="74"/>
        <v>0</v>
      </c>
      <c r="F316" s="105">
        <f t="shared" si="74"/>
        <v>0</v>
      </c>
      <c r="G316" s="105">
        <f t="shared" si="74"/>
        <v>0</v>
      </c>
      <c r="H316" s="105">
        <f t="shared" si="74"/>
        <v>0</v>
      </c>
      <c r="I316" s="105">
        <f t="shared" si="74"/>
        <v>0</v>
      </c>
    </row>
    <row r="317" spans="1:9" x14ac:dyDescent="0.25">
      <c r="A317" s="49" t="s">
        <v>26</v>
      </c>
      <c r="B317" s="50" t="s">
        <v>19</v>
      </c>
      <c r="C317" s="62">
        <f t="shared" si="72"/>
        <v>20</v>
      </c>
      <c r="D317" s="39">
        <f t="shared" si="74"/>
        <v>20</v>
      </c>
      <c r="E317" s="39">
        <f t="shared" si="74"/>
        <v>0</v>
      </c>
      <c r="F317" s="39">
        <f t="shared" si="74"/>
        <v>0</v>
      </c>
      <c r="G317" s="39">
        <f t="shared" si="74"/>
        <v>0</v>
      </c>
      <c r="H317" s="39">
        <f t="shared" si="74"/>
        <v>0</v>
      </c>
      <c r="I317" s="39">
        <f t="shared" si="74"/>
        <v>0</v>
      </c>
    </row>
    <row r="318" spans="1:9" x14ac:dyDescent="0.25">
      <c r="A318" s="51"/>
      <c r="B318" s="52" t="s">
        <v>20</v>
      </c>
      <c r="C318" s="62">
        <f t="shared" si="72"/>
        <v>20</v>
      </c>
      <c r="D318" s="39">
        <f t="shared" si="74"/>
        <v>20</v>
      </c>
      <c r="E318" s="39">
        <f t="shared" si="74"/>
        <v>0</v>
      </c>
      <c r="F318" s="39">
        <f t="shared" si="74"/>
        <v>0</v>
      </c>
      <c r="G318" s="39">
        <f t="shared" si="74"/>
        <v>0</v>
      </c>
      <c r="H318" s="39">
        <f t="shared" si="74"/>
        <v>0</v>
      </c>
      <c r="I318" s="39">
        <f t="shared" si="74"/>
        <v>0</v>
      </c>
    </row>
    <row r="319" spans="1:9" x14ac:dyDescent="0.25">
      <c r="A319" s="49" t="s">
        <v>38</v>
      </c>
      <c r="B319" s="54" t="s">
        <v>19</v>
      </c>
      <c r="C319" s="62">
        <f t="shared" si="72"/>
        <v>20</v>
      </c>
      <c r="D319" s="39">
        <f t="shared" si="74"/>
        <v>20</v>
      </c>
      <c r="E319" s="39">
        <f t="shared" si="74"/>
        <v>0</v>
      </c>
      <c r="F319" s="39">
        <f t="shared" si="74"/>
        <v>0</v>
      </c>
      <c r="G319" s="39">
        <f t="shared" si="74"/>
        <v>0</v>
      </c>
      <c r="H319" s="39">
        <f t="shared" si="74"/>
        <v>0</v>
      </c>
      <c r="I319" s="39">
        <f t="shared" si="74"/>
        <v>0</v>
      </c>
    </row>
    <row r="320" spans="1:9" x14ac:dyDescent="0.25">
      <c r="A320" s="41"/>
      <c r="B320" s="52" t="s">
        <v>20</v>
      </c>
      <c r="C320" s="62">
        <f t="shared" si="72"/>
        <v>20</v>
      </c>
      <c r="D320" s="39">
        <f t="shared" si="74"/>
        <v>20</v>
      </c>
      <c r="E320" s="39">
        <f t="shared" si="74"/>
        <v>0</v>
      </c>
      <c r="F320" s="39">
        <f t="shared" si="74"/>
        <v>0</v>
      </c>
      <c r="G320" s="39">
        <f t="shared" si="74"/>
        <v>0</v>
      </c>
      <c r="H320" s="39">
        <f t="shared" si="74"/>
        <v>0</v>
      </c>
      <c r="I320" s="39">
        <f t="shared" si="74"/>
        <v>0</v>
      </c>
    </row>
    <row r="321" spans="1:9" x14ac:dyDescent="0.25">
      <c r="A321" s="107" t="s">
        <v>57</v>
      </c>
      <c r="B321" s="104" t="s">
        <v>19</v>
      </c>
      <c r="C321" s="105">
        <f t="shared" si="72"/>
        <v>20</v>
      </c>
      <c r="D321" s="105">
        <f t="shared" ref="D321:I321" si="75">D323+D327</f>
        <v>20</v>
      </c>
      <c r="E321" s="105">
        <f t="shared" si="75"/>
        <v>0</v>
      </c>
      <c r="F321" s="105">
        <f t="shared" si="75"/>
        <v>0</v>
      </c>
      <c r="G321" s="105">
        <f t="shared" si="75"/>
        <v>0</v>
      </c>
      <c r="H321" s="105">
        <f t="shared" si="75"/>
        <v>0</v>
      </c>
      <c r="I321" s="105">
        <f t="shared" si="75"/>
        <v>0</v>
      </c>
    </row>
    <row r="322" spans="1:9" x14ac:dyDescent="0.25">
      <c r="A322" s="108"/>
      <c r="B322" s="106" t="s">
        <v>20</v>
      </c>
      <c r="C322" s="105">
        <f t="shared" si="72"/>
        <v>20</v>
      </c>
      <c r="D322" s="105">
        <f>D324</f>
        <v>20</v>
      </c>
      <c r="E322" s="105">
        <f>E324+E328</f>
        <v>0</v>
      </c>
      <c r="F322" s="105">
        <f>F324+F328</f>
        <v>0</v>
      </c>
      <c r="G322" s="105">
        <f>G324+G328</f>
        <v>0</v>
      </c>
      <c r="H322" s="105">
        <f>H324+H328</f>
        <v>0</v>
      </c>
      <c r="I322" s="105">
        <f>I324+I328</f>
        <v>0</v>
      </c>
    </row>
    <row r="323" spans="1:9" x14ac:dyDescent="0.25">
      <c r="A323" s="107" t="s">
        <v>125</v>
      </c>
      <c r="B323" s="104" t="s">
        <v>19</v>
      </c>
      <c r="C323" s="105">
        <f t="shared" si="72"/>
        <v>20</v>
      </c>
      <c r="D323" s="105">
        <f>D325</f>
        <v>20</v>
      </c>
      <c r="E323" s="105">
        <f t="shared" ref="E323:I324" si="76">E325</f>
        <v>0</v>
      </c>
      <c r="F323" s="105">
        <f t="shared" si="76"/>
        <v>0</v>
      </c>
      <c r="G323" s="105">
        <f t="shared" si="76"/>
        <v>0</v>
      </c>
      <c r="H323" s="105">
        <f t="shared" si="76"/>
        <v>0</v>
      </c>
      <c r="I323" s="105">
        <f t="shared" si="76"/>
        <v>0</v>
      </c>
    </row>
    <row r="324" spans="1:9" x14ac:dyDescent="0.25">
      <c r="A324" s="108"/>
      <c r="B324" s="106" t="s">
        <v>20</v>
      </c>
      <c r="C324" s="105">
        <f>C326</f>
        <v>20</v>
      </c>
      <c r="D324" s="105">
        <f>D326</f>
        <v>20</v>
      </c>
      <c r="E324" s="105">
        <f t="shared" si="76"/>
        <v>0</v>
      </c>
      <c r="F324" s="105">
        <f t="shared" si="76"/>
        <v>0</v>
      </c>
      <c r="G324" s="105">
        <f t="shared" si="76"/>
        <v>0</v>
      </c>
      <c r="H324" s="105">
        <f t="shared" si="76"/>
        <v>0</v>
      </c>
      <c r="I324" s="105">
        <f t="shared" si="76"/>
        <v>0</v>
      </c>
    </row>
    <row r="325" spans="1:9" x14ac:dyDescent="0.25">
      <c r="A325" s="197" t="s">
        <v>126</v>
      </c>
      <c r="B325" s="44" t="s">
        <v>19</v>
      </c>
      <c r="C325" s="45">
        <f>D325+E325+F325+G325+H325+I325</f>
        <v>20</v>
      </c>
      <c r="D325" s="45">
        <f t="shared" ref="D325:I325" si="77">D326</f>
        <v>20</v>
      </c>
      <c r="E325" s="45">
        <f t="shared" si="77"/>
        <v>0</v>
      </c>
      <c r="F325" s="45">
        <f t="shared" si="77"/>
        <v>0</v>
      </c>
      <c r="G325" s="45">
        <f t="shared" si="77"/>
        <v>0</v>
      </c>
      <c r="H325" s="45">
        <f t="shared" si="77"/>
        <v>0</v>
      </c>
      <c r="I325" s="45">
        <f t="shared" si="77"/>
        <v>0</v>
      </c>
    </row>
    <row r="326" spans="1:9" x14ac:dyDescent="0.25">
      <c r="A326" s="209"/>
      <c r="B326" s="69" t="s">
        <v>20</v>
      </c>
      <c r="C326" s="55">
        <f>D326+E326+F326+G326+H326+I326</f>
        <v>20</v>
      </c>
      <c r="D326" s="55">
        <v>20</v>
      </c>
      <c r="E326" s="55">
        <v>0</v>
      </c>
      <c r="F326" s="55">
        <v>0</v>
      </c>
      <c r="G326" s="55">
        <v>0</v>
      </c>
      <c r="H326" s="55">
        <v>0</v>
      </c>
      <c r="I326" s="55">
        <v>0</v>
      </c>
    </row>
    <row r="327" spans="1:9" x14ac:dyDescent="0.25">
      <c r="A327" s="112" t="s">
        <v>60</v>
      </c>
      <c r="B327" s="88"/>
      <c r="C327" s="88"/>
      <c r="D327" s="88"/>
      <c r="E327" s="88"/>
      <c r="F327" s="88"/>
      <c r="G327" s="88"/>
      <c r="H327" s="88"/>
      <c r="I327" s="89"/>
    </row>
    <row r="328" spans="1:9" x14ac:dyDescent="0.25">
      <c r="A328" s="113" t="s">
        <v>42</v>
      </c>
      <c r="B328" s="59" t="s">
        <v>19</v>
      </c>
      <c r="C328" s="62">
        <f t="shared" ref="C328:C341" si="78">D328+E328+F328+G328+H328+I328</f>
        <v>9</v>
      </c>
      <c r="D328" s="39">
        <f>D330</f>
        <v>9</v>
      </c>
      <c r="E328" s="39">
        <f t="shared" ref="E328:I329" si="79">E330</f>
        <v>0</v>
      </c>
      <c r="F328" s="39">
        <f t="shared" si="79"/>
        <v>0</v>
      </c>
      <c r="G328" s="39">
        <f t="shared" si="79"/>
        <v>0</v>
      </c>
      <c r="H328" s="39">
        <f t="shared" si="79"/>
        <v>0</v>
      </c>
      <c r="I328" s="39">
        <f t="shared" si="79"/>
        <v>0</v>
      </c>
    </row>
    <row r="329" spans="1:9" x14ac:dyDescent="0.25">
      <c r="A329" s="61" t="s">
        <v>56</v>
      </c>
      <c r="B329" s="57" t="s">
        <v>20</v>
      </c>
      <c r="C329" s="62">
        <f t="shared" si="78"/>
        <v>134520.43</v>
      </c>
      <c r="D329" s="39">
        <f>D331</f>
        <v>22.060000000000002</v>
      </c>
      <c r="E329" s="39">
        <f t="shared" si="79"/>
        <v>34192.93</v>
      </c>
      <c r="F329" s="39">
        <f t="shared" si="79"/>
        <v>50622.44</v>
      </c>
      <c r="G329" s="39">
        <f t="shared" si="79"/>
        <v>24735</v>
      </c>
      <c r="H329" s="39">
        <f t="shared" si="79"/>
        <v>24948</v>
      </c>
      <c r="I329" s="39">
        <f t="shared" si="79"/>
        <v>0</v>
      </c>
    </row>
    <row r="330" spans="1:9" x14ac:dyDescent="0.25">
      <c r="A330" s="103" t="s">
        <v>48</v>
      </c>
      <c r="B330" s="104" t="s">
        <v>19</v>
      </c>
      <c r="C330" s="105">
        <f t="shared" si="78"/>
        <v>9</v>
      </c>
      <c r="D330" s="105">
        <f t="shared" ref="D330:I335" si="80">D332</f>
        <v>9</v>
      </c>
      <c r="E330" s="105">
        <f t="shared" si="80"/>
        <v>0</v>
      </c>
      <c r="F330" s="105">
        <f t="shared" si="80"/>
        <v>0</v>
      </c>
      <c r="G330" s="105">
        <f t="shared" si="80"/>
        <v>0</v>
      </c>
      <c r="H330" s="105">
        <f t="shared" si="80"/>
        <v>0</v>
      </c>
      <c r="I330" s="105">
        <f t="shared" si="80"/>
        <v>0</v>
      </c>
    </row>
    <row r="331" spans="1:9" x14ac:dyDescent="0.25">
      <c r="A331" s="212" t="s">
        <v>34</v>
      </c>
      <c r="B331" s="106" t="s">
        <v>20</v>
      </c>
      <c r="C331" s="105">
        <f t="shared" si="78"/>
        <v>134520.43</v>
      </c>
      <c r="D331" s="105">
        <f t="shared" si="80"/>
        <v>22.060000000000002</v>
      </c>
      <c r="E331" s="105">
        <f t="shared" si="80"/>
        <v>34192.93</v>
      </c>
      <c r="F331" s="105">
        <f t="shared" si="80"/>
        <v>50622.44</v>
      </c>
      <c r="G331" s="105">
        <f t="shared" si="80"/>
        <v>24735</v>
      </c>
      <c r="H331" s="105">
        <f t="shared" si="80"/>
        <v>24948</v>
      </c>
      <c r="I331" s="105">
        <f t="shared" si="80"/>
        <v>0</v>
      </c>
    </row>
    <row r="332" spans="1:9" x14ac:dyDescent="0.25">
      <c r="A332" s="49" t="s">
        <v>26</v>
      </c>
      <c r="B332" s="50" t="s">
        <v>19</v>
      </c>
      <c r="C332" s="62">
        <f t="shared" si="78"/>
        <v>9</v>
      </c>
      <c r="D332" s="39">
        <f t="shared" si="80"/>
        <v>9</v>
      </c>
      <c r="E332" s="39">
        <f t="shared" si="80"/>
        <v>0</v>
      </c>
      <c r="F332" s="39">
        <f t="shared" si="80"/>
        <v>0</v>
      </c>
      <c r="G332" s="39">
        <f t="shared" si="80"/>
        <v>0</v>
      </c>
      <c r="H332" s="39">
        <f t="shared" si="80"/>
        <v>0</v>
      </c>
      <c r="I332" s="39">
        <f t="shared" si="80"/>
        <v>0</v>
      </c>
    </row>
    <row r="333" spans="1:9" x14ac:dyDescent="0.25">
      <c r="A333" s="51"/>
      <c r="B333" s="52" t="s">
        <v>20</v>
      </c>
      <c r="C333" s="62">
        <f t="shared" si="78"/>
        <v>134520.43</v>
      </c>
      <c r="D333" s="39">
        <f t="shared" si="80"/>
        <v>22.060000000000002</v>
      </c>
      <c r="E333" s="39">
        <f t="shared" si="80"/>
        <v>34192.93</v>
      </c>
      <c r="F333" s="39">
        <f t="shared" si="80"/>
        <v>50622.44</v>
      </c>
      <c r="G333" s="39">
        <f t="shared" si="80"/>
        <v>24735</v>
      </c>
      <c r="H333" s="39">
        <f t="shared" si="80"/>
        <v>24948</v>
      </c>
      <c r="I333" s="39">
        <f t="shared" si="80"/>
        <v>0</v>
      </c>
    </row>
    <row r="334" spans="1:9" x14ac:dyDescent="0.25">
      <c r="A334" s="49" t="s">
        <v>38</v>
      </c>
      <c r="B334" s="54" t="s">
        <v>19</v>
      </c>
      <c r="C334" s="62">
        <f t="shared" si="78"/>
        <v>9</v>
      </c>
      <c r="D334" s="39">
        <f t="shared" si="80"/>
        <v>9</v>
      </c>
      <c r="E334" s="39">
        <f t="shared" si="80"/>
        <v>0</v>
      </c>
      <c r="F334" s="39">
        <f t="shared" si="80"/>
        <v>0</v>
      </c>
      <c r="G334" s="39">
        <f t="shared" si="80"/>
        <v>0</v>
      </c>
      <c r="H334" s="39">
        <f t="shared" si="80"/>
        <v>0</v>
      </c>
      <c r="I334" s="39">
        <f t="shared" si="80"/>
        <v>0</v>
      </c>
    </row>
    <row r="335" spans="1:9" x14ac:dyDescent="0.25">
      <c r="A335" s="41"/>
      <c r="B335" s="52" t="s">
        <v>20</v>
      </c>
      <c r="C335" s="62">
        <f t="shared" si="78"/>
        <v>134520.43</v>
      </c>
      <c r="D335" s="39">
        <f t="shared" si="80"/>
        <v>22.060000000000002</v>
      </c>
      <c r="E335" s="39">
        <f t="shared" si="80"/>
        <v>34192.93</v>
      </c>
      <c r="F335" s="39">
        <f t="shared" si="80"/>
        <v>50622.44</v>
      </c>
      <c r="G335" s="39">
        <f t="shared" si="80"/>
        <v>24735</v>
      </c>
      <c r="H335" s="39">
        <f t="shared" si="80"/>
        <v>24948</v>
      </c>
      <c r="I335" s="39">
        <f t="shared" si="80"/>
        <v>0</v>
      </c>
    </row>
    <row r="336" spans="1:9" x14ac:dyDescent="0.25">
      <c r="A336" s="107" t="s">
        <v>57</v>
      </c>
      <c r="B336" s="104" t="s">
        <v>19</v>
      </c>
      <c r="C336" s="105">
        <f t="shared" si="78"/>
        <v>9</v>
      </c>
      <c r="D336" s="105">
        <f t="shared" ref="D336:I337" si="81">D338+D342</f>
        <v>9</v>
      </c>
      <c r="E336" s="105">
        <f t="shared" si="81"/>
        <v>0</v>
      </c>
      <c r="F336" s="105">
        <f t="shared" si="81"/>
        <v>0</v>
      </c>
      <c r="G336" s="105">
        <f t="shared" si="81"/>
        <v>0</v>
      </c>
      <c r="H336" s="105">
        <f t="shared" si="81"/>
        <v>0</v>
      </c>
      <c r="I336" s="105">
        <f t="shared" si="81"/>
        <v>0</v>
      </c>
    </row>
    <row r="337" spans="1:9" x14ac:dyDescent="0.25">
      <c r="A337" s="108"/>
      <c r="B337" s="106" t="s">
        <v>20</v>
      </c>
      <c r="C337" s="105">
        <f t="shared" si="78"/>
        <v>134520.43</v>
      </c>
      <c r="D337" s="105">
        <f t="shared" si="81"/>
        <v>22.060000000000002</v>
      </c>
      <c r="E337" s="105">
        <f t="shared" si="81"/>
        <v>34192.93</v>
      </c>
      <c r="F337" s="105">
        <f t="shared" si="81"/>
        <v>50622.44</v>
      </c>
      <c r="G337" s="105">
        <f t="shared" si="81"/>
        <v>24735</v>
      </c>
      <c r="H337" s="105">
        <f t="shared" si="81"/>
        <v>24948</v>
      </c>
      <c r="I337" s="105">
        <f t="shared" si="81"/>
        <v>0</v>
      </c>
    </row>
    <row r="338" spans="1:9" ht="26.25" x14ac:dyDescent="0.25">
      <c r="A338" s="114" t="s">
        <v>61</v>
      </c>
      <c r="B338" s="115" t="s">
        <v>19</v>
      </c>
      <c r="C338" s="116">
        <f t="shared" si="78"/>
        <v>9</v>
      </c>
      <c r="D338" s="116">
        <f>D340</f>
        <v>9</v>
      </c>
      <c r="E338" s="116">
        <f t="shared" ref="E338:I339" si="82">E340</f>
        <v>0</v>
      </c>
      <c r="F338" s="116">
        <f t="shared" si="82"/>
        <v>0</v>
      </c>
      <c r="G338" s="116">
        <f t="shared" si="82"/>
        <v>0</v>
      </c>
      <c r="H338" s="116">
        <f t="shared" si="82"/>
        <v>0</v>
      </c>
      <c r="I338" s="116">
        <f t="shared" si="82"/>
        <v>0</v>
      </c>
    </row>
    <row r="339" spans="1:9" x14ac:dyDescent="0.25">
      <c r="A339" s="117"/>
      <c r="B339" s="118" t="s">
        <v>20</v>
      </c>
      <c r="C339" s="116">
        <f t="shared" si="78"/>
        <v>9</v>
      </c>
      <c r="D339" s="116">
        <f>D341</f>
        <v>9</v>
      </c>
      <c r="E339" s="116">
        <f t="shared" si="82"/>
        <v>0</v>
      </c>
      <c r="F339" s="116">
        <f t="shared" si="82"/>
        <v>0</v>
      </c>
      <c r="G339" s="116">
        <f t="shared" si="82"/>
        <v>0</v>
      </c>
      <c r="H339" s="116">
        <f t="shared" si="82"/>
        <v>0</v>
      </c>
      <c r="I339" s="116">
        <f t="shared" si="82"/>
        <v>0</v>
      </c>
    </row>
    <row r="340" spans="1:9" ht="26.25" x14ac:dyDescent="0.25">
      <c r="A340" s="94" t="s">
        <v>127</v>
      </c>
      <c r="B340" s="95" t="s">
        <v>19</v>
      </c>
      <c r="C340" s="96">
        <f t="shared" si="78"/>
        <v>9</v>
      </c>
      <c r="D340" s="97">
        <v>9</v>
      </c>
      <c r="E340" s="97">
        <v>0</v>
      </c>
      <c r="F340" s="97">
        <v>0</v>
      </c>
      <c r="G340" s="97">
        <v>0</v>
      </c>
      <c r="H340" s="97">
        <v>0</v>
      </c>
      <c r="I340" s="97">
        <v>0</v>
      </c>
    </row>
    <row r="341" spans="1:9" x14ac:dyDescent="0.25">
      <c r="A341" s="122"/>
      <c r="B341" s="99" t="s">
        <v>20</v>
      </c>
      <c r="C341" s="96">
        <f t="shared" si="78"/>
        <v>9</v>
      </c>
      <c r="D341" s="97">
        <v>9</v>
      </c>
      <c r="E341" s="97">
        <v>0</v>
      </c>
      <c r="F341" s="97">
        <v>0</v>
      </c>
      <c r="G341" s="97">
        <v>0</v>
      </c>
      <c r="H341" s="97">
        <v>0</v>
      </c>
      <c r="I341" s="97">
        <v>0</v>
      </c>
    </row>
    <row r="342" spans="1:9" x14ac:dyDescent="0.25">
      <c r="A342" s="87" t="s">
        <v>70</v>
      </c>
      <c r="B342" s="88"/>
      <c r="C342" s="88"/>
      <c r="D342" s="88"/>
      <c r="E342" s="88"/>
      <c r="F342" s="88"/>
      <c r="G342" s="88"/>
      <c r="H342" s="88"/>
      <c r="I342" s="89"/>
    </row>
    <row r="343" spans="1:9" x14ac:dyDescent="0.25">
      <c r="A343" s="71" t="s">
        <v>42</v>
      </c>
      <c r="B343" s="218" t="s">
        <v>19</v>
      </c>
      <c r="C343" s="39">
        <f t="shared" ref="C343:C376" si="83">D343+E343+F343+G343+H343+I343</f>
        <v>134511.43</v>
      </c>
      <c r="D343" s="39">
        <f t="shared" ref="D343:I344" si="84">D345</f>
        <v>13.06</v>
      </c>
      <c r="E343" s="39">
        <f t="shared" si="84"/>
        <v>34192.93</v>
      </c>
      <c r="F343" s="39">
        <f t="shared" si="84"/>
        <v>50622.44</v>
      </c>
      <c r="G343" s="39">
        <f t="shared" si="84"/>
        <v>24735</v>
      </c>
      <c r="H343" s="39">
        <f t="shared" si="84"/>
        <v>24948</v>
      </c>
      <c r="I343" s="39">
        <f t="shared" si="84"/>
        <v>0</v>
      </c>
    </row>
    <row r="344" spans="1:9" x14ac:dyDescent="0.25">
      <c r="A344" s="61" t="s">
        <v>56</v>
      </c>
      <c r="B344" s="92" t="s">
        <v>20</v>
      </c>
      <c r="C344" s="39">
        <f t="shared" si="83"/>
        <v>134511.43</v>
      </c>
      <c r="D344" s="39">
        <f t="shared" si="84"/>
        <v>13.06</v>
      </c>
      <c r="E344" s="39">
        <f t="shared" si="84"/>
        <v>12160</v>
      </c>
      <c r="F344" s="39">
        <f t="shared" si="84"/>
        <v>72655.37</v>
      </c>
      <c r="G344" s="39">
        <f t="shared" si="84"/>
        <v>24735</v>
      </c>
      <c r="H344" s="39">
        <f t="shared" si="84"/>
        <v>24948</v>
      </c>
      <c r="I344" s="39">
        <f t="shared" si="84"/>
        <v>0</v>
      </c>
    </row>
    <row r="345" spans="1:9" x14ac:dyDescent="0.25">
      <c r="A345" s="219" t="s">
        <v>48</v>
      </c>
      <c r="B345" s="220" t="s">
        <v>19</v>
      </c>
      <c r="C345" s="221">
        <f t="shared" si="83"/>
        <v>134511.43</v>
      </c>
      <c r="D345" s="221">
        <f t="shared" ref="D345:I346" si="85">D347+D351</f>
        <v>13.06</v>
      </c>
      <c r="E345" s="221">
        <f t="shared" si="85"/>
        <v>34192.93</v>
      </c>
      <c r="F345" s="221">
        <f t="shared" si="85"/>
        <v>50622.44</v>
      </c>
      <c r="G345" s="221">
        <f t="shared" si="85"/>
        <v>24735</v>
      </c>
      <c r="H345" s="221">
        <f t="shared" si="85"/>
        <v>24948</v>
      </c>
      <c r="I345" s="221">
        <f t="shared" si="85"/>
        <v>0</v>
      </c>
    </row>
    <row r="346" spans="1:9" x14ac:dyDescent="0.25">
      <c r="A346" s="222" t="s">
        <v>34</v>
      </c>
      <c r="B346" s="223" t="s">
        <v>20</v>
      </c>
      <c r="C346" s="221">
        <f t="shared" si="83"/>
        <v>134511.43</v>
      </c>
      <c r="D346" s="221">
        <f t="shared" si="85"/>
        <v>13.06</v>
      </c>
      <c r="E346" s="221">
        <f t="shared" si="85"/>
        <v>12160</v>
      </c>
      <c r="F346" s="221">
        <f t="shared" si="85"/>
        <v>72655.37</v>
      </c>
      <c r="G346" s="221">
        <f t="shared" si="85"/>
        <v>24735</v>
      </c>
      <c r="H346" s="221">
        <f t="shared" si="85"/>
        <v>24948</v>
      </c>
      <c r="I346" s="221">
        <f t="shared" si="85"/>
        <v>0</v>
      </c>
    </row>
    <row r="347" spans="1:9" ht="26.25" x14ac:dyDescent="0.25">
      <c r="A347" s="93" t="s">
        <v>37</v>
      </c>
      <c r="B347" s="224" t="s">
        <v>19</v>
      </c>
      <c r="C347" s="55">
        <f>D347+E347+F347+G347+H347+I347</f>
        <v>99818</v>
      </c>
      <c r="D347" s="55">
        <f t="shared" ref="D347:I348" si="86">D349</f>
        <v>0</v>
      </c>
      <c r="E347" s="55">
        <f t="shared" si="86"/>
        <v>1000</v>
      </c>
      <c r="F347" s="55">
        <f t="shared" si="86"/>
        <v>49135</v>
      </c>
      <c r="G347" s="55">
        <f t="shared" si="86"/>
        <v>24735</v>
      </c>
      <c r="H347" s="55">
        <f t="shared" si="86"/>
        <v>24948</v>
      </c>
      <c r="I347" s="55">
        <f t="shared" si="86"/>
        <v>0</v>
      </c>
    </row>
    <row r="348" spans="1:9" x14ac:dyDescent="0.25">
      <c r="A348" s="85"/>
      <c r="B348" s="225" t="s">
        <v>20</v>
      </c>
      <c r="C348" s="55">
        <f>D348+E348+F348+G348+H348+I348</f>
        <v>99818</v>
      </c>
      <c r="D348" s="55">
        <f t="shared" si="86"/>
        <v>0</v>
      </c>
      <c r="E348" s="55">
        <f t="shared" si="86"/>
        <v>1000</v>
      </c>
      <c r="F348" s="55">
        <f t="shared" si="86"/>
        <v>49135</v>
      </c>
      <c r="G348" s="55">
        <f t="shared" si="86"/>
        <v>24735</v>
      </c>
      <c r="H348" s="55">
        <f t="shared" si="86"/>
        <v>24948</v>
      </c>
      <c r="I348" s="55">
        <f t="shared" si="86"/>
        <v>0</v>
      </c>
    </row>
    <row r="349" spans="1:9" ht="38.25" x14ac:dyDescent="0.25">
      <c r="A349" s="226" t="s">
        <v>128</v>
      </c>
      <c r="B349" s="227" t="s">
        <v>19</v>
      </c>
      <c r="C349" s="228">
        <f>D349+E349+F349+G349+H349+I349</f>
        <v>99818</v>
      </c>
      <c r="D349" s="228">
        <v>0</v>
      </c>
      <c r="E349" s="228">
        <v>1000</v>
      </c>
      <c r="F349" s="228">
        <v>49135</v>
      </c>
      <c r="G349" s="228">
        <v>24735</v>
      </c>
      <c r="H349" s="228">
        <v>24948</v>
      </c>
      <c r="I349" s="228">
        <v>0</v>
      </c>
    </row>
    <row r="350" spans="1:9" x14ac:dyDescent="0.25">
      <c r="A350" s="229"/>
      <c r="B350" s="230" t="s">
        <v>20</v>
      </c>
      <c r="C350" s="55">
        <f>D350+E350+F350+G350+H350+I350</f>
        <v>99818</v>
      </c>
      <c r="D350" s="55">
        <v>0</v>
      </c>
      <c r="E350" s="55">
        <v>1000</v>
      </c>
      <c r="F350" s="55">
        <v>49135</v>
      </c>
      <c r="G350" s="55">
        <v>24735</v>
      </c>
      <c r="H350" s="55">
        <v>24948</v>
      </c>
      <c r="I350" s="55">
        <v>0</v>
      </c>
    </row>
    <row r="351" spans="1:9" x14ac:dyDescent="0.25">
      <c r="A351" s="49" t="s">
        <v>26</v>
      </c>
      <c r="B351" s="231" t="s">
        <v>19</v>
      </c>
      <c r="C351" s="39">
        <f t="shared" si="83"/>
        <v>34693.43</v>
      </c>
      <c r="D351" s="39">
        <f>D355</f>
        <v>13.06</v>
      </c>
      <c r="E351" s="39">
        <f t="shared" ref="E351:I352" si="87">E355</f>
        <v>33192.93</v>
      </c>
      <c r="F351" s="39">
        <f t="shared" si="87"/>
        <v>1487.44</v>
      </c>
      <c r="G351" s="39">
        <f t="shared" si="87"/>
        <v>0</v>
      </c>
      <c r="H351" s="39">
        <f t="shared" si="87"/>
        <v>0</v>
      </c>
      <c r="I351" s="39">
        <f t="shared" si="87"/>
        <v>0</v>
      </c>
    </row>
    <row r="352" spans="1:9" x14ac:dyDescent="0.25">
      <c r="A352" s="51"/>
      <c r="B352" s="232" t="s">
        <v>20</v>
      </c>
      <c r="C352" s="39">
        <f t="shared" si="83"/>
        <v>34693.43</v>
      </c>
      <c r="D352" s="39">
        <f>D356</f>
        <v>13.06</v>
      </c>
      <c r="E352" s="39">
        <f t="shared" si="87"/>
        <v>11160</v>
      </c>
      <c r="F352" s="39">
        <f t="shared" si="87"/>
        <v>23520.37</v>
      </c>
      <c r="G352" s="39">
        <f t="shared" si="87"/>
        <v>0</v>
      </c>
      <c r="H352" s="39">
        <f t="shared" si="87"/>
        <v>0</v>
      </c>
      <c r="I352" s="39">
        <f t="shared" si="87"/>
        <v>0</v>
      </c>
    </row>
    <row r="353" spans="1:9" x14ac:dyDescent="0.25">
      <c r="A353" s="71" t="s">
        <v>45</v>
      </c>
      <c r="B353" s="59" t="s">
        <v>19</v>
      </c>
      <c r="C353" s="39">
        <f t="shared" si="83"/>
        <v>34693.43</v>
      </c>
      <c r="D353" s="39">
        <f>D355</f>
        <v>13.06</v>
      </c>
      <c r="E353" s="39">
        <f t="shared" ref="E353:I356" si="88">E355</f>
        <v>33192.93</v>
      </c>
      <c r="F353" s="39">
        <f t="shared" si="88"/>
        <v>1487.44</v>
      </c>
      <c r="G353" s="39">
        <f t="shared" si="88"/>
        <v>0</v>
      </c>
      <c r="H353" s="39">
        <f t="shared" si="88"/>
        <v>0</v>
      </c>
      <c r="I353" s="39">
        <f t="shared" si="88"/>
        <v>0</v>
      </c>
    </row>
    <row r="354" spans="1:9" x14ac:dyDescent="0.25">
      <c r="A354" s="71"/>
      <c r="B354" s="57" t="s">
        <v>20</v>
      </c>
      <c r="C354" s="39">
        <f t="shared" si="83"/>
        <v>34693.43</v>
      </c>
      <c r="D354" s="39">
        <f>D356</f>
        <v>13.06</v>
      </c>
      <c r="E354" s="39">
        <f t="shared" si="88"/>
        <v>11160</v>
      </c>
      <c r="F354" s="39">
        <f t="shared" si="88"/>
        <v>23520.37</v>
      </c>
      <c r="G354" s="39">
        <f t="shared" si="88"/>
        <v>0</v>
      </c>
      <c r="H354" s="39">
        <f t="shared" si="88"/>
        <v>0</v>
      </c>
      <c r="I354" s="39">
        <f t="shared" si="88"/>
        <v>0</v>
      </c>
    </row>
    <row r="355" spans="1:9" x14ac:dyDescent="0.25">
      <c r="A355" s="145" t="s">
        <v>57</v>
      </c>
      <c r="B355" s="220" t="s">
        <v>19</v>
      </c>
      <c r="C355" s="221">
        <f t="shared" si="83"/>
        <v>34693.43</v>
      </c>
      <c r="D355" s="221">
        <f>D357</f>
        <v>13.06</v>
      </c>
      <c r="E355" s="221">
        <f t="shared" si="88"/>
        <v>33192.93</v>
      </c>
      <c r="F355" s="221">
        <f t="shared" si="88"/>
        <v>1487.44</v>
      </c>
      <c r="G355" s="221">
        <f t="shared" si="88"/>
        <v>0</v>
      </c>
      <c r="H355" s="221">
        <f t="shared" si="88"/>
        <v>0</v>
      </c>
      <c r="I355" s="221">
        <f t="shared" si="88"/>
        <v>0</v>
      </c>
    </row>
    <row r="356" spans="1:9" x14ac:dyDescent="0.25">
      <c r="A356" s="91"/>
      <c r="B356" s="223" t="s">
        <v>20</v>
      </c>
      <c r="C356" s="221">
        <f t="shared" si="83"/>
        <v>34693.43</v>
      </c>
      <c r="D356" s="221">
        <f>D358</f>
        <v>13.06</v>
      </c>
      <c r="E356" s="221">
        <f t="shared" si="88"/>
        <v>11160</v>
      </c>
      <c r="F356" s="221">
        <f t="shared" si="88"/>
        <v>23520.37</v>
      </c>
      <c r="G356" s="221">
        <f t="shared" si="88"/>
        <v>0</v>
      </c>
      <c r="H356" s="221">
        <f t="shared" si="88"/>
        <v>0</v>
      </c>
      <c r="I356" s="221">
        <f t="shared" si="88"/>
        <v>0</v>
      </c>
    </row>
    <row r="357" spans="1:9" x14ac:dyDescent="0.25">
      <c r="A357" s="191" t="s">
        <v>129</v>
      </c>
      <c r="B357" s="218" t="s">
        <v>19</v>
      </c>
      <c r="C357" s="39">
        <f t="shared" si="83"/>
        <v>34693.43</v>
      </c>
      <c r="D357" s="39">
        <f t="shared" ref="D357:I358" si="89">D359+D361+D363+D365+D367+D369+D371+D373+D375</f>
        <v>13.06</v>
      </c>
      <c r="E357" s="39">
        <f t="shared" si="89"/>
        <v>33192.93</v>
      </c>
      <c r="F357" s="39">
        <f t="shared" si="89"/>
        <v>1487.44</v>
      </c>
      <c r="G357" s="39">
        <f t="shared" si="89"/>
        <v>0</v>
      </c>
      <c r="H357" s="39">
        <f t="shared" si="89"/>
        <v>0</v>
      </c>
      <c r="I357" s="39">
        <f t="shared" si="89"/>
        <v>0</v>
      </c>
    </row>
    <row r="358" spans="1:9" x14ac:dyDescent="0.25">
      <c r="A358" s="66"/>
      <c r="B358" s="92" t="s">
        <v>20</v>
      </c>
      <c r="C358" s="39">
        <f t="shared" si="83"/>
        <v>34693.43</v>
      </c>
      <c r="D358" s="39">
        <f t="shared" si="89"/>
        <v>13.06</v>
      </c>
      <c r="E358" s="39">
        <f t="shared" si="89"/>
        <v>11160</v>
      </c>
      <c r="F358" s="39">
        <f t="shared" si="89"/>
        <v>23520.37</v>
      </c>
      <c r="G358" s="39">
        <f t="shared" si="89"/>
        <v>0</v>
      </c>
      <c r="H358" s="39">
        <f t="shared" si="89"/>
        <v>0</v>
      </c>
      <c r="I358" s="39">
        <f t="shared" si="89"/>
        <v>0</v>
      </c>
    </row>
    <row r="359" spans="1:9" ht="25.5" x14ac:dyDescent="0.25">
      <c r="A359" s="233" t="s">
        <v>130</v>
      </c>
      <c r="B359" s="44" t="s">
        <v>19</v>
      </c>
      <c r="C359" s="45">
        <f t="shared" si="83"/>
        <v>1738</v>
      </c>
      <c r="D359" s="45">
        <v>0</v>
      </c>
      <c r="E359" s="45">
        <v>1738</v>
      </c>
      <c r="F359" s="45">
        <v>0</v>
      </c>
      <c r="G359" s="45">
        <v>0</v>
      </c>
      <c r="H359" s="45">
        <v>0</v>
      </c>
      <c r="I359" s="45">
        <v>0</v>
      </c>
    </row>
    <row r="360" spans="1:9" x14ac:dyDescent="0.25">
      <c r="A360" s="234"/>
      <c r="B360" s="47" t="s">
        <v>20</v>
      </c>
      <c r="C360" s="45">
        <f t="shared" si="83"/>
        <v>1738</v>
      </c>
      <c r="D360" s="45">
        <v>0</v>
      </c>
      <c r="E360" s="45">
        <v>700</v>
      </c>
      <c r="F360" s="45">
        <v>1038</v>
      </c>
      <c r="G360" s="45">
        <v>0</v>
      </c>
      <c r="H360" s="45">
        <v>0</v>
      </c>
      <c r="I360" s="45">
        <v>0</v>
      </c>
    </row>
    <row r="361" spans="1:9" ht="26.25" x14ac:dyDescent="0.25">
      <c r="A361" s="235" t="s">
        <v>131</v>
      </c>
      <c r="B361" s="44" t="s">
        <v>19</v>
      </c>
      <c r="C361" s="45">
        <f t="shared" si="83"/>
        <v>8000.5</v>
      </c>
      <c r="D361" s="45">
        <v>13.06</v>
      </c>
      <c r="E361" s="236">
        <v>6500</v>
      </c>
      <c r="F361" s="45">
        <v>1487.44</v>
      </c>
      <c r="G361" s="45">
        <v>0</v>
      </c>
      <c r="H361" s="45">
        <v>0</v>
      </c>
      <c r="I361" s="45">
        <v>0</v>
      </c>
    </row>
    <row r="362" spans="1:9" x14ac:dyDescent="0.25">
      <c r="A362" s="237"/>
      <c r="B362" s="47" t="s">
        <v>20</v>
      </c>
      <c r="C362" s="45">
        <f t="shared" si="83"/>
        <v>8000.5</v>
      </c>
      <c r="D362" s="45">
        <v>13.06</v>
      </c>
      <c r="E362" s="236">
        <v>6500</v>
      </c>
      <c r="F362" s="45">
        <v>1487.44</v>
      </c>
      <c r="G362" s="45">
        <v>0</v>
      </c>
      <c r="H362" s="45">
        <v>0</v>
      </c>
      <c r="I362" s="45">
        <v>0</v>
      </c>
    </row>
    <row r="363" spans="1:9" ht="39" x14ac:dyDescent="0.25">
      <c r="A363" s="238" t="s">
        <v>132</v>
      </c>
      <c r="B363" s="208" t="s">
        <v>19</v>
      </c>
      <c r="C363" s="55">
        <f t="shared" si="83"/>
        <v>0</v>
      </c>
      <c r="D363" s="55">
        <v>0</v>
      </c>
      <c r="E363" s="239">
        <v>0</v>
      </c>
      <c r="F363" s="55">
        <v>0</v>
      </c>
      <c r="G363" s="55">
        <v>0</v>
      </c>
      <c r="H363" s="55">
        <v>0</v>
      </c>
      <c r="I363" s="55">
        <v>0</v>
      </c>
    </row>
    <row r="364" spans="1:9" x14ac:dyDescent="0.25">
      <c r="A364" s="237"/>
      <c r="B364" s="208" t="s">
        <v>20</v>
      </c>
      <c r="C364" s="55">
        <f t="shared" si="83"/>
        <v>0</v>
      </c>
      <c r="D364" s="55">
        <v>0</v>
      </c>
      <c r="E364" s="239">
        <v>0</v>
      </c>
      <c r="F364" s="55">
        <v>0</v>
      </c>
      <c r="G364" s="55">
        <v>0</v>
      </c>
      <c r="H364" s="55">
        <v>0</v>
      </c>
      <c r="I364" s="55">
        <v>0</v>
      </c>
    </row>
    <row r="365" spans="1:9" ht="39" x14ac:dyDescent="0.25">
      <c r="A365" s="240" t="s">
        <v>133</v>
      </c>
      <c r="B365" s="59" t="s">
        <v>19</v>
      </c>
      <c r="C365" s="39">
        <f t="shared" si="83"/>
        <v>897.33</v>
      </c>
      <c r="D365" s="39">
        <v>0</v>
      </c>
      <c r="E365" s="241">
        <v>897.33</v>
      </c>
      <c r="F365" s="39">
        <v>0</v>
      </c>
      <c r="G365" s="39">
        <v>0</v>
      </c>
      <c r="H365" s="39">
        <v>0</v>
      </c>
      <c r="I365" s="39">
        <v>0</v>
      </c>
    </row>
    <row r="366" spans="1:9" x14ac:dyDescent="0.25">
      <c r="A366" s="242"/>
      <c r="B366" s="57" t="s">
        <v>20</v>
      </c>
      <c r="C366" s="39">
        <f t="shared" si="83"/>
        <v>897.33</v>
      </c>
      <c r="D366" s="39">
        <v>0</v>
      </c>
      <c r="E366" s="241">
        <v>42</v>
      </c>
      <c r="F366" s="39">
        <v>855.33</v>
      </c>
      <c r="G366" s="39">
        <v>0</v>
      </c>
      <c r="H366" s="39">
        <v>0</v>
      </c>
      <c r="I366" s="39">
        <v>0</v>
      </c>
    </row>
    <row r="367" spans="1:9" ht="39" x14ac:dyDescent="0.25">
      <c r="A367" s="238" t="s">
        <v>134</v>
      </c>
      <c r="B367" s="80" t="s">
        <v>19</v>
      </c>
      <c r="C367" s="39">
        <f t="shared" si="83"/>
        <v>0</v>
      </c>
      <c r="D367" s="39">
        <v>0</v>
      </c>
      <c r="E367" s="241">
        <v>0</v>
      </c>
      <c r="F367" s="39">
        <v>0</v>
      </c>
      <c r="G367" s="39">
        <v>0</v>
      </c>
      <c r="H367" s="39">
        <v>0</v>
      </c>
      <c r="I367" s="39">
        <v>0</v>
      </c>
    </row>
    <row r="368" spans="1:9" x14ac:dyDescent="0.25">
      <c r="A368" s="242"/>
      <c r="B368" s="80" t="s">
        <v>20</v>
      </c>
      <c r="C368" s="39">
        <f t="shared" si="83"/>
        <v>0</v>
      </c>
      <c r="D368" s="39">
        <v>0</v>
      </c>
      <c r="E368" s="241">
        <v>0</v>
      </c>
      <c r="F368" s="39">
        <v>0</v>
      </c>
      <c r="G368" s="39">
        <v>0</v>
      </c>
      <c r="H368" s="39">
        <v>0</v>
      </c>
      <c r="I368" s="39">
        <v>0</v>
      </c>
    </row>
    <row r="369" spans="1:9" ht="39" x14ac:dyDescent="0.25">
      <c r="A369" s="240" t="s">
        <v>135</v>
      </c>
      <c r="B369" s="59" t="s">
        <v>19</v>
      </c>
      <c r="C369" s="39">
        <f t="shared" si="83"/>
        <v>2553.1799999999998</v>
      </c>
      <c r="D369" s="39">
        <v>0</v>
      </c>
      <c r="E369" s="241">
        <v>2553.1799999999998</v>
      </c>
      <c r="F369" s="39">
        <v>0</v>
      </c>
      <c r="G369" s="39">
        <v>0</v>
      </c>
      <c r="H369" s="39">
        <v>0</v>
      </c>
      <c r="I369" s="39">
        <v>0</v>
      </c>
    </row>
    <row r="370" spans="1:9" x14ac:dyDescent="0.25">
      <c r="A370" s="242"/>
      <c r="B370" s="57" t="s">
        <v>20</v>
      </c>
      <c r="C370" s="39">
        <f t="shared" si="83"/>
        <v>2553.1800000000003</v>
      </c>
      <c r="D370" s="39">
        <v>0</v>
      </c>
      <c r="E370" s="241">
        <v>634</v>
      </c>
      <c r="F370" s="39">
        <v>1919.18</v>
      </c>
      <c r="G370" s="39">
        <v>0</v>
      </c>
      <c r="H370" s="39">
        <v>0</v>
      </c>
      <c r="I370" s="39">
        <v>0</v>
      </c>
    </row>
    <row r="371" spans="1:9" ht="39" x14ac:dyDescent="0.25">
      <c r="A371" s="238" t="s">
        <v>136</v>
      </c>
      <c r="B371" s="80" t="s">
        <v>19</v>
      </c>
      <c r="C371" s="39">
        <f t="shared" si="83"/>
        <v>0</v>
      </c>
      <c r="D371" s="39">
        <v>0</v>
      </c>
      <c r="E371" s="241">
        <v>0</v>
      </c>
      <c r="F371" s="39">
        <v>0</v>
      </c>
      <c r="G371" s="39">
        <v>0</v>
      </c>
      <c r="H371" s="39">
        <v>0</v>
      </c>
      <c r="I371" s="39">
        <v>0</v>
      </c>
    </row>
    <row r="372" spans="1:9" x14ac:dyDescent="0.25">
      <c r="A372" s="242"/>
      <c r="B372" s="80" t="s">
        <v>20</v>
      </c>
      <c r="C372" s="39">
        <f t="shared" si="83"/>
        <v>0</v>
      </c>
      <c r="D372" s="39">
        <v>0</v>
      </c>
      <c r="E372" s="241">
        <v>0</v>
      </c>
      <c r="F372" s="39">
        <v>0</v>
      </c>
      <c r="G372" s="39">
        <v>0</v>
      </c>
      <c r="H372" s="39">
        <v>0</v>
      </c>
      <c r="I372" s="39">
        <v>0</v>
      </c>
    </row>
    <row r="373" spans="1:9" ht="39" x14ac:dyDescent="0.25">
      <c r="A373" s="240" t="s">
        <v>137</v>
      </c>
      <c r="B373" s="59" t="s">
        <v>19</v>
      </c>
      <c r="C373" s="39">
        <f t="shared" si="83"/>
        <v>13808.42</v>
      </c>
      <c r="D373" s="39">
        <v>0</v>
      </c>
      <c r="E373" s="241">
        <v>13808.42</v>
      </c>
      <c r="F373" s="39">
        <v>0</v>
      </c>
      <c r="G373" s="39">
        <v>0</v>
      </c>
      <c r="H373" s="39">
        <v>0</v>
      </c>
      <c r="I373" s="39">
        <v>0</v>
      </c>
    </row>
    <row r="374" spans="1:9" x14ac:dyDescent="0.25">
      <c r="A374" s="242"/>
      <c r="B374" s="57" t="s">
        <v>20</v>
      </c>
      <c r="C374" s="39">
        <f t="shared" si="83"/>
        <v>13808.42</v>
      </c>
      <c r="D374" s="39">
        <v>0</v>
      </c>
      <c r="E374" s="241">
        <v>1024</v>
      </c>
      <c r="F374" s="39">
        <v>12784.42</v>
      </c>
      <c r="G374" s="39">
        <v>0</v>
      </c>
      <c r="H374" s="39">
        <v>0</v>
      </c>
      <c r="I374" s="39">
        <v>0</v>
      </c>
    </row>
    <row r="375" spans="1:9" ht="39" x14ac:dyDescent="0.25">
      <c r="A375" s="240" t="s">
        <v>138</v>
      </c>
      <c r="B375" s="243" t="s">
        <v>19</v>
      </c>
      <c r="C375" s="39">
        <f t="shared" si="83"/>
        <v>7696</v>
      </c>
      <c r="D375" s="39">
        <v>0</v>
      </c>
      <c r="E375" s="241">
        <v>7696</v>
      </c>
      <c r="F375" s="39">
        <v>0</v>
      </c>
      <c r="G375" s="39">
        <v>0</v>
      </c>
      <c r="H375" s="39">
        <v>0</v>
      </c>
      <c r="I375" s="39">
        <v>0</v>
      </c>
    </row>
    <row r="376" spans="1:9" x14ac:dyDescent="0.25">
      <c r="A376" s="244"/>
      <c r="B376" s="245" t="s">
        <v>20</v>
      </c>
      <c r="C376" s="39">
        <f t="shared" si="83"/>
        <v>7696</v>
      </c>
      <c r="D376" s="39">
        <v>0</v>
      </c>
      <c r="E376" s="241">
        <v>2260</v>
      </c>
      <c r="F376" s="39">
        <v>5436</v>
      </c>
      <c r="G376" s="39">
        <v>0</v>
      </c>
      <c r="H376" s="39">
        <v>0</v>
      </c>
      <c r="I376" s="39">
        <v>0</v>
      </c>
    </row>
    <row r="377" spans="1:9" x14ac:dyDescent="0.25">
      <c r="A377" s="74" t="s">
        <v>139</v>
      </c>
      <c r="B377" s="75"/>
      <c r="C377" s="75"/>
      <c r="D377" s="75"/>
      <c r="E377" s="75"/>
      <c r="F377" s="75"/>
      <c r="G377" s="75"/>
      <c r="H377" s="75"/>
      <c r="I377" s="76"/>
    </row>
    <row r="378" spans="1:9" x14ac:dyDescent="0.25">
      <c r="A378" s="77" t="s">
        <v>42</v>
      </c>
      <c r="B378" s="78"/>
      <c r="C378" s="78"/>
      <c r="D378" s="78"/>
      <c r="E378" s="78"/>
      <c r="F378" s="78"/>
      <c r="G378" s="78"/>
      <c r="H378" s="78"/>
      <c r="I378" s="79"/>
    </row>
    <row r="379" spans="1:9" x14ac:dyDescent="0.25">
      <c r="A379" s="246" t="s">
        <v>18</v>
      </c>
      <c r="B379" s="50" t="s">
        <v>19</v>
      </c>
      <c r="C379" s="62">
        <f t="shared" ref="C379:C414" si="90">D379+E379+F379+G379+H379+I379</f>
        <v>653080.75399999996</v>
      </c>
      <c r="D379" s="55">
        <f t="shared" ref="D379:I380" si="91">D381+D397</f>
        <v>535597.83499999996</v>
      </c>
      <c r="E379" s="55">
        <f t="shared" si="91"/>
        <v>112691.8</v>
      </c>
      <c r="F379" s="55">
        <f t="shared" si="91"/>
        <v>714</v>
      </c>
      <c r="G379" s="55">
        <f t="shared" si="91"/>
        <v>0</v>
      </c>
      <c r="H379" s="55">
        <f t="shared" si="91"/>
        <v>0</v>
      </c>
      <c r="I379" s="55">
        <f t="shared" si="91"/>
        <v>4077.1190000000001</v>
      </c>
    </row>
    <row r="380" spans="1:9" ht="15.75" thickBot="1" x14ac:dyDescent="0.3">
      <c r="A380" s="247"/>
      <c r="B380" s="248" t="s">
        <v>20</v>
      </c>
      <c r="C380" s="62">
        <f t="shared" si="90"/>
        <v>653080.75399999996</v>
      </c>
      <c r="D380" s="55">
        <f t="shared" si="91"/>
        <v>535597.83499999996</v>
      </c>
      <c r="E380" s="55">
        <f t="shared" si="91"/>
        <v>54960.800000000003</v>
      </c>
      <c r="F380" s="55">
        <f t="shared" si="91"/>
        <v>40039</v>
      </c>
      <c r="G380" s="55">
        <f t="shared" si="91"/>
        <v>18406</v>
      </c>
      <c r="H380" s="55">
        <f t="shared" si="91"/>
        <v>0</v>
      </c>
      <c r="I380" s="55">
        <f t="shared" si="91"/>
        <v>4077.1190000000001</v>
      </c>
    </row>
    <row r="381" spans="1:9" x14ac:dyDescent="0.25">
      <c r="A381" s="37" t="s">
        <v>21</v>
      </c>
      <c r="B381" s="38" t="s">
        <v>19</v>
      </c>
      <c r="C381" s="62">
        <f t="shared" si="90"/>
        <v>608732.54799999995</v>
      </c>
      <c r="D381" s="40">
        <f t="shared" ref="D381:I382" si="92">D385+D383</f>
        <v>518477.82899999997</v>
      </c>
      <c r="E381" s="40">
        <f t="shared" si="92"/>
        <v>88444.3</v>
      </c>
      <c r="F381" s="40">
        <f t="shared" si="92"/>
        <v>714</v>
      </c>
      <c r="G381" s="40">
        <f t="shared" si="92"/>
        <v>0</v>
      </c>
      <c r="H381" s="40">
        <f t="shared" si="92"/>
        <v>0</v>
      </c>
      <c r="I381" s="40">
        <f t="shared" si="92"/>
        <v>1096.4190000000003</v>
      </c>
    </row>
    <row r="382" spans="1:9" x14ac:dyDescent="0.25">
      <c r="A382" s="41" t="s">
        <v>22</v>
      </c>
      <c r="B382" s="42" t="s">
        <v>20</v>
      </c>
      <c r="C382" s="62">
        <f t="shared" si="90"/>
        <v>608732.54799999995</v>
      </c>
      <c r="D382" s="40">
        <f t="shared" si="92"/>
        <v>518477.82899999997</v>
      </c>
      <c r="E382" s="40">
        <f t="shared" si="92"/>
        <v>30713.3</v>
      </c>
      <c r="F382" s="40">
        <f t="shared" si="92"/>
        <v>40039</v>
      </c>
      <c r="G382" s="40">
        <f t="shared" si="92"/>
        <v>18406</v>
      </c>
      <c r="H382" s="40">
        <f t="shared" si="92"/>
        <v>0</v>
      </c>
      <c r="I382" s="40">
        <f t="shared" si="92"/>
        <v>1096.4190000000003</v>
      </c>
    </row>
    <row r="383" spans="1:9" ht="26.25" x14ac:dyDescent="0.25">
      <c r="A383" s="93" t="s">
        <v>37</v>
      </c>
      <c r="B383" s="208" t="s">
        <v>19</v>
      </c>
      <c r="C383" s="62">
        <f>D383+E383+F383+G383+H383+I383</f>
        <v>57.3</v>
      </c>
      <c r="D383" s="40">
        <f t="shared" ref="D383:I384" si="93">D425</f>
        <v>0</v>
      </c>
      <c r="E383" s="40">
        <f t="shared" si="93"/>
        <v>57.3</v>
      </c>
      <c r="F383" s="40">
        <f t="shared" si="93"/>
        <v>0</v>
      </c>
      <c r="G383" s="40">
        <f t="shared" si="93"/>
        <v>0</v>
      </c>
      <c r="H383" s="40">
        <f t="shared" si="93"/>
        <v>0</v>
      </c>
      <c r="I383" s="40">
        <f t="shared" si="93"/>
        <v>0</v>
      </c>
    </row>
    <row r="384" spans="1:9" x14ac:dyDescent="0.25">
      <c r="A384" s="51"/>
      <c r="B384" s="69" t="s">
        <v>20</v>
      </c>
      <c r="C384" s="62">
        <f>D384+E384+F384+G384+H384+I384</f>
        <v>57.3</v>
      </c>
      <c r="D384" s="40">
        <f t="shared" si="93"/>
        <v>0</v>
      </c>
      <c r="E384" s="40">
        <f t="shared" si="93"/>
        <v>57.3</v>
      </c>
      <c r="F384" s="40">
        <f t="shared" si="93"/>
        <v>0</v>
      </c>
      <c r="G384" s="40">
        <f t="shared" si="93"/>
        <v>0</v>
      </c>
      <c r="H384" s="40">
        <f t="shared" si="93"/>
        <v>0</v>
      </c>
      <c r="I384" s="40">
        <f t="shared" si="93"/>
        <v>0</v>
      </c>
    </row>
    <row r="385" spans="1:9" x14ac:dyDescent="0.25">
      <c r="A385" s="49" t="s">
        <v>26</v>
      </c>
      <c r="B385" s="50" t="s">
        <v>19</v>
      </c>
      <c r="C385" s="62">
        <f t="shared" si="90"/>
        <v>608675.24799999991</v>
      </c>
      <c r="D385" s="40">
        <f>D387+D395</f>
        <v>518477.82899999997</v>
      </c>
      <c r="E385" s="40">
        <f t="shared" ref="E385:I386" si="94">E387+E395</f>
        <v>88387</v>
      </c>
      <c r="F385" s="40">
        <f t="shared" si="94"/>
        <v>714</v>
      </c>
      <c r="G385" s="40">
        <f t="shared" si="94"/>
        <v>0</v>
      </c>
      <c r="H385" s="40">
        <f t="shared" si="94"/>
        <v>0</v>
      </c>
      <c r="I385" s="40">
        <f t="shared" si="94"/>
        <v>1096.4190000000003</v>
      </c>
    </row>
    <row r="386" spans="1:9" x14ac:dyDescent="0.25">
      <c r="A386" s="51"/>
      <c r="B386" s="52" t="s">
        <v>20</v>
      </c>
      <c r="C386" s="62">
        <f t="shared" si="90"/>
        <v>608675.24799999991</v>
      </c>
      <c r="D386" s="40">
        <f>D388+D396</f>
        <v>518477.82899999997</v>
      </c>
      <c r="E386" s="40">
        <f>E388+E396</f>
        <v>30656</v>
      </c>
      <c r="F386" s="40">
        <f t="shared" si="94"/>
        <v>40039</v>
      </c>
      <c r="G386" s="40">
        <f t="shared" si="94"/>
        <v>18406</v>
      </c>
      <c r="H386" s="40">
        <f t="shared" si="94"/>
        <v>0</v>
      </c>
      <c r="I386" s="40">
        <f t="shared" si="94"/>
        <v>1096.4190000000003</v>
      </c>
    </row>
    <row r="387" spans="1:9" x14ac:dyDescent="0.25">
      <c r="A387" s="53" t="s">
        <v>27</v>
      </c>
      <c r="B387" s="54" t="s">
        <v>19</v>
      </c>
      <c r="C387" s="62">
        <f t="shared" si="90"/>
        <v>17248.245999999999</v>
      </c>
      <c r="D387" s="55">
        <f>D389+D391+D393</f>
        <v>6311.4009999999998</v>
      </c>
      <c r="E387" s="55">
        <f t="shared" ref="E387:I388" si="95">E389+E391+E393</f>
        <v>9141</v>
      </c>
      <c r="F387" s="55">
        <f t="shared" si="95"/>
        <v>714</v>
      </c>
      <c r="G387" s="55">
        <f t="shared" si="95"/>
        <v>0</v>
      </c>
      <c r="H387" s="55">
        <f t="shared" si="95"/>
        <v>0</v>
      </c>
      <c r="I387" s="55">
        <f t="shared" si="95"/>
        <v>1081.8450000000003</v>
      </c>
    </row>
    <row r="388" spans="1:9" x14ac:dyDescent="0.25">
      <c r="A388" s="56"/>
      <c r="B388" s="57" t="s">
        <v>20</v>
      </c>
      <c r="C388" s="62">
        <f t="shared" si="90"/>
        <v>17248.245999999999</v>
      </c>
      <c r="D388" s="55">
        <f>D390+D392+D394</f>
        <v>6311.4009999999998</v>
      </c>
      <c r="E388" s="55">
        <f t="shared" si="95"/>
        <v>9141</v>
      </c>
      <c r="F388" s="55">
        <f t="shared" si="95"/>
        <v>714</v>
      </c>
      <c r="G388" s="55">
        <f t="shared" si="95"/>
        <v>0</v>
      </c>
      <c r="H388" s="55">
        <f t="shared" si="95"/>
        <v>0</v>
      </c>
      <c r="I388" s="55">
        <f t="shared" si="95"/>
        <v>1081.8450000000003</v>
      </c>
    </row>
    <row r="389" spans="1:9" x14ac:dyDescent="0.25">
      <c r="A389" s="53" t="s">
        <v>29</v>
      </c>
      <c r="B389" s="59" t="s">
        <v>19</v>
      </c>
      <c r="C389" s="62">
        <f t="shared" si="90"/>
        <v>9825.5069999999996</v>
      </c>
      <c r="D389" s="62">
        <f>D431</f>
        <v>3966.8770000000004</v>
      </c>
      <c r="E389" s="62">
        <f t="shared" ref="E389:I392" si="96">E431</f>
        <v>5822</v>
      </c>
      <c r="F389" s="62">
        <f t="shared" si="96"/>
        <v>0</v>
      </c>
      <c r="G389" s="62">
        <f t="shared" si="96"/>
        <v>0</v>
      </c>
      <c r="H389" s="62">
        <f t="shared" si="96"/>
        <v>0</v>
      </c>
      <c r="I389" s="62">
        <f t="shared" si="96"/>
        <v>36.630000000000003</v>
      </c>
    </row>
    <row r="390" spans="1:9" x14ac:dyDescent="0.25">
      <c r="A390" s="56"/>
      <c r="B390" s="57" t="s">
        <v>20</v>
      </c>
      <c r="C390" s="62">
        <f t="shared" si="90"/>
        <v>9825.5069999999996</v>
      </c>
      <c r="D390" s="62">
        <f>D432</f>
        <v>3966.8770000000004</v>
      </c>
      <c r="E390" s="62">
        <f t="shared" si="96"/>
        <v>5822</v>
      </c>
      <c r="F390" s="62">
        <f t="shared" si="96"/>
        <v>0</v>
      </c>
      <c r="G390" s="62">
        <f t="shared" si="96"/>
        <v>0</v>
      </c>
      <c r="H390" s="62">
        <f t="shared" si="96"/>
        <v>0</v>
      </c>
      <c r="I390" s="62">
        <f t="shared" si="96"/>
        <v>36.630000000000003</v>
      </c>
    </row>
    <row r="391" spans="1:9" x14ac:dyDescent="0.25">
      <c r="A391" s="53" t="s">
        <v>30</v>
      </c>
      <c r="B391" s="59" t="s">
        <v>19</v>
      </c>
      <c r="C391" s="62">
        <f t="shared" si="90"/>
        <v>102.8</v>
      </c>
      <c r="D391" s="62">
        <f>D433</f>
        <v>45</v>
      </c>
      <c r="E391" s="62">
        <f t="shared" si="96"/>
        <v>57.8</v>
      </c>
      <c r="F391" s="62">
        <f t="shared" si="96"/>
        <v>0</v>
      </c>
      <c r="G391" s="62">
        <f t="shared" si="96"/>
        <v>0</v>
      </c>
      <c r="H391" s="62">
        <f t="shared" si="96"/>
        <v>0</v>
      </c>
      <c r="I391" s="62">
        <f t="shared" si="96"/>
        <v>0</v>
      </c>
    </row>
    <row r="392" spans="1:9" x14ac:dyDescent="0.25">
      <c r="A392" s="56"/>
      <c r="B392" s="57" t="s">
        <v>20</v>
      </c>
      <c r="C392" s="62">
        <f t="shared" si="90"/>
        <v>102.8</v>
      </c>
      <c r="D392" s="62">
        <f>D434</f>
        <v>45</v>
      </c>
      <c r="E392" s="62">
        <f t="shared" si="96"/>
        <v>57.8</v>
      </c>
      <c r="F392" s="62">
        <f t="shared" si="96"/>
        <v>0</v>
      </c>
      <c r="G392" s="62">
        <f t="shared" si="96"/>
        <v>0</v>
      </c>
      <c r="H392" s="62">
        <f t="shared" si="96"/>
        <v>0</v>
      </c>
      <c r="I392" s="62">
        <f t="shared" si="96"/>
        <v>0</v>
      </c>
    </row>
    <row r="393" spans="1:9" x14ac:dyDescent="0.25">
      <c r="A393" s="53" t="s">
        <v>31</v>
      </c>
      <c r="B393" s="59" t="s">
        <v>19</v>
      </c>
      <c r="C393" s="62">
        <f t="shared" si="90"/>
        <v>7319.9390000000003</v>
      </c>
      <c r="D393" s="62">
        <f t="shared" ref="D393:I394" si="97">D435+D1593+D2033</f>
        <v>2299.5239999999999</v>
      </c>
      <c r="E393" s="62">
        <f t="shared" si="97"/>
        <v>3261.2</v>
      </c>
      <c r="F393" s="62">
        <f t="shared" si="97"/>
        <v>714</v>
      </c>
      <c r="G393" s="62">
        <f t="shared" si="97"/>
        <v>0</v>
      </c>
      <c r="H393" s="62">
        <f t="shared" si="97"/>
        <v>0</v>
      </c>
      <c r="I393" s="62">
        <f t="shared" si="97"/>
        <v>1045.2150000000001</v>
      </c>
    </row>
    <row r="394" spans="1:9" x14ac:dyDescent="0.25">
      <c r="A394" s="56"/>
      <c r="B394" s="57" t="s">
        <v>20</v>
      </c>
      <c r="C394" s="62">
        <f t="shared" si="90"/>
        <v>7319.9390000000003</v>
      </c>
      <c r="D394" s="62">
        <f t="shared" si="97"/>
        <v>2299.5239999999999</v>
      </c>
      <c r="E394" s="62">
        <f t="shared" si="97"/>
        <v>3261.2</v>
      </c>
      <c r="F394" s="62">
        <f t="shared" si="97"/>
        <v>714</v>
      </c>
      <c r="G394" s="62">
        <f t="shared" si="97"/>
        <v>0</v>
      </c>
      <c r="H394" s="62">
        <f t="shared" si="97"/>
        <v>0</v>
      </c>
      <c r="I394" s="62">
        <f t="shared" si="97"/>
        <v>1045.2150000000001</v>
      </c>
    </row>
    <row r="395" spans="1:9" x14ac:dyDescent="0.25">
      <c r="A395" s="53" t="s">
        <v>32</v>
      </c>
      <c r="B395" s="59" t="s">
        <v>19</v>
      </c>
      <c r="C395" s="62">
        <f t="shared" si="90"/>
        <v>591427.00199999998</v>
      </c>
      <c r="D395" s="62">
        <f t="shared" ref="D395:I396" si="98">D2035+D1993</f>
        <v>512166.42799999996</v>
      </c>
      <c r="E395" s="62">
        <f t="shared" si="98"/>
        <v>79246</v>
      </c>
      <c r="F395" s="62">
        <f t="shared" si="98"/>
        <v>0</v>
      </c>
      <c r="G395" s="62">
        <f t="shared" si="98"/>
        <v>0</v>
      </c>
      <c r="H395" s="62">
        <f t="shared" si="98"/>
        <v>0</v>
      </c>
      <c r="I395" s="62">
        <f t="shared" si="98"/>
        <v>14.573999999999995</v>
      </c>
    </row>
    <row r="396" spans="1:9" x14ac:dyDescent="0.25">
      <c r="A396" s="56"/>
      <c r="B396" s="57" t="s">
        <v>20</v>
      </c>
      <c r="C396" s="62">
        <f t="shared" si="90"/>
        <v>591427.00199999998</v>
      </c>
      <c r="D396" s="62">
        <f t="shared" si="98"/>
        <v>512166.42799999996</v>
      </c>
      <c r="E396" s="62">
        <f t="shared" si="98"/>
        <v>21515</v>
      </c>
      <c r="F396" s="62">
        <f t="shared" si="98"/>
        <v>39325</v>
      </c>
      <c r="G396" s="62">
        <f t="shared" si="98"/>
        <v>18406</v>
      </c>
      <c r="H396" s="62">
        <f t="shared" si="98"/>
        <v>0</v>
      </c>
      <c r="I396" s="62">
        <f t="shared" si="98"/>
        <v>14.573999999999995</v>
      </c>
    </row>
    <row r="397" spans="1:9" x14ac:dyDescent="0.25">
      <c r="A397" s="65" t="s">
        <v>33</v>
      </c>
      <c r="B397" s="54" t="s">
        <v>19</v>
      </c>
      <c r="C397" s="62">
        <f t="shared" si="90"/>
        <v>44348.205999999991</v>
      </c>
      <c r="D397" s="62">
        <f t="shared" ref="D397:I398" si="99">D399+D401+D403</f>
        <v>17120.005999999998</v>
      </c>
      <c r="E397" s="62">
        <f t="shared" si="99"/>
        <v>24247.5</v>
      </c>
      <c r="F397" s="62">
        <f t="shared" si="99"/>
        <v>0</v>
      </c>
      <c r="G397" s="62">
        <f t="shared" si="99"/>
        <v>0</v>
      </c>
      <c r="H397" s="62">
        <f t="shared" si="99"/>
        <v>0</v>
      </c>
      <c r="I397" s="62">
        <f t="shared" si="99"/>
        <v>2980.7</v>
      </c>
    </row>
    <row r="398" spans="1:9" x14ac:dyDescent="0.25">
      <c r="A398" s="66" t="s">
        <v>34</v>
      </c>
      <c r="B398" s="52" t="s">
        <v>20</v>
      </c>
      <c r="C398" s="62">
        <f t="shared" si="90"/>
        <v>44348.205999999991</v>
      </c>
      <c r="D398" s="62">
        <f t="shared" si="99"/>
        <v>17120.005999999998</v>
      </c>
      <c r="E398" s="62">
        <f t="shared" si="99"/>
        <v>24247.5</v>
      </c>
      <c r="F398" s="62">
        <f t="shared" si="99"/>
        <v>0</v>
      </c>
      <c r="G398" s="62">
        <f t="shared" si="99"/>
        <v>0</v>
      </c>
      <c r="H398" s="62">
        <f t="shared" si="99"/>
        <v>0</v>
      </c>
      <c r="I398" s="62">
        <f t="shared" si="99"/>
        <v>2980.7</v>
      </c>
    </row>
    <row r="399" spans="1:9" x14ac:dyDescent="0.25">
      <c r="A399" s="249" t="s">
        <v>35</v>
      </c>
      <c r="B399" s="54" t="s">
        <v>19</v>
      </c>
      <c r="C399" s="62">
        <f t="shared" si="90"/>
        <v>151.69999999999999</v>
      </c>
      <c r="D399" s="62">
        <f t="shared" ref="D399:I402" si="100">D439</f>
        <v>19</v>
      </c>
      <c r="E399" s="62">
        <f t="shared" si="100"/>
        <v>0</v>
      </c>
      <c r="F399" s="62">
        <f t="shared" si="100"/>
        <v>0</v>
      </c>
      <c r="G399" s="62">
        <f t="shared" si="100"/>
        <v>0</v>
      </c>
      <c r="H399" s="62">
        <f t="shared" si="100"/>
        <v>0</v>
      </c>
      <c r="I399" s="62" t="str">
        <f t="shared" si="100"/>
        <v>132,7</v>
      </c>
    </row>
    <row r="400" spans="1:9" x14ac:dyDescent="0.25">
      <c r="A400" s="51" t="s">
        <v>25</v>
      </c>
      <c r="B400" s="52" t="s">
        <v>20</v>
      </c>
      <c r="C400" s="62">
        <f t="shared" si="90"/>
        <v>151.69999999999999</v>
      </c>
      <c r="D400" s="62">
        <f t="shared" si="100"/>
        <v>19</v>
      </c>
      <c r="E400" s="62">
        <f t="shared" si="100"/>
        <v>0</v>
      </c>
      <c r="F400" s="62">
        <f t="shared" si="100"/>
        <v>0</v>
      </c>
      <c r="G400" s="62">
        <f t="shared" si="100"/>
        <v>0</v>
      </c>
      <c r="H400" s="62">
        <f t="shared" si="100"/>
        <v>0</v>
      </c>
      <c r="I400" s="62" t="str">
        <f t="shared" si="100"/>
        <v>132,7</v>
      </c>
    </row>
    <row r="401" spans="1:9" ht="26.25" x14ac:dyDescent="0.25">
      <c r="A401" s="67" t="s">
        <v>37</v>
      </c>
      <c r="B401" s="68" t="s">
        <v>19</v>
      </c>
      <c r="C401" s="62">
        <f>D401+E401+F401+G401+H401+I401</f>
        <v>344</v>
      </c>
      <c r="D401" s="62">
        <f t="shared" si="100"/>
        <v>0</v>
      </c>
      <c r="E401" s="62">
        <f t="shared" si="100"/>
        <v>344</v>
      </c>
      <c r="F401" s="62">
        <f t="shared" si="100"/>
        <v>0</v>
      </c>
      <c r="G401" s="62">
        <f t="shared" si="100"/>
        <v>0</v>
      </c>
      <c r="H401" s="62">
        <f t="shared" si="100"/>
        <v>0</v>
      </c>
      <c r="I401" s="62">
        <f t="shared" si="100"/>
        <v>0</v>
      </c>
    </row>
    <row r="402" spans="1:9" x14ac:dyDescent="0.25">
      <c r="A402" s="51"/>
      <c r="B402" s="69" t="s">
        <v>20</v>
      </c>
      <c r="C402" s="62">
        <f>D402+E402+F402+G402+H402+I402</f>
        <v>344</v>
      </c>
      <c r="D402" s="62">
        <f t="shared" si="100"/>
        <v>0</v>
      </c>
      <c r="E402" s="62">
        <f t="shared" si="100"/>
        <v>344</v>
      </c>
      <c r="F402" s="62">
        <f t="shared" si="100"/>
        <v>0</v>
      </c>
      <c r="G402" s="62">
        <f t="shared" si="100"/>
        <v>0</v>
      </c>
      <c r="H402" s="62">
        <f t="shared" si="100"/>
        <v>0</v>
      </c>
      <c r="I402" s="62">
        <f t="shared" si="100"/>
        <v>0</v>
      </c>
    </row>
    <row r="403" spans="1:9" x14ac:dyDescent="0.25">
      <c r="A403" s="49" t="s">
        <v>26</v>
      </c>
      <c r="B403" s="50" t="s">
        <v>19</v>
      </c>
      <c r="C403" s="62">
        <f t="shared" si="90"/>
        <v>43852.505999999994</v>
      </c>
      <c r="D403" s="62">
        <f>D405+D413</f>
        <v>17101.005999999998</v>
      </c>
      <c r="E403" s="62">
        <f t="shared" ref="E403:I404" si="101">E405+E413</f>
        <v>23903.5</v>
      </c>
      <c r="F403" s="62">
        <f t="shared" si="101"/>
        <v>0</v>
      </c>
      <c r="G403" s="62">
        <f t="shared" si="101"/>
        <v>0</v>
      </c>
      <c r="H403" s="62">
        <f t="shared" si="101"/>
        <v>0</v>
      </c>
      <c r="I403" s="62">
        <f t="shared" si="101"/>
        <v>2848</v>
      </c>
    </row>
    <row r="404" spans="1:9" x14ac:dyDescent="0.25">
      <c r="A404" s="51"/>
      <c r="B404" s="52" t="s">
        <v>20</v>
      </c>
      <c r="C404" s="62">
        <f t="shared" si="90"/>
        <v>43852.505999999994</v>
      </c>
      <c r="D404" s="62">
        <f>D406+D414</f>
        <v>17101.005999999998</v>
      </c>
      <c r="E404" s="62">
        <f>E406+E414</f>
        <v>23903.5</v>
      </c>
      <c r="F404" s="62">
        <f t="shared" si="101"/>
        <v>0</v>
      </c>
      <c r="G404" s="62">
        <f t="shared" si="101"/>
        <v>0</v>
      </c>
      <c r="H404" s="62">
        <f t="shared" si="101"/>
        <v>0</v>
      </c>
      <c r="I404" s="62">
        <f t="shared" si="101"/>
        <v>2848</v>
      </c>
    </row>
    <row r="405" spans="1:9" x14ac:dyDescent="0.25">
      <c r="A405" s="49" t="s">
        <v>38</v>
      </c>
      <c r="B405" s="54" t="s">
        <v>19</v>
      </c>
      <c r="C405" s="62">
        <f t="shared" si="90"/>
        <v>33563.067999999999</v>
      </c>
      <c r="D405" s="62">
        <f>D407+D409+D411</f>
        <v>10826.797999999999</v>
      </c>
      <c r="E405" s="62">
        <f t="shared" ref="E405:I406" si="102">E407+E409+E411</f>
        <v>20622.53</v>
      </c>
      <c r="F405" s="62">
        <f t="shared" si="102"/>
        <v>0</v>
      </c>
      <c r="G405" s="62">
        <f t="shared" si="102"/>
        <v>0</v>
      </c>
      <c r="H405" s="62">
        <f t="shared" si="102"/>
        <v>0</v>
      </c>
      <c r="I405" s="62">
        <f t="shared" si="102"/>
        <v>2113.7399999999998</v>
      </c>
    </row>
    <row r="406" spans="1:9" x14ac:dyDescent="0.25">
      <c r="A406" s="41"/>
      <c r="B406" s="52" t="s">
        <v>20</v>
      </c>
      <c r="C406" s="62">
        <f t="shared" si="90"/>
        <v>33563.067999999999</v>
      </c>
      <c r="D406" s="62">
        <f>D408+D410+D412</f>
        <v>10826.797999999999</v>
      </c>
      <c r="E406" s="62">
        <f>E408+E410+E412</f>
        <v>20622.53</v>
      </c>
      <c r="F406" s="62">
        <f t="shared" si="102"/>
        <v>0</v>
      </c>
      <c r="G406" s="62">
        <f t="shared" si="102"/>
        <v>0</v>
      </c>
      <c r="H406" s="62">
        <f t="shared" si="102"/>
        <v>0</v>
      </c>
      <c r="I406" s="62">
        <f t="shared" si="102"/>
        <v>2113.7399999999998</v>
      </c>
    </row>
    <row r="407" spans="1:9" x14ac:dyDescent="0.25">
      <c r="A407" s="70" t="s">
        <v>29</v>
      </c>
      <c r="B407" s="54" t="s">
        <v>19</v>
      </c>
      <c r="C407" s="62">
        <f t="shared" si="90"/>
        <v>24241.32</v>
      </c>
      <c r="D407" s="62">
        <f>D447</f>
        <v>7978.03</v>
      </c>
      <c r="E407" s="62">
        <f t="shared" ref="E407:I410" si="103">E447</f>
        <v>16263.289999999999</v>
      </c>
      <c r="F407" s="62">
        <f t="shared" si="103"/>
        <v>0</v>
      </c>
      <c r="G407" s="62">
        <f t="shared" si="103"/>
        <v>0</v>
      </c>
      <c r="H407" s="62">
        <f t="shared" si="103"/>
        <v>0</v>
      </c>
      <c r="I407" s="62">
        <f t="shared" si="103"/>
        <v>0</v>
      </c>
    </row>
    <row r="408" spans="1:9" x14ac:dyDescent="0.25">
      <c r="A408" s="41"/>
      <c r="B408" s="52" t="s">
        <v>20</v>
      </c>
      <c r="C408" s="62">
        <f t="shared" si="90"/>
        <v>24241.32</v>
      </c>
      <c r="D408" s="62">
        <f>D448</f>
        <v>7978.03</v>
      </c>
      <c r="E408" s="62">
        <f t="shared" si="103"/>
        <v>16263.289999999999</v>
      </c>
      <c r="F408" s="62">
        <f t="shared" si="103"/>
        <v>0</v>
      </c>
      <c r="G408" s="62">
        <f t="shared" si="103"/>
        <v>0</v>
      </c>
      <c r="H408" s="62">
        <f t="shared" si="103"/>
        <v>0</v>
      </c>
      <c r="I408" s="62">
        <f t="shared" si="103"/>
        <v>0</v>
      </c>
    </row>
    <row r="409" spans="1:9" x14ac:dyDescent="0.25">
      <c r="A409" s="71" t="s">
        <v>30</v>
      </c>
      <c r="B409" s="54" t="s">
        <v>19</v>
      </c>
      <c r="C409" s="62">
        <f t="shared" si="90"/>
        <v>868.17000000000007</v>
      </c>
      <c r="D409" s="62">
        <f>D449</f>
        <v>384.43</v>
      </c>
      <c r="E409" s="62">
        <f t="shared" si="103"/>
        <v>483.74</v>
      </c>
      <c r="F409" s="62">
        <f t="shared" si="103"/>
        <v>0</v>
      </c>
      <c r="G409" s="62">
        <f t="shared" si="103"/>
        <v>0</v>
      </c>
      <c r="H409" s="62">
        <f t="shared" si="103"/>
        <v>0</v>
      </c>
      <c r="I409" s="62">
        <f t="shared" si="103"/>
        <v>0</v>
      </c>
    </row>
    <row r="410" spans="1:9" x14ac:dyDescent="0.25">
      <c r="A410" s="41"/>
      <c r="B410" s="52" t="s">
        <v>20</v>
      </c>
      <c r="C410" s="62">
        <f t="shared" si="90"/>
        <v>868.17000000000007</v>
      </c>
      <c r="D410" s="62">
        <f>D450</f>
        <v>384.43</v>
      </c>
      <c r="E410" s="62">
        <f t="shared" si="103"/>
        <v>483.74</v>
      </c>
      <c r="F410" s="62">
        <f t="shared" si="103"/>
        <v>0</v>
      </c>
      <c r="G410" s="62">
        <f t="shared" si="103"/>
        <v>0</v>
      </c>
      <c r="H410" s="62">
        <f t="shared" si="103"/>
        <v>0</v>
      </c>
      <c r="I410" s="62">
        <f t="shared" si="103"/>
        <v>0</v>
      </c>
    </row>
    <row r="411" spans="1:9" x14ac:dyDescent="0.25">
      <c r="A411" s="72" t="s">
        <v>39</v>
      </c>
      <c r="B411" s="59" t="s">
        <v>19</v>
      </c>
      <c r="C411" s="62">
        <f t="shared" si="90"/>
        <v>8453.5779999999995</v>
      </c>
      <c r="D411" s="62">
        <f t="shared" ref="D411:I412" si="104">D451+D1601+D2043</f>
        <v>2464.3379999999997</v>
      </c>
      <c r="E411" s="62">
        <f t="shared" si="104"/>
        <v>3875.5</v>
      </c>
      <c r="F411" s="62">
        <f t="shared" si="104"/>
        <v>0</v>
      </c>
      <c r="G411" s="62">
        <f t="shared" si="104"/>
        <v>0</v>
      </c>
      <c r="H411" s="62">
        <f t="shared" si="104"/>
        <v>0</v>
      </c>
      <c r="I411" s="62">
        <f t="shared" si="104"/>
        <v>2113.7399999999998</v>
      </c>
    </row>
    <row r="412" spans="1:9" x14ac:dyDescent="0.25">
      <c r="A412" s="66"/>
      <c r="B412" s="57" t="s">
        <v>20</v>
      </c>
      <c r="C412" s="62">
        <f t="shared" si="90"/>
        <v>8453.5779999999995</v>
      </c>
      <c r="D412" s="62">
        <f t="shared" si="104"/>
        <v>2464.3379999999997</v>
      </c>
      <c r="E412" s="62">
        <f t="shared" si="104"/>
        <v>3875.5</v>
      </c>
      <c r="F412" s="62">
        <f t="shared" si="104"/>
        <v>0</v>
      </c>
      <c r="G412" s="62">
        <f t="shared" si="104"/>
        <v>0</v>
      </c>
      <c r="H412" s="62">
        <f t="shared" si="104"/>
        <v>0</v>
      </c>
      <c r="I412" s="62">
        <f t="shared" si="104"/>
        <v>2113.7399999999998</v>
      </c>
    </row>
    <row r="413" spans="1:9" x14ac:dyDescent="0.25">
      <c r="A413" s="73" t="s">
        <v>40</v>
      </c>
      <c r="B413" s="59" t="s">
        <v>19</v>
      </c>
      <c r="C413" s="62">
        <f t="shared" si="90"/>
        <v>10289.438</v>
      </c>
      <c r="D413" s="62">
        <f t="shared" ref="D413:I414" si="105">D2045+D1999</f>
        <v>6274.2079999999996</v>
      </c>
      <c r="E413" s="62">
        <f t="shared" si="105"/>
        <v>3280.9700000000003</v>
      </c>
      <c r="F413" s="62">
        <f t="shared" si="105"/>
        <v>0</v>
      </c>
      <c r="G413" s="62">
        <f t="shared" si="105"/>
        <v>0</v>
      </c>
      <c r="H413" s="62">
        <f t="shared" si="105"/>
        <v>0</v>
      </c>
      <c r="I413" s="62">
        <f t="shared" si="105"/>
        <v>734.26</v>
      </c>
    </row>
    <row r="414" spans="1:9" x14ac:dyDescent="0.25">
      <c r="A414" s="66"/>
      <c r="B414" s="57" t="s">
        <v>20</v>
      </c>
      <c r="C414" s="62">
        <f t="shared" si="90"/>
        <v>10289.438</v>
      </c>
      <c r="D414" s="62">
        <f t="shared" si="105"/>
        <v>6274.2079999999996</v>
      </c>
      <c r="E414" s="62">
        <f t="shared" si="105"/>
        <v>3280.9700000000003</v>
      </c>
      <c r="F414" s="62">
        <f t="shared" si="105"/>
        <v>0</v>
      </c>
      <c r="G414" s="62">
        <f t="shared" si="105"/>
        <v>0</v>
      </c>
      <c r="H414" s="62">
        <f t="shared" si="105"/>
        <v>0</v>
      </c>
      <c r="I414" s="62">
        <f t="shared" si="105"/>
        <v>734.26</v>
      </c>
    </row>
    <row r="415" spans="1:9" x14ac:dyDescent="0.25">
      <c r="A415" s="250" t="s">
        <v>140</v>
      </c>
      <c r="B415" s="251"/>
      <c r="C415" s="251"/>
      <c r="D415" s="251"/>
      <c r="E415" s="251"/>
      <c r="F415" s="251"/>
      <c r="G415" s="251"/>
      <c r="H415" s="251"/>
      <c r="I415" s="252"/>
    </row>
    <row r="416" spans="1:9" x14ac:dyDescent="0.25">
      <c r="A416" s="77" t="s">
        <v>42</v>
      </c>
      <c r="B416" s="78"/>
      <c r="C416" s="78"/>
      <c r="D416" s="78"/>
      <c r="E416" s="78"/>
      <c r="F416" s="78"/>
      <c r="G416" s="78"/>
      <c r="H416" s="78"/>
      <c r="I416" s="79"/>
    </row>
    <row r="417" spans="1:9" x14ac:dyDescent="0.25">
      <c r="A417" s="246" t="s">
        <v>18</v>
      </c>
      <c r="B417" s="50" t="s">
        <v>19</v>
      </c>
      <c r="C417" s="62">
        <f>D417+E417+F417+G417+H417+I417</f>
        <v>0</v>
      </c>
      <c r="D417" s="253">
        <v>0</v>
      </c>
      <c r="E417" s="253">
        <v>0</v>
      </c>
      <c r="F417" s="253">
        <v>0</v>
      </c>
      <c r="G417" s="253">
        <v>0</v>
      </c>
      <c r="H417" s="253">
        <v>0</v>
      </c>
      <c r="I417" s="253">
        <v>0</v>
      </c>
    </row>
    <row r="418" spans="1:9" ht="15.75" thickBot="1" x14ac:dyDescent="0.3">
      <c r="A418" s="247"/>
      <c r="B418" s="248" t="s">
        <v>20</v>
      </c>
      <c r="C418" s="62">
        <f>D418+E418+F418+G418+H418+I418</f>
        <v>0</v>
      </c>
      <c r="D418" s="62">
        <v>0</v>
      </c>
      <c r="E418" s="55">
        <v>0</v>
      </c>
      <c r="F418" s="62">
        <v>0</v>
      </c>
      <c r="G418" s="62">
        <v>0</v>
      </c>
      <c r="H418" s="62">
        <v>0</v>
      </c>
      <c r="I418" s="62">
        <v>0</v>
      </c>
    </row>
    <row r="419" spans="1:9" x14ac:dyDescent="0.25">
      <c r="A419" s="250" t="s">
        <v>141</v>
      </c>
      <c r="B419" s="251"/>
      <c r="C419" s="251"/>
      <c r="D419" s="251"/>
      <c r="E419" s="251"/>
      <c r="F419" s="251"/>
      <c r="G419" s="251"/>
      <c r="H419" s="251"/>
      <c r="I419" s="252"/>
    </row>
    <row r="420" spans="1:9" x14ac:dyDescent="0.25">
      <c r="A420" s="77" t="s">
        <v>42</v>
      </c>
      <c r="B420" s="78"/>
      <c r="C420" s="78"/>
      <c r="D420" s="78"/>
      <c r="E420" s="78"/>
      <c r="F420" s="78"/>
      <c r="G420" s="78"/>
      <c r="H420" s="78"/>
      <c r="I420" s="79"/>
    </row>
    <row r="421" spans="1:9" x14ac:dyDescent="0.25">
      <c r="A421" s="246" t="s">
        <v>18</v>
      </c>
      <c r="B421" s="54" t="s">
        <v>19</v>
      </c>
      <c r="C421" s="62">
        <f t="shared" ref="C421:C452" si="106">D421+E421+F421+G421+H421+I421</f>
        <v>37046.917000000009</v>
      </c>
      <c r="D421" s="62">
        <f t="shared" ref="D421:I422" si="107">D423+D437</f>
        <v>13477.007000000001</v>
      </c>
      <c r="E421" s="62">
        <f t="shared" si="107"/>
        <v>23400.18</v>
      </c>
      <c r="F421" s="62">
        <f t="shared" si="107"/>
        <v>0</v>
      </c>
      <c r="G421" s="62">
        <f t="shared" si="107"/>
        <v>0</v>
      </c>
      <c r="H421" s="62">
        <f t="shared" si="107"/>
        <v>0</v>
      </c>
      <c r="I421" s="62">
        <f t="shared" si="107"/>
        <v>169.73</v>
      </c>
    </row>
    <row r="422" spans="1:9" ht="15.75" thickBot="1" x14ac:dyDescent="0.3">
      <c r="A422" s="247"/>
      <c r="B422" s="52" t="s">
        <v>20</v>
      </c>
      <c r="C422" s="62">
        <f t="shared" si="106"/>
        <v>37046.917000000009</v>
      </c>
      <c r="D422" s="62">
        <f t="shared" si="107"/>
        <v>13477.007000000001</v>
      </c>
      <c r="E422" s="62">
        <f t="shared" si="107"/>
        <v>23400.18</v>
      </c>
      <c r="F422" s="62">
        <f t="shared" si="107"/>
        <v>0</v>
      </c>
      <c r="G422" s="62">
        <f t="shared" si="107"/>
        <v>0</v>
      </c>
      <c r="H422" s="62">
        <f t="shared" si="107"/>
        <v>0</v>
      </c>
      <c r="I422" s="62">
        <f t="shared" si="107"/>
        <v>169.73</v>
      </c>
    </row>
    <row r="423" spans="1:9" x14ac:dyDescent="0.25">
      <c r="A423" s="254" t="s">
        <v>142</v>
      </c>
      <c r="B423" s="54" t="s">
        <v>19</v>
      </c>
      <c r="C423" s="62">
        <f t="shared" si="106"/>
        <v>10393.527000000002</v>
      </c>
      <c r="D423" s="62">
        <f t="shared" ref="D423:I424" si="108">D427+D425</f>
        <v>4104.3470000000007</v>
      </c>
      <c r="E423" s="62">
        <f t="shared" si="108"/>
        <v>6252.1500000000005</v>
      </c>
      <c r="F423" s="62">
        <f t="shared" si="108"/>
        <v>0</v>
      </c>
      <c r="G423" s="62">
        <f t="shared" si="108"/>
        <v>0</v>
      </c>
      <c r="H423" s="62">
        <f t="shared" si="108"/>
        <v>0</v>
      </c>
      <c r="I423" s="62">
        <f t="shared" si="108"/>
        <v>37.03</v>
      </c>
    </row>
    <row r="424" spans="1:9" x14ac:dyDescent="0.25">
      <c r="A424" s="41" t="s">
        <v>22</v>
      </c>
      <c r="B424" s="52" t="s">
        <v>20</v>
      </c>
      <c r="C424" s="62">
        <f t="shared" si="106"/>
        <v>10393.527000000002</v>
      </c>
      <c r="D424" s="62">
        <f t="shared" si="108"/>
        <v>4104.3470000000007</v>
      </c>
      <c r="E424" s="62">
        <f t="shared" si="108"/>
        <v>6252.1500000000005</v>
      </c>
      <c r="F424" s="62">
        <f t="shared" si="108"/>
        <v>0</v>
      </c>
      <c r="G424" s="62">
        <f t="shared" si="108"/>
        <v>0</v>
      </c>
      <c r="H424" s="62">
        <f t="shared" si="108"/>
        <v>0</v>
      </c>
      <c r="I424" s="62">
        <f t="shared" si="108"/>
        <v>37.03</v>
      </c>
    </row>
    <row r="425" spans="1:9" ht="26.25" x14ac:dyDescent="0.25">
      <c r="A425" s="93" t="s">
        <v>37</v>
      </c>
      <c r="B425" s="208" t="s">
        <v>19</v>
      </c>
      <c r="C425" s="62">
        <f>D425+E425+F425+G425+H425+I425</f>
        <v>57.3</v>
      </c>
      <c r="D425" s="62">
        <f t="shared" ref="D425:I426" si="109">D458+D1318</f>
        <v>0</v>
      </c>
      <c r="E425" s="62">
        <f t="shared" si="109"/>
        <v>57.3</v>
      </c>
      <c r="F425" s="62">
        <f t="shared" si="109"/>
        <v>0</v>
      </c>
      <c r="G425" s="62">
        <f t="shared" si="109"/>
        <v>0</v>
      </c>
      <c r="H425" s="62">
        <f t="shared" si="109"/>
        <v>0</v>
      </c>
      <c r="I425" s="62">
        <f t="shared" si="109"/>
        <v>0</v>
      </c>
    </row>
    <row r="426" spans="1:9" x14ac:dyDescent="0.25">
      <c r="A426" s="51"/>
      <c r="B426" s="69" t="s">
        <v>20</v>
      </c>
      <c r="C426" s="62">
        <f>D426+E426+F426+G426+H426+I426</f>
        <v>57.3</v>
      </c>
      <c r="D426" s="62">
        <f t="shared" si="109"/>
        <v>0</v>
      </c>
      <c r="E426" s="62">
        <f t="shared" si="109"/>
        <v>57.3</v>
      </c>
      <c r="F426" s="62">
        <f t="shared" si="109"/>
        <v>0</v>
      </c>
      <c r="G426" s="62">
        <f t="shared" si="109"/>
        <v>0</v>
      </c>
      <c r="H426" s="62">
        <f t="shared" si="109"/>
        <v>0</v>
      </c>
      <c r="I426" s="62">
        <f t="shared" si="109"/>
        <v>0</v>
      </c>
    </row>
    <row r="427" spans="1:9" x14ac:dyDescent="0.25">
      <c r="A427" s="49" t="s">
        <v>26</v>
      </c>
      <c r="B427" s="50" t="s">
        <v>19</v>
      </c>
      <c r="C427" s="62">
        <f t="shared" si="106"/>
        <v>10336.227000000001</v>
      </c>
      <c r="D427" s="62">
        <f>D429</f>
        <v>4104.3470000000007</v>
      </c>
      <c r="E427" s="62">
        <f t="shared" ref="E427:I428" si="110">E429</f>
        <v>6194.85</v>
      </c>
      <c r="F427" s="62">
        <f t="shared" si="110"/>
        <v>0</v>
      </c>
      <c r="G427" s="62">
        <f t="shared" si="110"/>
        <v>0</v>
      </c>
      <c r="H427" s="62">
        <f t="shared" si="110"/>
        <v>0</v>
      </c>
      <c r="I427" s="62">
        <f t="shared" si="110"/>
        <v>37.03</v>
      </c>
    </row>
    <row r="428" spans="1:9" x14ac:dyDescent="0.25">
      <c r="A428" s="51"/>
      <c r="B428" s="52" t="s">
        <v>20</v>
      </c>
      <c r="C428" s="62">
        <f t="shared" si="106"/>
        <v>10336.227000000001</v>
      </c>
      <c r="D428" s="62">
        <f>D430</f>
        <v>4104.3470000000007</v>
      </c>
      <c r="E428" s="62">
        <f t="shared" si="110"/>
        <v>6194.85</v>
      </c>
      <c r="F428" s="62">
        <f t="shared" si="110"/>
        <v>0</v>
      </c>
      <c r="G428" s="62">
        <f t="shared" si="110"/>
        <v>0</v>
      </c>
      <c r="H428" s="62">
        <f t="shared" si="110"/>
        <v>0</v>
      </c>
      <c r="I428" s="62">
        <f t="shared" si="110"/>
        <v>37.03</v>
      </c>
    </row>
    <row r="429" spans="1:9" x14ac:dyDescent="0.25">
      <c r="A429" s="58" t="s">
        <v>38</v>
      </c>
      <c r="B429" s="54" t="s">
        <v>19</v>
      </c>
      <c r="C429" s="62">
        <f t="shared" si="106"/>
        <v>10336.227000000001</v>
      </c>
      <c r="D429" s="62">
        <f>D431+D433+D435</f>
        <v>4104.3470000000007</v>
      </c>
      <c r="E429" s="62">
        <f t="shared" ref="E429:I430" si="111">E431+E433+E435</f>
        <v>6194.85</v>
      </c>
      <c r="F429" s="62">
        <f t="shared" si="111"/>
        <v>0</v>
      </c>
      <c r="G429" s="62">
        <f t="shared" si="111"/>
        <v>0</v>
      </c>
      <c r="H429" s="62">
        <f t="shared" si="111"/>
        <v>0</v>
      </c>
      <c r="I429" s="62">
        <f t="shared" si="111"/>
        <v>37.03</v>
      </c>
    </row>
    <row r="430" spans="1:9" x14ac:dyDescent="0.25">
      <c r="A430" s="41"/>
      <c r="B430" s="52" t="s">
        <v>20</v>
      </c>
      <c r="C430" s="62">
        <f t="shared" si="106"/>
        <v>10336.227000000001</v>
      </c>
      <c r="D430" s="62">
        <f>D432+D434+D436</f>
        <v>4104.3470000000007</v>
      </c>
      <c r="E430" s="62">
        <f t="shared" si="111"/>
        <v>6194.85</v>
      </c>
      <c r="F430" s="62">
        <f t="shared" si="111"/>
        <v>0</v>
      </c>
      <c r="G430" s="62">
        <f t="shared" si="111"/>
        <v>0</v>
      </c>
      <c r="H430" s="62">
        <f t="shared" si="111"/>
        <v>0</v>
      </c>
      <c r="I430" s="62">
        <f t="shared" si="111"/>
        <v>37.03</v>
      </c>
    </row>
    <row r="431" spans="1:9" x14ac:dyDescent="0.25">
      <c r="A431" s="255" t="s">
        <v>29</v>
      </c>
      <c r="B431" s="54" t="s">
        <v>19</v>
      </c>
      <c r="C431" s="62">
        <f t="shared" si="106"/>
        <v>9825.5069999999996</v>
      </c>
      <c r="D431" s="62">
        <f t="shared" ref="D431:I432" si="112">D466+D569+D525+D1328+D1511+D1538+D546</f>
        <v>3966.8770000000004</v>
      </c>
      <c r="E431" s="62">
        <f t="shared" si="112"/>
        <v>5822</v>
      </c>
      <c r="F431" s="62">
        <f t="shared" si="112"/>
        <v>0</v>
      </c>
      <c r="G431" s="62">
        <f t="shared" si="112"/>
        <v>0</v>
      </c>
      <c r="H431" s="62">
        <f t="shared" si="112"/>
        <v>0</v>
      </c>
      <c r="I431" s="62">
        <f t="shared" si="112"/>
        <v>36.630000000000003</v>
      </c>
    </row>
    <row r="432" spans="1:9" x14ac:dyDescent="0.25">
      <c r="A432" s="66"/>
      <c r="B432" s="52" t="s">
        <v>20</v>
      </c>
      <c r="C432" s="62">
        <f t="shared" si="106"/>
        <v>9825.5069999999996</v>
      </c>
      <c r="D432" s="62">
        <f t="shared" si="112"/>
        <v>3966.8770000000004</v>
      </c>
      <c r="E432" s="62">
        <f t="shared" si="112"/>
        <v>5822</v>
      </c>
      <c r="F432" s="62">
        <f t="shared" si="112"/>
        <v>0</v>
      </c>
      <c r="G432" s="62">
        <f t="shared" si="112"/>
        <v>0</v>
      </c>
      <c r="H432" s="62">
        <f t="shared" si="112"/>
        <v>0</v>
      </c>
      <c r="I432" s="62">
        <f t="shared" si="112"/>
        <v>36.630000000000003</v>
      </c>
    </row>
    <row r="433" spans="1:9" x14ac:dyDescent="0.25">
      <c r="A433" s="255" t="s">
        <v>30</v>
      </c>
      <c r="B433" s="54" t="s">
        <v>19</v>
      </c>
      <c r="C433" s="62">
        <f t="shared" si="106"/>
        <v>102.8</v>
      </c>
      <c r="D433" s="62">
        <f t="shared" ref="D433:I434" si="113">D496+D1378</f>
        <v>45</v>
      </c>
      <c r="E433" s="62">
        <f t="shared" si="113"/>
        <v>57.8</v>
      </c>
      <c r="F433" s="62">
        <f t="shared" si="113"/>
        <v>0</v>
      </c>
      <c r="G433" s="62">
        <f t="shared" si="113"/>
        <v>0</v>
      </c>
      <c r="H433" s="62">
        <f t="shared" si="113"/>
        <v>0</v>
      </c>
      <c r="I433" s="62">
        <f t="shared" si="113"/>
        <v>0</v>
      </c>
    </row>
    <row r="434" spans="1:9" x14ac:dyDescent="0.25">
      <c r="A434" s="66"/>
      <c r="B434" s="52" t="s">
        <v>20</v>
      </c>
      <c r="C434" s="62">
        <f t="shared" si="106"/>
        <v>102.8</v>
      </c>
      <c r="D434" s="62">
        <f t="shared" si="113"/>
        <v>45</v>
      </c>
      <c r="E434" s="62">
        <f t="shared" si="113"/>
        <v>57.8</v>
      </c>
      <c r="F434" s="62">
        <f t="shared" si="113"/>
        <v>0</v>
      </c>
      <c r="G434" s="62">
        <f t="shared" si="113"/>
        <v>0</v>
      </c>
      <c r="H434" s="62">
        <f t="shared" si="113"/>
        <v>0</v>
      </c>
      <c r="I434" s="62">
        <f t="shared" si="113"/>
        <v>0</v>
      </c>
    </row>
    <row r="435" spans="1:9" x14ac:dyDescent="0.25">
      <c r="A435" s="72" t="s">
        <v>31</v>
      </c>
      <c r="B435" s="54" t="s">
        <v>19</v>
      </c>
      <c r="C435" s="62">
        <f t="shared" si="106"/>
        <v>407.9199999999999</v>
      </c>
      <c r="D435" s="62">
        <f t="shared" ref="D435:I436" si="114">D504+D531+D554+D1390+D1523</f>
        <v>92.469999999999985</v>
      </c>
      <c r="E435" s="62">
        <f t="shared" si="114"/>
        <v>315.04999999999995</v>
      </c>
      <c r="F435" s="62">
        <f t="shared" si="114"/>
        <v>0</v>
      </c>
      <c r="G435" s="62">
        <f t="shared" si="114"/>
        <v>0</v>
      </c>
      <c r="H435" s="62">
        <f t="shared" si="114"/>
        <v>0</v>
      </c>
      <c r="I435" s="62">
        <f t="shared" si="114"/>
        <v>0.40000000000000036</v>
      </c>
    </row>
    <row r="436" spans="1:9" x14ac:dyDescent="0.25">
      <c r="A436" s="66"/>
      <c r="B436" s="52" t="s">
        <v>20</v>
      </c>
      <c r="C436" s="62">
        <f t="shared" si="106"/>
        <v>407.9199999999999</v>
      </c>
      <c r="D436" s="62">
        <f t="shared" si="114"/>
        <v>92.469999999999985</v>
      </c>
      <c r="E436" s="62">
        <f t="shared" si="114"/>
        <v>315.04999999999995</v>
      </c>
      <c r="F436" s="62">
        <f t="shared" si="114"/>
        <v>0</v>
      </c>
      <c r="G436" s="62">
        <f t="shared" si="114"/>
        <v>0</v>
      </c>
      <c r="H436" s="62">
        <f t="shared" si="114"/>
        <v>0</v>
      </c>
      <c r="I436" s="62">
        <f t="shared" si="114"/>
        <v>0.40000000000000036</v>
      </c>
    </row>
    <row r="437" spans="1:9" x14ac:dyDescent="0.25">
      <c r="A437" s="65" t="s">
        <v>33</v>
      </c>
      <c r="B437" s="59" t="s">
        <v>19</v>
      </c>
      <c r="C437" s="62">
        <f t="shared" si="106"/>
        <v>26653.39</v>
      </c>
      <c r="D437" s="62">
        <f t="shared" ref="D437:I438" si="115">D439+D441+D443</f>
        <v>9372.66</v>
      </c>
      <c r="E437" s="62">
        <f t="shared" si="115"/>
        <v>17148.03</v>
      </c>
      <c r="F437" s="62">
        <f t="shared" si="115"/>
        <v>0</v>
      </c>
      <c r="G437" s="62">
        <f t="shared" si="115"/>
        <v>0</v>
      </c>
      <c r="H437" s="62">
        <f t="shared" si="115"/>
        <v>0</v>
      </c>
      <c r="I437" s="62">
        <f t="shared" si="115"/>
        <v>132.69999999999999</v>
      </c>
    </row>
    <row r="438" spans="1:9" x14ac:dyDescent="0.25">
      <c r="A438" s="66" t="s">
        <v>34</v>
      </c>
      <c r="B438" s="57" t="s">
        <v>20</v>
      </c>
      <c r="C438" s="62">
        <f t="shared" si="106"/>
        <v>26653.39</v>
      </c>
      <c r="D438" s="62">
        <f t="shared" si="115"/>
        <v>9372.66</v>
      </c>
      <c r="E438" s="62">
        <f t="shared" si="115"/>
        <v>17148.03</v>
      </c>
      <c r="F438" s="62">
        <f t="shared" si="115"/>
        <v>0</v>
      </c>
      <c r="G438" s="62">
        <f t="shared" si="115"/>
        <v>0</v>
      </c>
      <c r="H438" s="62">
        <f t="shared" si="115"/>
        <v>0</v>
      </c>
      <c r="I438" s="62">
        <f t="shared" si="115"/>
        <v>132.69999999999999</v>
      </c>
    </row>
    <row r="439" spans="1:9" x14ac:dyDescent="0.25">
      <c r="A439" s="249" t="s">
        <v>35</v>
      </c>
      <c r="B439" s="59" t="s">
        <v>19</v>
      </c>
      <c r="C439" s="62">
        <f t="shared" si="106"/>
        <v>151.69999999999999</v>
      </c>
      <c r="D439" s="62">
        <f>D1231</f>
        <v>19</v>
      </c>
      <c r="E439" s="62">
        <f t="shared" ref="E439:I440" si="116">E1231</f>
        <v>0</v>
      </c>
      <c r="F439" s="62">
        <f t="shared" si="116"/>
        <v>0</v>
      </c>
      <c r="G439" s="62">
        <f t="shared" si="116"/>
        <v>0</v>
      </c>
      <c r="H439" s="62">
        <f t="shared" si="116"/>
        <v>0</v>
      </c>
      <c r="I439" s="62" t="str">
        <f t="shared" si="116"/>
        <v>132,7</v>
      </c>
    </row>
    <row r="440" spans="1:9" x14ac:dyDescent="0.25">
      <c r="A440" s="51" t="s">
        <v>25</v>
      </c>
      <c r="B440" s="57" t="s">
        <v>20</v>
      </c>
      <c r="C440" s="62">
        <f t="shared" si="106"/>
        <v>151.69999999999999</v>
      </c>
      <c r="D440" s="62">
        <f>D1232</f>
        <v>19</v>
      </c>
      <c r="E440" s="62">
        <f t="shared" si="116"/>
        <v>0</v>
      </c>
      <c r="F440" s="62">
        <f t="shared" si="116"/>
        <v>0</v>
      </c>
      <c r="G440" s="62">
        <f t="shared" si="116"/>
        <v>0</v>
      </c>
      <c r="H440" s="62">
        <f t="shared" si="116"/>
        <v>0</v>
      </c>
      <c r="I440" s="62" t="str">
        <f t="shared" si="116"/>
        <v>132,7</v>
      </c>
    </row>
    <row r="441" spans="1:9" ht="26.25" x14ac:dyDescent="0.25">
      <c r="A441" s="67" t="s">
        <v>37</v>
      </c>
      <c r="B441" s="68" t="s">
        <v>19</v>
      </c>
      <c r="C441" s="62">
        <f>D441+E441+F441+G441+H441+I441</f>
        <v>344</v>
      </c>
      <c r="D441" s="62">
        <f t="shared" ref="D441:I442" si="117">D582</f>
        <v>0</v>
      </c>
      <c r="E441" s="62">
        <f t="shared" si="117"/>
        <v>344</v>
      </c>
      <c r="F441" s="62">
        <f t="shared" si="117"/>
        <v>0</v>
      </c>
      <c r="G441" s="62">
        <f t="shared" si="117"/>
        <v>0</v>
      </c>
      <c r="H441" s="62">
        <f t="shared" si="117"/>
        <v>0</v>
      </c>
      <c r="I441" s="62">
        <f t="shared" si="117"/>
        <v>0</v>
      </c>
    </row>
    <row r="442" spans="1:9" x14ac:dyDescent="0.25">
      <c r="A442" s="51"/>
      <c r="B442" s="69" t="s">
        <v>20</v>
      </c>
      <c r="C442" s="62">
        <f>D442+E442+F442+G442+H442+I442</f>
        <v>344</v>
      </c>
      <c r="D442" s="62">
        <f t="shared" si="117"/>
        <v>0</v>
      </c>
      <c r="E442" s="62">
        <f t="shared" si="117"/>
        <v>344</v>
      </c>
      <c r="F442" s="62">
        <f t="shared" si="117"/>
        <v>0</v>
      </c>
      <c r="G442" s="62">
        <f t="shared" si="117"/>
        <v>0</v>
      </c>
      <c r="H442" s="62">
        <f t="shared" si="117"/>
        <v>0</v>
      </c>
      <c r="I442" s="62">
        <f t="shared" si="117"/>
        <v>0</v>
      </c>
    </row>
    <row r="443" spans="1:9" x14ac:dyDescent="0.25">
      <c r="A443" s="49" t="s">
        <v>26</v>
      </c>
      <c r="B443" s="50" t="s">
        <v>19</v>
      </c>
      <c r="C443" s="62">
        <f t="shared" si="106"/>
        <v>26157.69</v>
      </c>
      <c r="D443" s="62">
        <f>D445</f>
        <v>9353.66</v>
      </c>
      <c r="E443" s="62">
        <f t="shared" ref="E443:I444" si="118">E445</f>
        <v>16804.03</v>
      </c>
      <c r="F443" s="62">
        <f t="shared" si="118"/>
        <v>0</v>
      </c>
      <c r="G443" s="62">
        <f t="shared" si="118"/>
        <v>0</v>
      </c>
      <c r="H443" s="62">
        <f t="shared" si="118"/>
        <v>0</v>
      </c>
      <c r="I443" s="62">
        <f t="shared" si="118"/>
        <v>0</v>
      </c>
    </row>
    <row r="444" spans="1:9" x14ac:dyDescent="0.25">
      <c r="A444" s="51"/>
      <c r="B444" s="52" t="s">
        <v>20</v>
      </c>
      <c r="C444" s="62">
        <f t="shared" si="106"/>
        <v>26157.69</v>
      </c>
      <c r="D444" s="62">
        <f>D446</f>
        <v>9353.66</v>
      </c>
      <c r="E444" s="62">
        <f t="shared" si="118"/>
        <v>16804.03</v>
      </c>
      <c r="F444" s="62">
        <f t="shared" si="118"/>
        <v>0</v>
      </c>
      <c r="G444" s="62">
        <f t="shared" si="118"/>
        <v>0</v>
      </c>
      <c r="H444" s="62">
        <f t="shared" si="118"/>
        <v>0</v>
      </c>
      <c r="I444" s="62">
        <f t="shared" si="118"/>
        <v>0</v>
      </c>
    </row>
    <row r="445" spans="1:9" x14ac:dyDescent="0.25">
      <c r="A445" s="58" t="s">
        <v>38</v>
      </c>
      <c r="B445" s="59" t="s">
        <v>19</v>
      </c>
      <c r="C445" s="62">
        <f t="shared" si="106"/>
        <v>26157.69</v>
      </c>
      <c r="D445" s="62">
        <f>D447+D449+D451</f>
        <v>9353.66</v>
      </c>
      <c r="E445" s="62">
        <f t="shared" ref="E445:I446" si="119">E447+E449+E451</f>
        <v>16804.03</v>
      </c>
      <c r="F445" s="62">
        <f t="shared" si="119"/>
        <v>0</v>
      </c>
      <c r="G445" s="62">
        <f t="shared" si="119"/>
        <v>0</v>
      </c>
      <c r="H445" s="62">
        <f t="shared" si="119"/>
        <v>0</v>
      </c>
      <c r="I445" s="62">
        <f t="shared" si="119"/>
        <v>0</v>
      </c>
    </row>
    <row r="446" spans="1:9" x14ac:dyDescent="0.25">
      <c r="A446" s="66"/>
      <c r="B446" s="218" t="s">
        <v>20</v>
      </c>
      <c r="C446" s="62">
        <f t="shared" si="106"/>
        <v>26157.69</v>
      </c>
      <c r="D446" s="62">
        <f>D448+D450+D452</f>
        <v>9353.66</v>
      </c>
      <c r="E446" s="62">
        <f t="shared" si="119"/>
        <v>16804.03</v>
      </c>
      <c r="F446" s="62">
        <f t="shared" si="119"/>
        <v>0</v>
      </c>
      <c r="G446" s="62">
        <f t="shared" si="119"/>
        <v>0</v>
      </c>
      <c r="H446" s="62">
        <f t="shared" si="119"/>
        <v>0</v>
      </c>
      <c r="I446" s="62">
        <f t="shared" si="119"/>
        <v>0</v>
      </c>
    </row>
    <row r="447" spans="1:9" x14ac:dyDescent="0.25">
      <c r="A447" s="70" t="s">
        <v>29</v>
      </c>
      <c r="B447" s="59" t="s">
        <v>19</v>
      </c>
      <c r="C447" s="62">
        <f t="shared" si="106"/>
        <v>24241.32</v>
      </c>
      <c r="D447" s="62">
        <f t="shared" ref="D447:I448" si="120">D592+D1239+D1430+D1575</f>
        <v>7978.03</v>
      </c>
      <c r="E447" s="62">
        <f t="shared" si="120"/>
        <v>16263.289999999999</v>
      </c>
      <c r="F447" s="62">
        <f t="shared" si="120"/>
        <v>0</v>
      </c>
      <c r="G447" s="62">
        <f t="shared" si="120"/>
        <v>0</v>
      </c>
      <c r="H447" s="62">
        <f t="shared" si="120"/>
        <v>0</v>
      </c>
      <c r="I447" s="62">
        <f t="shared" si="120"/>
        <v>0</v>
      </c>
    </row>
    <row r="448" spans="1:9" x14ac:dyDescent="0.25">
      <c r="A448" s="41"/>
      <c r="B448" s="57" t="s">
        <v>20</v>
      </c>
      <c r="C448" s="62">
        <f t="shared" si="106"/>
        <v>24241.32</v>
      </c>
      <c r="D448" s="62">
        <f t="shared" si="120"/>
        <v>7978.03</v>
      </c>
      <c r="E448" s="62">
        <f t="shared" si="120"/>
        <v>16263.289999999999</v>
      </c>
      <c r="F448" s="62">
        <f t="shared" si="120"/>
        <v>0</v>
      </c>
      <c r="G448" s="62">
        <f t="shared" si="120"/>
        <v>0</v>
      </c>
      <c r="H448" s="62">
        <f t="shared" si="120"/>
        <v>0</v>
      </c>
      <c r="I448" s="62">
        <f t="shared" si="120"/>
        <v>0</v>
      </c>
    </row>
    <row r="449" spans="1:9" x14ac:dyDescent="0.25">
      <c r="A449" s="71" t="s">
        <v>30</v>
      </c>
      <c r="B449" s="256" t="s">
        <v>19</v>
      </c>
      <c r="C449" s="62">
        <f t="shared" si="106"/>
        <v>868.17000000000007</v>
      </c>
      <c r="D449" s="62">
        <f t="shared" ref="D449:I450" si="121">D1108+D1289+D1466</f>
        <v>384.43</v>
      </c>
      <c r="E449" s="62">
        <f t="shared" si="121"/>
        <v>483.74</v>
      </c>
      <c r="F449" s="62">
        <f t="shared" si="121"/>
        <v>0</v>
      </c>
      <c r="G449" s="62">
        <f t="shared" si="121"/>
        <v>0</v>
      </c>
      <c r="H449" s="62">
        <f t="shared" si="121"/>
        <v>0</v>
      </c>
      <c r="I449" s="62">
        <f t="shared" si="121"/>
        <v>0</v>
      </c>
    </row>
    <row r="450" spans="1:9" x14ac:dyDescent="0.25">
      <c r="A450" s="246"/>
      <c r="B450" s="256" t="s">
        <v>20</v>
      </c>
      <c r="C450" s="62">
        <f t="shared" si="106"/>
        <v>868.17000000000007</v>
      </c>
      <c r="D450" s="62">
        <f t="shared" si="121"/>
        <v>384.43</v>
      </c>
      <c r="E450" s="62">
        <f t="shared" si="121"/>
        <v>483.74</v>
      </c>
      <c r="F450" s="62">
        <f t="shared" si="121"/>
        <v>0</v>
      </c>
      <c r="G450" s="62">
        <f t="shared" si="121"/>
        <v>0</v>
      </c>
      <c r="H450" s="62">
        <f t="shared" si="121"/>
        <v>0</v>
      </c>
      <c r="I450" s="62">
        <f t="shared" si="121"/>
        <v>0</v>
      </c>
    </row>
    <row r="451" spans="1:9" x14ac:dyDescent="0.25">
      <c r="A451" s="257" t="s">
        <v>39</v>
      </c>
      <c r="B451" s="59" t="s">
        <v>19</v>
      </c>
      <c r="C451" s="62">
        <f t="shared" si="106"/>
        <v>1048.2</v>
      </c>
      <c r="D451" s="62">
        <f t="shared" ref="D451:I452" si="122">D1202+D1303</f>
        <v>991.2</v>
      </c>
      <c r="E451" s="62">
        <f t="shared" si="122"/>
        <v>57</v>
      </c>
      <c r="F451" s="62">
        <f t="shared" si="122"/>
        <v>0</v>
      </c>
      <c r="G451" s="62">
        <f t="shared" si="122"/>
        <v>0</v>
      </c>
      <c r="H451" s="62">
        <f t="shared" si="122"/>
        <v>0</v>
      </c>
      <c r="I451" s="62">
        <f t="shared" si="122"/>
        <v>0</v>
      </c>
    </row>
    <row r="452" spans="1:9" x14ac:dyDescent="0.25">
      <c r="A452" s="41"/>
      <c r="B452" s="57" t="s">
        <v>20</v>
      </c>
      <c r="C452" s="62">
        <f t="shared" si="106"/>
        <v>1048.2</v>
      </c>
      <c r="D452" s="62">
        <f t="shared" si="122"/>
        <v>991.2</v>
      </c>
      <c r="E452" s="62">
        <f t="shared" si="122"/>
        <v>57</v>
      </c>
      <c r="F452" s="62">
        <f t="shared" si="122"/>
        <v>0</v>
      </c>
      <c r="G452" s="62">
        <f t="shared" si="122"/>
        <v>0</v>
      </c>
      <c r="H452" s="62">
        <f t="shared" si="122"/>
        <v>0</v>
      </c>
      <c r="I452" s="62">
        <f t="shared" si="122"/>
        <v>0</v>
      </c>
    </row>
    <row r="453" spans="1:9" x14ac:dyDescent="0.25">
      <c r="A453" s="87" t="s">
        <v>46</v>
      </c>
      <c r="B453" s="88"/>
      <c r="C453" s="88"/>
      <c r="D453" s="88"/>
      <c r="E453" s="88"/>
      <c r="F453" s="88"/>
      <c r="G453" s="88"/>
      <c r="H453" s="88"/>
      <c r="I453" s="89"/>
    </row>
    <row r="454" spans="1:9" x14ac:dyDescent="0.25">
      <c r="A454" s="156" t="s">
        <v>42</v>
      </c>
      <c r="B454" s="258" t="s">
        <v>19</v>
      </c>
      <c r="C454" s="136">
        <f t="shared" ref="C454:C513" si="123">D454+E454+F454+G454+H454+I454</f>
        <v>1900.9970000000001</v>
      </c>
      <c r="D454" s="136">
        <f t="shared" ref="D454:I463" si="124">D456</f>
        <v>887.9670000000001</v>
      </c>
      <c r="E454" s="136">
        <f t="shared" si="124"/>
        <v>976</v>
      </c>
      <c r="F454" s="136">
        <f t="shared" si="124"/>
        <v>0</v>
      </c>
      <c r="G454" s="136">
        <f t="shared" si="124"/>
        <v>0</v>
      </c>
      <c r="H454" s="136">
        <f t="shared" si="124"/>
        <v>0</v>
      </c>
      <c r="I454" s="136">
        <f t="shared" si="124"/>
        <v>37.03</v>
      </c>
    </row>
    <row r="455" spans="1:9" x14ac:dyDescent="0.25">
      <c r="A455" s="140" t="s">
        <v>56</v>
      </c>
      <c r="B455" s="155" t="s">
        <v>20</v>
      </c>
      <c r="C455" s="136">
        <f t="shared" si="123"/>
        <v>1900.9970000000001</v>
      </c>
      <c r="D455" s="136">
        <f t="shared" si="124"/>
        <v>887.9670000000001</v>
      </c>
      <c r="E455" s="136">
        <f t="shared" si="124"/>
        <v>976</v>
      </c>
      <c r="F455" s="136">
        <f t="shared" si="124"/>
        <v>0</v>
      </c>
      <c r="G455" s="136">
        <f t="shared" si="124"/>
        <v>0</v>
      </c>
      <c r="H455" s="136">
        <f t="shared" si="124"/>
        <v>0</v>
      </c>
      <c r="I455" s="136">
        <f t="shared" si="124"/>
        <v>37.03</v>
      </c>
    </row>
    <row r="456" spans="1:9" x14ac:dyDescent="0.25">
      <c r="A456" s="259" t="s">
        <v>21</v>
      </c>
      <c r="B456" s="260" t="s">
        <v>19</v>
      </c>
      <c r="C456" s="96">
        <f t="shared" si="123"/>
        <v>1900.9970000000001</v>
      </c>
      <c r="D456" s="96">
        <f t="shared" ref="D456:I457" si="125">D462</f>
        <v>887.9670000000001</v>
      </c>
      <c r="E456" s="96">
        <f t="shared" si="125"/>
        <v>976</v>
      </c>
      <c r="F456" s="96">
        <f t="shared" si="125"/>
        <v>0</v>
      </c>
      <c r="G456" s="96">
        <f t="shared" si="125"/>
        <v>0</v>
      </c>
      <c r="H456" s="96">
        <f t="shared" si="125"/>
        <v>0</v>
      </c>
      <c r="I456" s="96">
        <f t="shared" si="125"/>
        <v>37.03</v>
      </c>
    </row>
    <row r="457" spans="1:9" x14ac:dyDescent="0.25">
      <c r="A457" s="140" t="s">
        <v>22</v>
      </c>
      <c r="B457" s="261" t="s">
        <v>20</v>
      </c>
      <c r="C457" s="96">
        <f t="shared" si="123"/>
        <v>1900.9970000000001</v>
      </c>
      <c r="D457" s="96">
        <f t="shared" si="125"/>
        <v>887.9670000000001</v>
      </c>
      <c r="E457" s="96">
        <f t="shared" si="125"/>
        <v>976</v>
      </c>
      <c r="F457" s="96">
        <f t="shared" si="125"/>
        <v>0</v>
      </c>
      <c r="G457" s="96">
        <f t="shared" si="125"/>
        <v>0</v>
      </c>
      <c r="H457" s="96">
        <f t="shared" si="125"/>
        <v>0</v>
      </c>
      <c r="I457" s="96">
        <f t="shared" si="125"/>
        <v>37.03</v>
      </c>
    </row>
    <row r="458" spans="1:9" ht="26.25" x14ac:dyDescent="0.25">
      <c r="A458" s="67" t="s">
        <v>37</v>
      </c>
      <c r="B458" s="68" t="s">
        <v>19</v>
      </c>
      <c r="C458" s="62">
        <f>D458+E458+F458+G458+H458+I458</f>
        <v>23</v>
      </c>
      <c r="D458" s="62">
        <f t="shared" ref="D458:I459" si="126">D460</f>
        <v>0</v>
      </c>
      <c r="E458" s="62">
        <f t="shared" si="126"/>
        <v>23</v>
      </c>
      <c r="F458" s="62">
        <f t="shared" si="126"/>
        <v>0</v>
      </c>
      <c r="G458" s="62">
        <f t="shared" si="126"/>
        <v>0</v>
      </c>
      <c r="H458" s="62">
        <f t="shared" si="126"/>
        <v>0</v>
      </c>
      <c r="I458" s="62">
        <f t="shared" si="126"/>
        <v>0</v>
      </c>
    </row>
    <row r="459" spans="1:9" x14ac:dyDescent="0.25">
      <c r="A459" s="51"/>
      <c r="B459" s="69" t="s">
        <v>20</v>
      </c>
      <c r="C459" s="62">
        <f>D459+E459+F459+G459+H459+I459</f>
        <v>23</v>
      </c>
      <c r="D459" s="62">
        <f t="shared" si="126"/>
        <v>0</v>
      </c>
      <c r="E459" s="62">
        <f t="shared" si="126"/>
        <v>23</v>
      </c>
      <c r="F459" s="62">
        <f t="shared" si="126"/>
        <v>0</v>
      </c>
      <c r="G459" s="62">
        <f t="shared" si="126"/>
        <v>0</v>
      </c>
      <c r="H459" s="62">
        <f t="shared" si="126"/>
        <v>0</v>
      </c>
      <c r="I459" s="62">
        <f t="shared" si="126"/>
        <v>0</v>
      </c>
    </row>
    <row r="460" spans="1:9" ht="39" x14ac:dyDescent="0.25">
      <c r="A460" s="262" t="s">
        <v>143</v>
      </c>
      <c r="B460" s="59" t="s">
        <v>19</v>
      </c>
      <c r="C460" s="96">
        <f>D460+E460+F460+G460+H460+I460</f>
        <v>23</v>
      </c>
      <c r="D460" s="96">
        <v>0</v>
      </c>
      <c r="E460" s="96">
        <v>23</v>
      </c>
      <c r="F460" s="96">
        <v>0</v>
      </c>
      <c r="G460" s="96">
        <v>0</v>
      </c>
      <c r="H460" s="96">
        <v>0</v>
      </c>
      <c r="I460" s="96">
        <v>0</v>
      </c>
    </row>
    <row r="461" spans="1:9" x14ac:dyDescent="0.25">
      <c r="A461" s="263"/>
      <c r="B461" s="57" t="s">
        <v>20</v>
      </c>
      <c r="C461" s="96">
        <f>D461+E461+F461+G461+H461+I461</f>
        <v>23</v>
      </c>
      <c r="D461" s="96">
        <v>0</v>
      </c>
      <c r="E461" s="96">
        <v>23</v>
      </c>
      <c r="F461" s="96">
        <v>0</v>
      </c>
      <c r="G461" s="96">
        <v>0</v>
      </c>
      <c r="H461" s="96">
        <v>0</v>
      </c>
      <c r="I461" s="96">
        <v>0</v>
      </c>
    </row>
    <row r="462" spans="1:9" x14ac:dyDescent="0.25">
      <c r="A462" s="264" t="s">
        <v>26</v>
      </c>
      <c r="B462" s="190" t="s">
        <v>19</v>
      </c>
      <c r="C462" s="96">
        <f t="shared" si="123"/>
        <v>1900.9970000000001</v>
      </c>
      <c r="D462" s="96">
        <f>D464</f>
        <v>887.9670000000001</v>
      </c>
      <c r="E462" s="96">
        <f>E464</f>
        <v>976</v>
      </c>
      <c r="F462" s="96">
        <f t="shared" si="124"/>
        <v>0</v>
      </c>
      <c r="G462" s="96">
        <f t="shared" si="124"/>
        <v>0</v>
      </c>
      <c r="H462" s="96">
        <f t="shared" si="124"/>
        <v>0</v>
      </c>
      <c r="I462" s="96">
        <f t="shared" si="124"/>
        <v>37.03</v>
      </c>
    </row>
    <row r="463" spans="1:9" x14ac:dyDescent="0.25">
      <c r="A463" s="265"/>
      <c r="B463" s="261" t="s">
        <v>20</v>
      </c>
      <c r="C463" s="96">
        <f t="shared" si="123"/>
        <v>1900.9970000000001</v>
      </c>
      <c r="D463" s="96">
        <f>D465</f>
        <v>887.9670000000001</v>
      </c>
      <c r="E463" s="96">
        <f t="shared" si="124"/>
        <v>976</v>
      </c>
      <c r="F463" s="96">
        <f t="shared" si="124"/>
        <v>0</v>
      </c>
      <c r="G463" s="96">
        <f t="shared" si="124"/>
        <v>0</v>
      </c>
      <c r="H463" s="96">
        <f t="shared" si="124"/>
        <v>0</v>
      </c>
      <c r="I463" s="96">
        <f>I465</f>
        <v>37.03</v>
      </c>
    </row>
    <row r="464" spans="1:9" x14ac:dyDescent="0.25">
      <c r="A464" s="266" t="s">
        <v>38</v>
      </c>
      <c r="B464" s="260" t="s">
        <v>19</v>
      </c>
      <c r="C464" s="96">
        <f t="shared" si="123"/>
        <v>1900.9970000000001</v>
      </c>
      <c r="D464" s="96">
        <f t="shared" ref="D464:I465" si="127">D466+D496+D504</f>
        <v>887.9670000000001</v>
      </c>
      <c r="E464" s="96">
        <f t="shared" si="127"/>
        <v>976</v>
      </c>
      <c r="F464" s="96">
        <f t="shared" si="127"/>
        <v>0</v>
      </c>
      <c r="G464" s="96">
        <f t="shared" si="127"/>
        <v>0</v>
      </c>
      <c r="H464" s="96">
        <f t="shared" si="127"/>
        <v>0</v>
      </c>
      <c r="I464" s="96">
        <f t="shared" si="127"/>
        <v>37.03</v>
      </c>
    </row>
    <row r="465" spans="1:9" x14ac:dyDescent="0.25">
      <c r="A465" s="122"/>
      <c r="B465" s="261" t="s">
        <v>20</v>
      </c>
      <c r="C465" s="96">
        <f t="shared" si="123"/>
        <v>1900.9970000000001</v>
      </c>
      <c r="D465" s="96">
        <f t="shared" si="127"/>
        <v>887.9670000000001</v>
      </c>
      <c r="E465" s="96">
        <f t="shared" si="127"/>
        <v>976</v>
      </c>
      <c r="F465" s="96">
        <f t="shared" si="127"/>
        <v>0</v>
      </c>
      <c r="G465" s="96">
        <f t="shared" si="127"/>
        <v>0</v>
      </c>
      <c r="H465" s="96">
        <f t="shared" si="127"/>
        <v>0</v>
      </c>
      <c r="I465" s="96">
        <f t="shared" si="127"/>
        <v>37.03</v>
      </c>
    </row>
    <row r="466" spans="1:9" x14ac:dyDescent="0.25">
      <c r="A466" s="267" t="s">
        <v>29</v>
      </c>
      <c r="B466" s="115" t="s">
        <v>19</v>
      </c>
      <c r="C466" s="116">
        <f t="shared" si="123"/>
        <v>1651.9970000000003</v>
      </c>
      <c r="D466" s="116">
        <f>D467</f>
        <v>881.36700000000008</v>
      </c>
      <c r="E466" s="116">
        <f t="shared" ref="E466:I467" si="128">E468+E470+E472+E474+E476+E478+E480+E482+E484+E486+E488+E490+E492+E494</f>
        <v>734</v>
      </c>
      <c r="F466" s="116">
        <f t="shared" si="128"/>
        <v>0</v>
      </c>
      <c r="G466" s="116">
        <f t="shared" si="128"/>
        <v>0</v>
      </c>
      <c r="H466" s="116">
        <f t="shared" si="128"/>
        <v>0</v>
      </c>
      <c r="I466" s="116">
        <f t="shared" si="128"/>
        <v>36.630000000000003</v>
      </c>
    </row>
    <row r="467" spans="1:9" x14ac:dyDescent="0.25">
      <c r="A467" s="268"/>
      <c r="B467" s="118" t="s">
        <v>20</v>
      </c>
      <c r="C467" s="116">
        <f t="shared" si="123"/>
        <v>1651.9970000000003</v>
      </c>
      <c r="D467" s="116">
        <f>D469+D471+D473+D475+D477+D479+D481+D483+D485+D487+D489+D491+D493+D495</f>
        <v>881.36700000000008</v>
      </c>
      <c r="E467" s="116">
        <f t="shared" si="128"/>
        <v>734</v>
      </c>
      <c r="F467" s="116">
        <f t="shared" si="128"/>
        <v>0</v>
      </c>
      <c r="G467" s="116">
        <f t="shared" si="128"/>
        <v>0</v>
      </c>
      <c r="H467" s="116">
        <f t="shared" si="128"/>
        <v>0</v>
      </c>
      <c r="I467" s="116">
        <f t="shared" si="128"/>
        <v>36.630000000000003</v>
      </c>
    </row>
    <row r="468" spans="1:9" x14ac:dyDescent="0.25">
      <c r="A468" s="269" t="s">
        <v>144</v>
      </c>
      <c r="B468" s="120" t="s">
        <v>19</v>
      </c>
      <c r="C468" s="121">
        <f t="shared" si="123"/>
        <v>150</v>
      </c>
      <c r="D468" s="121">
        <v>150</v>
      </c>
      <c r="E468" s="121">
        <v>0</v>
      </c>
      <c r="F468" s="121">
        <v>0</v>
      </c>
      <c r="G468" s="121">
        <v>0</v>
      </c>
      <c r="H468" s="121">
        <v>0</v>
      </c>
      <c r="I468" s="121">
        <v>0</v>
      </c>
    </row>
    <row r="469" spans="1:9" x14ac:dyDescent="0.25">
      <c r="A469" s="41"/>
      <c r="B469" s="99" t="s">
        <v>20</v>
      </c>
      <c r="C469" s="96">
        <f t="shared" si="123"/>
        <v>150</v>
      </c>
      <c r="D469" s="121">
        <v>150</v>
      </c>
      <c r="E469" s="121">
        <v>0</v>
      </c>
      <c r="F469" s="96">
        <v>0</v>
      </c>
      <c r="G469" s="96">
        <v>0</v>
      </c>
      <c r="H469" s="96">
        <v>0</v>
      </c>
      <c r="I469" s="96">
        <v>0</v>
      </c>
    </row>
    <row r="470" spans="1:9" x14ac:dyDescent="0.25">
      <c r="A470" s="269" t="s">
        <v>145</v>
      </c>
      <c r="B470" s="120" t="s">
        <v>19</v>
      </c>
      <c r="C470" s="121">
        <f t="shared" si="123"/>
        <v>60</v>
      </c>
      <c r="D470" s="121">
        <v>60</v>
      </c>
      <c r="E470" s="121">
        <v>0</v>
      </c>
      <c r="F470" s="121">
        <v>0</v>
      </c>
      <c r="G470" s="121">
        <v>0</v>
      </c>
      <c r="H470" s="121">
        <v>0</v>
      </c>
      <c r="I470" s="121">
        <v>0</v>
      </c>
    </row>
    <row r="471" spans="1:9" x14ac:dyDescent="0.25">
      <c r="A471" s="41"/>
      <c r="B471" s="99" t="s">
        <v>20</v>
      </c>
      <c r="C471" s="96">
        <f t="shared" si="123"/>
        <v>60</v>
      </c>
      <c r="D471" s="121">
        <v>60</v>
      </c>
      <c r="E471" s="121">
        <v>0</v>
      </c>
      <c r="F471" s="96">
        <v>0</v>
      </c>
      <c r="G471" s="96">
        <v>0</v>
      </c>
      <c r="H471" s="96">
        <v>0</v>
      </c>
      <c r="I471" s="96">
        <v>0</v>
      </c>
    </row>
    <row r="472" spans="1:9" x14ac:dyDescent="0.25">
      <c r="A472" s="269" t="s">
        <v>146</v>
      </c>
      <c r="B472" s="120" t="s">
        <v>19</v>
      </c>
      <c r="C472" s="121">
        <f t="shared" si="123"/>
        <v>13</v>
      </c>
      <c r="D472" s="121">
        <v>11.88</v>
      </c>
      <c r="E472" s="121">
        <v>0</v>
      </c>
      <c r="F472" s="121">
        <v>0</v>
      </c>
      <c r="G472" s="121">
        <v>0</v>
      </c>
      <c r="H472" s="121">
        <v>0</v>
      </c>
      <c r="I472" s="121">
        <v>1.1200000000000001</v>
      </c>
    </row>
    <row r="473" spans="1:9" x14ac:dyDescent="0.25">
      <c r="A473" s="41"/>
      <c r="B473" s="99" t="s">
        <v>20</v>
      </c>
      <c r="C473" s="96">
        <f t="shared" si="123"/>
        <v>13</v>
      </c>
      <c r="D473" s="96">
        <v>11.88</v>
      </c>
      <c r="E473" s="96">
        <v>0</v>
      </c>
      <c r="F473" s="96">
        <v>0</v>
      </c>
      <c r="G473" s="96">
        <v>0</v>
      </c>
      <c r="H473" s="96">
        <v>0</v>
      </c>
      <c r="I473" s="96">
        <v>1.1200000000000001</v>
      </c>
    </row>
    <row r="474" spans="1:9" x14ac:dyDescent="0.25">
      <c r="A474" s="270" t="s">
        <v>147</v>
      </c>
      <c r="B474" s="129" t="s">
        <v>19</v>
      </c>
      <c r="C474" s="130">
        <f t="shared" si="123"/>
        <v>9.9990000000000006</v>
      </c>
      <c r="D474" s="130">
        <f>8+0.009</f>
        <v>8.0090000000000003</v>
      </c>
      <c r="E474" s="130">
        <v>0</v>
      </c>
      <c r="F474" s="130">
        <v>0</v>
      </c>
      <c r="G474" s="130">
        <v>0</v>
      </c>
      <c r="H474" s="130">
        <v>0</v>
      </c>
      <c r="I474" s="130">
        <v>1.99</v>
      </c>
    </row>
    <row r="475" spans="1:9" x14ac:dyDescent="0.25">
      <c r="A475" s="271"/>
      <c r="B475" s="99" t="s">
        <v>20</v>
      </c>
      <c r="C475" s="96">
        <f t="shared" si="123"/>
        <v>9.9990000000000006</v>
      </c>
      <c r="D475" s="96">
        <f>8+0.009</f>
        <v>8.0090000000000003</v>
      </c>
      <c r="E475" s="96">
        <v>0</v>
      </c>
      <c r="F475" s="96">
        <v>0</v>
      </c>
      <c r="G475" s="96">
        <v>0</v>
      </c>
      <c r="H475" s="96">
        <v>0</v>
      </c>
      <c r="I475" s="96">
        <v>1.99</v>
      </c>
    </row>
    <row r="476" spans="1:9" ht="26.25" x14ac:dyDescent="0.25">
      <c r="A476" s="270" t="s">
        <v>148</v>
      </c>
      <c r="B476" s="129" t="s">
        <v>19</v>
      </c>
      <c r="C476" s="130">
        <f t="shared" si="123"/>
        <v>118.995</v>
      </c>
      <c r="D476" s="130">
        <v>89.064999999999998</v>
      </c>
      <c r="E476" s="130">
        <v>0</v>
      </c>
      <c r="F476" s="130">
        <v>0</v>
      </c>
      <c r="G476" s="130">
        <v>0</v>
      </c>
      <c r="H476" s="130">
        <v>0</v>
      </c>
      <c r="I476" s="130">
        <v>29.93</v>
      </c>
    </row>
    <row r="477" spans="1:9" x14ac:dyDescent="0.25">
      <c r="A477" s="272"/>
      <c r="B477" s="99" t="s">
        <v>20</v>
      </c>
      <c r="C477" s="96">
        <f t="shared" si="123"/>
        <v>118.995</v>
      </c>
      <c r="D477" s="96">
        <v>89.064999999999998</v>
      </c>
      <c r="E477" s="96">
        <v>0</v>
      </c>
      <c r="F477" s="96">
        <v>0</v>
      </c>
      <c r="G477" s="96">
        <v>0</v>
      </c>
      <c r="H477" s="96">
        <v>0</v>
      </c>
      <c r="I477" s="96">
        <v>29.93</v>
      </c>
    </row>
    <row r="478" spans="1:9" x14ac:dyDescent="0.25">
      <c r="A478" s="270" t="s">
        <v>149</v>
      </c>
      <c r="B478" s="129" t="s">
        <v>19</v>
      </c>
      <c r="C478" s="130">
        <f t="shared" si="123"/>
        <v>7.9990000000000006</v>
      </c>
      <c r="D478" s="130">
        <v>5.7590000000000003</v>
      </c>
      <c r="E478" s="130">
        <v>0</v>
      </c>
      <c r="F478" s="130">
        <v>0</v>
      </c>
      <c r="G478" s="130">
        <v>0</v>
      </c>
      <c r="H478" s="130">
        <v>0</v>
      </c>
      <c r="I478" s="130">
        <v>2.2400000000000002</v>
      </c>
    </row>
    <row r="479" spans="1:9" x14ac:dyDescent="0.25">
      <c r="A479" s="122"/>
      <c r="B479" s="99" t="s">
        <v>20</v>
      </c>
      <c r="C479" s="96">
        <f t="shared" si="123"/>
        <v>7.9990000000000006</v>
      </c>
      <c r="D479" s="96">
        <v>5.7590000000000003</v>
      </c>
      <c r="E479" s="96">
        <v>0</v>
      </c>
      <c r="F479" s="96">
        <v>0</v>
      </c>
      <c r="G479" s="96">
        <v>0</v>
      </c>
      <c r="H479" s="96">
        <v>0</v>
      </c>
      <c r="I479" s="96">
        <v>2.2400000000000002</v>
      </c>
    </row>
    <row r="480" spans="1:9" x14ac:dyDescent="0.25">
      <c r="A480" s="269" t="s">
        <v>150</v>
      </c>
      <c r="B480" s="110" t="s">
        <v>19</v>
      </c>
      <c r="C480" s="111">
        <f t="shared" si="123"/>
        <v>548</v>
      </c>
      <c r="D480" s="111">
        <v>547.4</v>
      </c>
      <c r="E480" s="111">
        <v>0</v>
      </c>
      <c r="F480" s="111">
        <v>0</v>
      </c>
      <c r="G480" s="111">
        <v>0</v>
      </c>
      <c r="H480" s="111">
        <v>0</v>
      </c>
      <c r="I480" s="111">
        <v>0.6</v>
      </c>
    </row>
    <row r="481" spans="1:9" x14ac:dyDescent="0.25">
      <c r="A481" s="273"/>
      <c r="B481" s="57" t="s">
        <v>20</v>
      </c>
      <c r="C481" s="62">
        <f t="shared" si="123"/>
        <v>548</v>
      </c>
      <c r="D481" s="111">
        <v>547.4</v>
      </c>
      <c r="E481" s="111">
        <v>0</v>
      </c>
      <c r="F481" s="62">
        <v>0</v>
      </c>
      <c r="G481" s="62">
        <v>0</v>
      </c>
      <c r="H481" s="62">
        <v>0</v>
      </c>
      <c r="I481" s="111">
        <v>0.6</v>
      </c>
    </row>
    <row r="482" spans="1:9" x14ac:dyDescent="0.25">
      <c r="A482" s="269" t="s">
        <v>151</v>
      </c>
      <c r="B482" s="110" t="s">
        <v>19</v>
      </c>
      <c r="C482" s="111">
        <f t="shared" si="123"/>
        <v>10</v>
      </c>
      <c r="D482" s="111">
        <v>9.25</v>
      </c>
      <c r="E482" s="111">
        <v>0</v>
      </c>
      <c r="F482" s="111">
        <v>0</v>
      </c>
      <c r="G482" s="111">
        <v>0</v>
      </c>
      <c r="H482" s="111">
        <v>0</v>
      </c>
      <c r="I482" s="111">
        <v>0.75</v>
      </c>
    </row>
    <row r="483" spans="1:9" x14ac:dyDescent="0.25">
      <c r="A483" s="90"/>
      <c r="B483" s="57" t="s">
        <v>20</v>
      </c>
      <c r="C483" s="62">
        <f t="shared" si="123"/>
        <v>10.004</v>
      </c>
      <c r="D483" s="39">
        <v>9.2539999999999996</v>
      </c>
      <c r="E483" s="39">
        <v>0</v>
      </c>
      <c r="F483" s="62">
        <v>0</v>
      </c>
      <c r="G483" s="62">
        <v>0</v>
      </c>
      <c r="H483" s="62">
        <v>0</v>
      </c>
      <c r="I483" s="62">
        <v>0.75</v>
      </c>
    </row>
    <row r="484" spans="1:9" x14ac:dyDescent="0.25">
      <c r="A484" s="70" t="s">
        <v>152</v>
      </c>
      <c r="B484" s="59" t="s">
        <v>19</v>
      </c>
      <c r="C484" s="62">
        <f t="shared" si="123"/>
        <v>50</v>
      </c>
      <c r="D484" s="39">
        <v>0</v>
      </c>
      <c r="E484" s="274">
        <v>50</v>
      </c>
      <c r="F484" s="62">
        <v>0</v>
      </c>
      <c r="G484" s="62">
        <v>0</v>
      </c>
      <c r="H484" s="62">
        <v>0</v>
      </c>
      <c r="I484" s="62">
        <v>0</v>
      </c>
    </row>
    <row r="485" spans="1:9" x14ac:dyDescent="0.25">
      <c r="A485" s="41"/>
      <c r="B485" s="57" t="s">
        <v>20</v>
      </c>
      <c r="C485" s="62">
        <f t="shared" si="123"/>
        <v>50</v>
      </c>
      <c r="D485" s="39">
        <v>0</v>
      </c>
      <c r="E485" s="274">
        <v>50</v>
      </c>
      <c r="F485" s="62">
        <v>0</v>
      </c>
      <c r="G485" s="62">
        <v>0</v>
      </c>
      <c r="H485" s="62">
        <v>0</v>
      </c>
      <c r="I485" s="62">
        <v>0</v>
      </c>
    </row>
    <row r="486" spans="1:9" x14ac:dyDescent="0.25">
      <c r="A486" s="70" t="s">
        <v>153</v>
      </c>
      <c r="B486" s="68" t="s">
        <v>19</v>
      </c>
      <c r="C486" s="62">
        <f t="shared" si="123"/>
        <v>10</v>
      </c>
      <c r="D486" s="39">
        <v>0</v>
      </c>
      <c r="E486" s="39">
        <v>10</v>
      </c>
      <c r="F486" s="62">
        <v>0</v>
      </c>
      <c r="G486" s="62">
        <v>0</v>
      </c>
      <c r="H486" s="62">
        <v>0</v>
      </c>
      <c r="I486" s="62">
        <v>0</v>
      </c>
    </row>
    <row r="487" spans="1:9" x14ac:dyDescent="0.25">
      <c r="A487" s="41"/>
      <c r="B487" s="69" t="s">
        <v>20</v>
      </c>
      <c r="C487" s="62">
        <f t="shared" si="123"/>
        <v>10</v>
      </c>
      <c r="D487" s="39">
        <v>0</v>
      </c>
      <c r="E487" s="39">
        <v>10</v>
      </c>
      <c r="F487" s="62">
        <v>0</v>
      </c>
      <c r="G487" s="62">
        <v>0</v>
      </c>
      <c r="H487" s="62">
        <v>0</v>
      </c>
      <c r="I487" s="62">
        <v>0</v>
      </c>
    </row>
    <row r="488" spans="1:9" x14ac:dyDescent="0.25">
      <c r="A488" s="70" t="s">
        <v>154</v>
      </c>
      <c r="B488" s="59" t="s">
        <v>19</v>
      </c>
      <c r="C488" s="62">
        <f t="shared" si="123"/>
        <v>357</v>
      </c>
      <c r="D488" s="39">
        <v>0</v>
      </c>
      <c r="E488" s="274">
        <v>357</v>
      </c>
      <c r="F488" s="62">
        <v>0</v>
      </c>
      <c r="G488" s="62">
        <v>0</v>
      </c>
      <c r="H488" s="62">
        <v>0</v>
      </c>
      <c r="I488" s="62">
        <v>0</v>
      </c>
    </row>
    <row r="489" spans="1:9" x14ac:dyDescent="0.25">
      <c r="A489" s="41"/>
      <c r="B489" s="57" t="s">
        <v>20</v>
      </c>
      <c r="C489" s="62">
        <f t="shared" si="123"/>
        <v>357</v>
      </c>
      <c r="D489" s="39">
        <v>0</v>
      </c>
      <c r="E489" s="274">
        <v>357</v>
      </c>
      <c r="F489" s="62">
        <v>0</v>
      </c>
      <c r="G489" s="62">
        <v>0</v>
      </c>
      <c r="H489" s="62">
        <v>0</v>
      </c>
      <c r="I489" s="62">
        <v>0</v>
      </c>
    </row>
    <row r="490" spans="1:9" x14ac:dyDescent="0.25">
      <c r="A490" s="240" t="s">
        <v>155</v>
      </c>
      <c r="B490" s="68" t="s">
        <v>19</v>
      </c>
      <c r="C490" s="62">
        <f t="shared" si="123"/>
        <v>143</v>
      </c>
      <c r="D490" s="39">
        <v>0</v>
      </c>
      <c r="E490" s="39">
        <v>143</v>
      </c>
      <c r="F490" s="62">
        <v>0</v>
      </c>
      <c r="G490" s="62">
        <v>0</v>
      </c>
      <c r="H490" s="62">
        <v>0</v>
      </c>
      <c r="I490" s="62">
        <v>0</v>
      </c>
    </row>
    <row r="491" spans="1:9" x14ac:dyDescent="0.25">
      <c r="A491" s="244"/>
      <c r="B491" s="69" t="s">
        <v>20</v>
      </c>
      <c r="C491" s="62">
        <f t="shared" si="123"/>
        <v>143</v>
      </c>
      <c r="D491" s="39">
        <v>0</v>
      </c>
      <c r="E491" s="39">
        <v>143</v>
      </c>
      <c r="F491" s="62">
        <v>0</v>
      </c>
      <c r="G491" s="62">
        <v>0</v>
      </c>
      <c r="H491" s="62">
        <v>0</v>
      </c>
      <c r="I491" s="62">
        <v>0</v>
      </c>
    </row>
    <row r="492" spans="1:9" ht="25.5" x14ac:dyDescent="0.25">
      <c r="A492" s="275" t="s">
        <v>156</v>
      </c>
      <c r="B492" s="68" t="s">
        <v>19</v>
      </c>
      <c r="C492" s="62">
        <f t="shared" si="123"/>
        <v>150</v>
      </c>
      <c r="D492" s="39">
        <v>0</v>
      </c>
      <c r="E492" s="39">
        <v>150</v>
      </c>
      <c r="F492" s="62">
        <v>0</v>
      </c>
      <c r="G492" s="62">
        <v>0</v>
      </c>
      <c r="H492" s="62">
        <v>0</v>
      </c>
      <c r="I492" s="62">
        <v>0</v>
      </c>
    </row>
    <row r="493" spans="1:9" x14ac:dyDescent="0.25">
      <c r="A493" s="244"/>
      <c r="B493" s="69" t="s">
        <v>20</v>
      </c>
      <c r="C493" s="62">
        <f t="shared" si="123"/>
        <v>150</v>
      </c>
      <c r="D493" s="39">
        <v>0</v>
      </c>
      <c r="E493" s="39">
        <v>150</v>
      </c>
      <c r="F493" s="62">
        <v>0</v>
      </c>
      <c r="G493" s="62">
        <v>0</v>
      </c>
      <c r="H493" s="62">
        <v>0</v>
      </c>
      <c r="I493" s="62">
        <v>0</v>
      </c>
    </row>
    <row r="494" spans="1:9" x14ac:dyDescent="0.25">
      <c r="A494" s="255" t="s">
        <v>157</v>
      </c>
      <c r="B494" s="68" t="s">
        <v>19</v>
      </c>
      <c r="C494" s="62">
        <f t="shared" si="123"/>
        <v>24</v>
      </c>
      <c r="D494" s="39">
        <v>0</v>
      </c>
      <c r="E494" s="39">
        <v>24</v>
      </c>
      <c r="F494" s="62">
        <v>0</v>
      </c>
      <c r="G494" s="62">
        <v>0</v>
      </c>
      <c r="H494" s="62">
        <v>0</v>
      </c>
      <c r="I494" s="62">
        <v>0</v>
      </c>
    </row>
    <row r="495" spans="1:9" x14ac:dyDescent="0.25">
      <c r="A495" s="66"/>
      <c r="B495" s="69" t="s">
        <v>20</v>
      </c>
      <c r="C495" s="62">
        <f t="shared" si="123"/>
        <v>24</v>
      </c>
      <c r="D495" s="39">
        <v>0</v>
      </c>
      <c r="E495" s="39">
        <v>24</v>
      </c>
      <c r="F495" s="62">
        <v>0</v>
      </c>
      <c r="G495" s="62">
        <v>0</v>
      </c>
      <c r="H495" s="62">
        <v>0</v>
      </c>
      <c r="I495" s="62">
        <v>0</v>
      </c>
    </row>
    <row r="496" spans="1:9" x14ac:dyDescent="0.25">
      <c r="A496" s="267" t="s">
        <v>30</v>
      </c>
      <c r="B496" s="115" t="s">
        <v>19</v>
      </c>
      <c r="C496" s="116">
        <f t="shared" si="123"/>
        <v>45.8</v>
      </c>
      <c r="D496" s="116">
        <f t="shared" ref="D496:I497" si="129">D500+D502</f>
        <v>0</v>
      </c>
      <c r="E496" s="116">
        <f t="shared" si="129"/>
        <v>45.8</v>
      </c>
      <c r="F496" s="116">
        <f t="shared" si="129"/>
        <v>0</v>
      </c>
      <c r="G496" s="116">
        <f t="shared" si="129"/>
        <v>0</v>
      </c>
      <c r="H496" s="116">
        <f t="shared" si="129"/>
        <v>0</v>
      </c>
      <c r="I496" s="116">
        <f t="shared" si="129"/>
        <v>0</v>
      </c>
    </row>
    <row r="497" spans="1:9" x14ac:dyDescent="0.25">
      <c r="A497" s="268"/>
      <c r="B497" s="118" t="s">
        <v>20</v>
      </c>
      <c r="C497" s="116">
        <f t="shared" si="123"/>
        <v>45.8</v>
      </c>
      <c r="D497" s="116">
        <f t="shared" si="129"/>
        <v>0</v>
      </c>
      <c r="E497" s="116">
        <f t="shared" si="129"/>
        <v>45.8</v>
      </c>
      <c r="F497" s="116">
        <f t="shared" si="129"/>
        <v>0</v>
      </c>
      <c r="G497" s="116">
        <f t="shared" si="129"/>
        <v>0</v>
      </c>
      <c r="H497" s="116">
        <f t="shared" si="129"/>
        <v>0</v>
      </c>
      <c r="I497" s="116">
        <f t="shared" si="129"/>
        <v>0</v>
      </c>
    </row>
    <row r="498" spans="1:9" x14ac:dyDescent="0.25">
      <c r="A498" s="70"/>
      <c r="B498" s="95"/>
      <c r="C498" s="96"/>
      <c r="D498" s="97"/>
      <c r="E498" s="97"/>
      <c r="F498" s="96"/>
      <c r="G498" s="96"/>
      <c r="H498" s="96"/>
      <c r="I498" s="96"/>
    </row>
    <row r="499" spans="1:9" x14ac:dyDescent="0.25">
      <c r="A499" s="41"/>
      <c r="B499" s="99"/>
      <c r="C499" s="96"/>
      <c r="D499" s="97"/>
      <c r="E499" s="97"/>
      <c r="F499" s="96"/>
      <c r="G499" s="96"/>
      <c r="H499" s="96"/>
      <c r="I499" s="96"/>
    </row>
    <row r="500" spans="1:9" x14ac:dyDescent="0.25">
      <c r="A500" s="240" t="s">
        <v>158</v>
      </c>
      <c r="B500" s="276" t="s">
        <v>19</v>
      </c>
      <c r="C500" s="96">
        <f>D500+E500+F500+G500+H500+I500</f>
        <v>39.799999999999997</v>
      </c>
      <c r="D500" s="97">
        <v>0</v>
      </c>
      <c r="E500" s="97">
        <f>42-2.2</f>
        <v>39.799999999999997</v>
      </c>
      <c r="F500" s="96">
        <v>0</v>
      </c>
      <c r="G500" s="96">
        <v>0</v>
      </c>
      <c r="H500" s="96">
        <v>0</v>
      </c>
      <c r="I500" s="96">
        <v>0</v>
      </c>
    </row>
    <row r="501" spans="1:9" x14ac:dyDescent="0.25">
      <c r="A501" s="195"/>
      <c r="B501" s="149" t="s">
        <v>20</v>
      </c>
      <c r="C501" s="96">
        <f>D501+E501+F501+G501+H501+I501</f>
        <v>39.799999999999997</v>
      </c>
      <c r="D501" s="97">
        <v>0</v>
      </c>
      <c r="E501" s="97">
        <f>42-2.2</f>
        <v>39.799999999999997</v>
      </c>
      <c r="F501" s="96">
        <v>0</v>
      </c>
      <c r="G501" s="96">
        <v>0</v>
      </c>
      <c r="H501" s="96">
        <v>0</v>
      </c>
      <c r="I501" s="96">
        <v>0</v>
      </c>
    </row>
    <row r="502" spans="1:9" x14ac:dyDescent="0.25">
      <c r="A502" s="240" t="s">
        <v>159</v>
      </c>
      <c r="B502" s="68" t="s">
        <v>19</v>
      </c>
      <c r="C502" s="62">
        <f>D502+E502+F502+G502+H502+I502</f>
        <v>6</v>
      </c>
      <c r="D502" s="39">
        <v>0</v>
      </c>
      <c r="E502" s="39">
        <v>6</v>
      </c>
      <c r="F502" s="62">
        <v>0</v>
      </c>
      <c r="G502" s="62">
        <v>0</v>
      </c>
      <c r="H502" s="62">
        <v>0</v>
      </c>
      <c r="I502" s="62">
        <v>0</v>
      </c>
    </row>
    <row r="503" spans="1:9" x14ac:dyDescent="0.25">
      <c r="A503" s="277"/>
      <c r="B503" s="69" t="s">
        <v>20</v>
      </c>
      <c r="C503" s="62">
        <f>D503+E503+F503+G503+H503+I503</f>
        <v>6</v>
      </c>
      <c r="D503" s="39">
        <v>0</v>
      </c>
      <c r="E503" s="39">
        <v>6</v>
      </c>
      <c r="F503" s="62">
        <v>0</v>
      </c>
      <c r="G503" s="62">
        <v>0</v>
      </c>
      <c r="H503" s="62">
        <v>0</v>
      </c>
      <c r="I503" s="62">
        <v>0</v>
      </c>
    </row>
    <row r="504" spans="1:9" x14ac:dyDescent="0.25">
      <c r="A504" s="267" t="s">
        <v>31</v>
      </c>
      <c r="B504" s="115" t="s">
        <v>19</v>
      </c>
      <c r="C504" s="116">
        <f t="shared" si="123"/>
        <v>203.2</v>
      </c>
      <c r="D504" s="116">
        <f t="shared" ref="D504:I505" si="130">D506+D508+D510+D512+D514</f>
        <v>6.6</v>
      </c>
      <c r="E504" s="116">
        <f t="shared" si="130"/>
        <v>196.2</v>
      </c>
      <c r="F504" s="116">
        <f t="shared" si="130"/>
        <v>0</v>
      </c>
      <c r="G504" s="116">
        <f t="shared" si="130"/>
        <v>0</v>
      </c>
      <c r="H504" s="116">
        <f t="shared" si="130"/>
        <v>0</v>
      </c>
      <c r="I504" s="116">
        <f t="shared" si="130"/>
        <v>0.40000000000000036</v>
      </c>
    </row>
    <row r="505" spans="1:9" x14ac:dyDescent="0.25">
      <c r="A505" s="268"/>
      <c r="B505" s="118" t="s">
        <v>20</v>
      </c>
      <c r="C505" s="116">
        <f t="shared" si="123"/>
        <v>203.2</v>
      </c>
      <c r="D505" s="116">
        <f t="shared" si="130"/>
        <v>6.6</v>
      </c>
      <c r="E505" s="116">
        <f t="shared" si="130"/>
        <v>196.2</v>
      </c>
      <c r="F505" s="116">
        <f t="shared" si="130"/>
        <v>0</v>
      </c>
      <c r="G505" s="116">
        <f t="shared" si="130"/>
        <v>0</v>
      </c>
      <c r="H505" s="116">
        <f t="shared" si="130"/>
        <v>0</v>
      </c>
      <c r="I505" s="116">
        <f t="shared" si="130"/>
        <v>0.40000000000000036</v>
      </c>
    </row>
    <row r="506" spans="1:9" x14ac:dyDescent="0.25">
      <c r="A506" s="269" t="s">
        <v>160</v>
      </c>
      <c r="B506" s="120" t="s">
        <v>19</v>
      </c>
      <c r="C506" s="121">
        <f t="shared" si="123"/>
        <v>7</v>
      </c>
      <c r="D506" s="121">
        <v>6.6</v>
      </c>
      <c r="E506" s="111">
        <v>0</v>
      </c>
      <c r="F506" s="121">
        <v>0</v>
      </c>
      <c r="G506" s="121">
        <v>0</v>
      </c>
      <c r="H506" s="121">
        <v>0</v>
      </c>
      <c r="I506" s="121">
        <f>7-6.6</f>
        <v>0.40000000000000036</v>
      </c>
    </row>
    <row r="507" spans="1:9" x14ac:dyDescent="0.25">
      <c r="A507" s="271"/>
      <c r="B507" s="99" t="s">
        <v>20</v>
      </c>
      <c r="C507" s="96">
        <f t="shared" si="123"/>
        <v>7</v>
      </c>
      <c r="D507" s="121">
        <v>6.6</v>
      </c>
      <c r="E507" s="111">
        <v>0</v>
      </c>
      <c r="F507" s="96">
        <v>0</v>
      </c>
      <c r="G507" s="96">
        <v>0</v>
      </c>
      <c r="H507" s="96">
        <v>0</v>
      </c>
      <c r="I507" s="121">
        <f>7-6.6</f>
        <v>0.40000000000000036</v>
      </c>
    </row>
    <row r="508" spans="1:9" x14ac:dyDescent="0.25">
      <c r="A508" s="70" t="s">
        <v>161</v>
      </c>
      <c r="B508" s="68" t="s">
        <v>19</v>
      </c>
      <c r="C508" s="62">
        <f t="shared" si="123"/>
        <v>9</v>
      </c>
      <c r="D508" s="39">
        <v>0</v>
      </c>
      <c r="E508" s="39">
        <v>9</v>
      </c>
      <c r="F508" s="62">
        <v>0</v>
      </c>
      <c r="G508" s="62">
        <v>0</v>
      </c>
      <c r="H508" s="62">
        <v>0</v>
      </c>
      <c r="I508" s="62">
        <v>0</v>
      </c>
    </row>
    <row r="509" spans="1:9" x14ac:dyDescent="0.25">
      <c r="A509" s="41"/>
      <c r="B509" s="69" t="s">
        <v>20</v>
      </c>
      <c r="C509" s="62">
        <f t="shared" si="123"/>
        <v>9</v>
      </c>
      <c r="D509" s="39">
        <v>0</v>
      </c>
      <c r="E509" s="39">
        <v>9</v>
      </c>
      <c r="F509" s="62">
        <v>0</v>
      </c>
      <c r="G509" s="62">
        <v>0</v>
      </c>
      <c r="H509" s="62">
        <v>0</v>
      </c>
      <c r="I509" s="62">
        <v>0</v>
      </c>
    </row>
    <row r="510" spans="1:9" x14ac:dyDescent="0.25">
      <c r="A510" s="240" t="s">
        <v>162</v>
      </c>
      <c r="B510" s="68" t="s">
        <v>19</v>
      </c>
      <c r="C510" s="62">
        <f t="shared" si="123"/>
        <v>183</v>
      </c>
      <c r="D510" s="39">
        <v>0</v>
      </c>
      <c r="E510" s="39">
        <v>183</v>
      </c>
      <c r="F510" s="62">
        <v>0</v>
      </c>
      <c r="G510" s="62">
        <v>0</v>
      </c>
      <c r="H510" s="62">
        <v>0</v>
      </c>
      <c r="I510" s="62">
        <v>0</v>
      </c>
    </row>
    <row r="511" spans="1:9" x14ac:dyDescent="0.25">
      <c r="A511" s="277"/>
      <c r="B511" s="69" t="s">
        <v>20</v>
      </c>
      <c r="C511" s="62">
        <f t="shared" si="123"/>
        <v>183</v>
      </c>
      <c r="D511" s="39">
        <v>0</v>
      </c>
      <c r="E511" s="39">
        <v>183</v>
      </c>
      <c r="F511" s="62">
        <v>0</v>
      </c>
      <c r="G511" s="62">
        <v>0</v>
      </c>
      <c r="H511" s="62">
        <v>0</v>
      </c>
      <c r="I511" s="62">
        <v>0</v>
      </c>
    </row>
    <row r="512" spans="1:9" x14ac:dyDescent="0.25">
      <c r="A512" s="240" t="s">
        <v>163</v>
      </c>
      <c r="B512" s="68" t="s">
        <v>19</v>
      </c>
      <c r="C512" s="62">
        <f t="shared" si="123"/>
        <v>2</v>
      </c>
      <c r="D512" s="39">
        <v>0</v>
      </c>
      <c r="E512" s="39">
        <v>2</v>
      </c>
      <c r="F512" s="62">
        <v>0</v>
      </c>
      <c r="G512" s="62">
        <v>0</v>
      </c>
      <c r="H512" s="62">
        <v>0</v>
      </c>
      <c r="I512" s="62">
        <v>0</v>
      </c>
    </row>
    <row r="513" spans="1:9" x14ac:dyDescent="0.25">
      <c r="A513" s="195"/>
      <c r="B513" s="69" t="s">
        <v>20</v>
      </c>
      <c r="C513" s="62">
        <f t="shared" si="123"/>
        <v>2</v>
      </c>
      <c r="D513" s="39">
        <v>0</v>
      </c>
      <c r="E513" s="39">
        <v>2</v>
      </c>
      <c r="F513" s="62">
        <v>0</v>
      </c>
      <c r="G513" s="62">
        <v>0</v>
      </c>
      <c r="H513" s="62">
        <v>0</v>
      </c>
      <c r="I513" s="62">
        <v>0</v>
      </c>
    </row>
    <row r="514" spans="1:9" x14ac:dyDescent="0.25">
      <c r="A514" s="255" t="s">
        <v>164</v>
      </c>
      <c r="B514" s="68" t="s">
        <v>19</v>
      </c>
      <c r="C514" s="62">
        <f>D514+E514+F514+G514+H514+I514</f>
        <v>2.2000000000000002</v>
      </c>
      <c r="D514" s="39">
        <v>0</v>
      </c>
      <c r="E514" s="39">
        <v>2.2000000000000002</v>
      </c>
      <c r="F514" s="62">
        <v>0</v>
      </c>
      <c r="G514" s="62">
        <v>0</v>
      </c>
      <c r="H514" s="62">
        <v>0</v>
      </c>
      <c r="I514" s="62">
        <v>0</v>
      </c>
    </row>
    <row r="515" spans="1:9" x14ac:dyDescent="0.25">
      <c r="A515" s="195"/>
      <c r="B515" s="69" t="s">
        <v>20</v>
      </c>
      <c r="C515" s="62">
        <f>D515+E515+F515+G515+H515+I515</f>
        <v>2.2000000000000002</v>
      </c>
      <c r="D515" s="39">
        <v>0</v>
      </c>
      <c r="E515" s="39">
        <v>2.2000000000000002</v>
      </c>
      <c r="F515" s="62">
        <v>0</v>
      </c>
      <c r="G515" s="62">
        <v>0</v>
      </c>
      <c r="H515" s="62">
        <v>0</v>
      </c>
      <c r="I515" s="62">
        <v>0</v>
      </c>
    </row>
    <row r="516" spans="1:9" x14ac:dyDescent="0.25">
      <c r="A516" s="278" t="s">
        <v>165</v>
      </c>
      <c r="B516" s="279"/>
      <c r="C516" s="279"/>
      <c r="D516" s="279"/>
      <c r="E516" s="279"/>
      <c r="F516" s="279"/>
      <c r="G516" s="279"/>
      <c r="H516" s="279"/>
      <c r="I516" s="280"/>
    </row>
    <row r="517" spans="1:9" x14ac:dyDescent="0.25">
      <c r="A517" s="70" t="s">
        <v>42</v>
      </c>
      <c r="B517" s="281" t="s">
        <v>19</v>
      </c>
      <c r="C517" s="221">
        <f t="shared" ref="C517:C530" si="131">D517+E517+F517+G517+H517+I517</f>
        <v>47.84</v>
      </c>
      <c r="D517" s="221">
        <f t="shared" ref="D517:I526" si="132">D519</f>
        <v>42.84</v>
      </c>
      <c r="E517" s="221">
        <f t="shared" si="132"/>
        <v>5</v>
      </c>
      <c r="F517" s="221">
        <f t="shared" si="132"/>
        <v>0</v>
      </c>
      <c r="G517" s="221">
        <f t="shared" si="132"/>
        <v>0</v>
      </c>
      <c r="H517" s="221">
        <f t="shared" si="132"/>
        <v>0</v>
      </c>
      <c r="I517" s="221">
        <f t="shared" si="132"/>
        <v>0</v>
      </c>
    </row>
    <row r="518" spans="1:9" x14ac:dyDescent="0.25">
      <c r="A518" s="61" t="s">
        <v>56</v>
      </c>
      <c r="B518" s="282" t="s">
        <v>20</v>
      </c>
      <c r="C518" s="221">
        <f t="shared" si="131"/>
        <v>47.84</v>
      </c>
      <c r="D518" s="221">
        <f t="shared" si="132"/>
        <v>42.84</v>
      </c>
      <c r="E518" s="221">
        <f t="shared" si="132"/>
        <v>5</v>
      </c>
      <c r="F518" s="221">
        <f t="shared" si="132"/>
        <v>0</v>
      </c>
      <c r="G518" s="221">
        <f t="shared" si="132"/>
        <v>0</v>
      </c>
      <c r="H518" s="221">
        <f t="shared" si="132"/>
        <v>0</v>
      </c>
      <c r="I518" s="221">
        <f t="shared" si="132"/>
        <v>0</v>
      </c>
    </row>
    <row r="519" spans="1:9" x14ac:dyDescent="0.25">
      <c r="A519" s="254" t="s">
        <v>21</v>
      </c>
      <c r="B519" s="54" t="s">
        <v>19</v>
      </c>
      <c r="C519" s="62">
        <f t="shared" si="131"/>
        <v>47.84</v>
      </c>
      <c r="D519" s="62">
        <f t="shared" si="132"/>
        <v>42.84</v>
      </c>
      <c r="E519" s="62">
        <f t="shared" si="132"/>
        <v>5</v>
      </c>
      <c r="F519" s="62">
        <f t="shared" si="132"/>
        <v>0</v>
      </c>
      <c r="G519" s="62">
        <f t="shared" si="132"/>
        <v>0</v>
      </c>
      <c r="H519" s="62">
        <f t="shared" si="132"/>
        <v>0</v>
      </c>
      <c r="I519" s="62">
        <f t="shared" si="132"/>
        <v>0</v>
      </c>
    </row>
    <row r="520" spans="1:9" x14ac:dyDescent="0.25">
      <c r="A520" s="61" t="s">
        <v>105</v>
      </c>
      <c r="B520" s="52" t="s">
        <v>20</v>
      </c>
      <c r="C520" s="62">
        <f t="shared" si="131"/>
        <v>47.84</v>
      </c>
      <c r="D520" s="62">
        <f t="shared" si="132"/>
        <v>42.84</v>
      </c>
      <c r="E520" s="62">
        <f t="shared" si="132"/>
        <v>5</v>
      </c>
      <c r="F520" s="62">
        <f t="shared" si="132"/>
        <v>0</v>
      </c>
      <c r="G520" s="62">
        <f t="shared" si="132"/>
        <v>0</v>
      </c>
      <c r="H520" s="62">
        <f t="shared" si="132"/>
        <v>0</v>
      </c>
      <c r="I520" s="62">
        <f t="shared" si="132"/>
        <v>0</v>
      </c>
    </row>
    <row r="521" spans="1:9" x14ac:dyDescent="0.25">
      <c r="A521" s="49" t="s">
        <v>26</v>
      </c>
      <c r="B521" s="50" t="s">
        <v>19</v>
      </c>
      <c r="C521" s="62">
        <f t="shared" si="131"/>
        <v>47.84</v>
      </c>
      <c r="D521" s="62">
        <f t="shared" si="132"/>
        <v>42.84</v>
      </c>
      <c r="E521" s="62">
        <f t="shared" si="132"/>
        <v>5</v>
      </c>
      <c r="F521" s="62">
        <f t="shared" si="132"/>
        <v>0</v>
      </c>
      <c r="G521" s="62">
        <f t="shared" si="132"/>
        <v>0</v>
      </c>
      <c r="H521" s="62">
        <f t="shared" si="132"/>
        <v>0</v>
      </c>
      <c r="I521" s="62">
        <f t="shared" si="132"/>
        <v>0</v>
      </c>
    </row>
    <row r="522" spans="1:9" x14ac:dyDescent="0.25">
      <c r="A522" s="51"/>
      <c r="B522" s="52" t="s">
        <v>20</v>
      </c>
      <c r="C522" s="62">
        <f t="shared" si="131"/>
        <v>47.84</v>
      </c>
      <c r="D522" s="62">
        <f t="shared" si="132"/>
        <v>42.84</v>
      </c>
      <c r="E522" s="62">
        <f t="shared" si="132"/>
        <v>5</v>
      </c>
      <c r="F522" s="62">
        <f t="shared" si="132"/>
        <v>0</v>
      </c>
      <c r="G522" s="62">
        <f t="shared" si="132"/>
        <v>0</v>
      </c>
      <c r="H522" s="62">
        <f t="shared" si="132"/>
        <v>0</v>
      </c>
      <c r="I522" s="62">
        <f t="shared" si="132"/>
        <v>0</v>
      </c>
    </row>
    <row r="523" spans="1:9" x14ac:dyDescent="0.25">
      <c r="A523" s="71" t="s">
        <v>38</v>
      </c>
      <c r="B523" s="54" t="s">
        <v>19</v>
      </c>
      <c r="C523" s="62">
        <f t="shared" si="131"/>
        <v>47.84</v>
      </c>
      <c r="D523" s="62">
        <f t="shared" ref="D523:I524" si="133">D525+D531</f>
        <v>42.84</v>
      </c>
      <c r="E523" s="62">
        <f t="shared" si="133"/>
        <v>5</v>
      </c>
      <c r="F523" s="62">
        <f t="shared" si="133"/>
        <v>0</v>
      </c>
      <c r="G523" s="62">
        <f t="shared" si="133"/>
        <v>0</v>
      </c>
      <c r="H523" s="62">
        <f t="shared" si="133"/>
        <v>0</v>
      </c>
      <c r="I523" s="62">
        <f t="shared" si="133"/>
        <v>0</v>
      </c>
    </row>
    <row r="524" spans="1:9" x14ac:dyDescent="0.25">
      <c r="A524" s="66"/>
      <c r="B524" s="52" t="s">
        <v>20</v>
      </c>
      <c r="C524" s="62">
        <f>D524+E524+F524+G524+H524+I524</f>
        <v>47.84</v>
      </c>
      <c r="D524" s="62">
        <f t="shared" si="133"/>
        <v>42.84</v>
      </c>
      <c r="E524" s="62">
        <f t="shared" si="133"/>
        <v>5</v>
      </c>
      <c r="F524" s="62">
        <f t="shared" si="133"/>
        <v>0</v>
      </c>
      <c r="G524" s="62">
        <f t="shared" si="133"/>
        <v>0</v>
      </c>
      <c r="H524" s="62">
        <f t="shared" si="133"/>
        <v>0</v>
      </c>
      <c r="I524" s="62">
        <f t="shared" si="133"/>
        <v>0</v>
      </c>
    </row>
    <row r="525" spans="1:9" x14ac:dyDescent="0.25">
      <c r="A525" s="283" t="s">
        <v>29</v>
      </c>
      <c r="B525" s="104" t="s">
        <v>19</v>
      </c>
      <c r="C525" s="105">
        <f t="shared" si="131"/>
        <v>42.84</v>
      </c>
      <c r="D525" s="105">
        <f t="shared" si="132"/>
        <v>42.84</v>
      </c>
      <c r="E525" s="105">
        <f t="shared" si="132"/>
        <v>0</v>
      </c>
      <c r="F525" s="105">
        <f t="shared" si="132"/>
        <v>0</v>
      </c>
      <c r="G525" s="105">
        <f t="shared" si="132"/>
        <v>0</v>
      </c>
      <c r="H525" s="105">
        <f t="shared" si="132"/>
        <v>0</v>
      </c>
      <c r="I525" s="105">
        <f t="shared" si="132"/>
        <v>0</v>
      </c>
    </row>
    <row r="526" spans="1:9" x14ac:dyDescent="0.25">
      <c r="A526" s="108"/>
      <c r="B526" s="106" t="s">
        <v>20</v>
      </c>
      <c r="C526" s="105">
        <f t="shared" si="131"/>
        <v>42.84</v>
      </c>
      <c r="D526" s="105">
        <f t="shared" si="132"/>
        <v>42.84</v>
      </c>
      <c r="E526" s="116">
        <f t="shared" si="132"/>
        <v>0</v>
      </c>
      <c r="F526" s="105">
        <f t="shared" si="132"/>
        <v>0</v>
      </c>
      <c r="G526" s="105">
        <f t="shared" si="132"/>
        <v>0</v>
      </c>
      <c r="H526" s="105">
        <f t="shared" si="132"/>
        <v>0</v>
      </c>
      <c r="I526" s="105">
        <f t="shared" si="132"/>
        <v>0</v>
      </c>
    </row>
    <row r="527" spans="1:9" x14ac:dyDescent="0.25">
      <c r="A527" s="284" t="s">
        <v>166</v>
      </c>
      <c r="B527" s="258" t="s">
        <v>19</v>
      </c>
      <c r="C527" s="136">
        <f t="shared" si="131"/>
        <v>42.84</v>
      </c>
      <c r="D527" s="136">
        <f>D529</f>
        <v>42.84</v>
      </c>
      <c r="E527" s="136">
        <f>E529</f>
        <v>0</v>
      </c>
      <c r="F527" s="136">
        <f t="shared" ref="F527:I527" si="134">F528</f>
        <v>0</v>
      </c>
      <c r="G527" s="136">
        <f t="shared" si="134"/>
        <v>0</v>
      </c>
      <c r="H527" s="136">
        <f t="shared" si="134"/>
        <v>0</v>
      </c>
      <c r="I527" s="136">
        <f t="shared" si="134"/>
        <v>0</v>
      </c>
    </row>
    <row r="528" spans="1:9" x14ac:dyDescent="0.25">
      <c r="A528" s="285"/>
      <c r="B528" s="155" t="s">
        <v>20</v>
      </c>
      <c r="C528" s="136">
        <f t="shared" si="131"/>
        <v>42.84</v>
      </c>
      <c r="D528" s="136">
        <f>D530</f>
        <v>42.84</v>
      </c>
      <c r="E528" s="136">
        <f>E530</f>
        <v>0</v>
      </c>
      <c r="F528" s="136">
        <v>0</v>
      </c>
      <c r="G528" s="136">
        <v>0</v>
      </c>
      <c r="H528" s="136">
        <v>0</v>
      </c>
      <c r="I528" s="136">
        <v>0</v>
      </c>
    </row>
    <row r="529" spans="1:9" x14ac:dyDescent="0.25">
      <c r="A529" s="109" t="s">
        <v>167</v>
      </c>
      <c r="B529" s="120" t="s">
        <v>19</v>
      </c>
      <c r="C529" s="121">
        <f t="shared" si="131"/>
        <v>45</v>
      </c>
      <c r="D529" s="121">
        <v>42.84</v>
      </c>
      <c r="E529" s="111">
        <v>0</v>
      </c>
      <c r="F529" s="121">
        <v>0</v>
      </c>
      <c r="G529" s="121">
        <v>0</v>
      </c>
      <c r="H529" s="121">
        <v>0</v>
      </c>
      <c r="I529" s="121">
        <v>2.16</v>
      </c>
    </row>
    <row r="530" spans="1:9" x14ac:dyDescent="0.25">
      <c r="A530" s="122"/>
      <c r="B530" s="99" t="s">
        <v>20</v>
      </c>
      <c r="C530" s="96">
        <f t="shared" si="131"/>
        <v>45</v>
      </c>
      <c r="D530" s="96">
        <v>42.84</v>
      </c>
      <c r="E530" s="62">
        <v>0</v>
      </c>
      <c r="F530" s="96">
        <v>0</v>
      </c>
      <c r="G530" s="96">
        <v>0</v>
      </c>
      <c r="H530" s="96">
        <v>0</v>
      </c>
      <c r="I530" s="96">
        <v>2.16</v>
      </c>
    </row>
    <row r="531" spans="1:9" x14ac:dyDescent="0.25">
      <c r="A531" s="267" t="s">
        <v>31</v>
      </c>
      <c r="B531" s="115" t="s">
        <v>19</v>
      </c>
      <c r="C531" s="116">
        <f t="shared" ref="C531:I534" si="135">C533</f>
        <v>5</v>
      </c>
      <c r="D531" s="116">
        <f t="shared" si="135"/>
        <v>0</v>
      </c>
      <c r="E531" s="116">
        <f t="shared" si="135"/>
        <v>5</v>
      </c>
      <c r="F531" s="116">
        <f t="shared" si="135"/>
        <v>0</v>
      </c>
      <c r="G531" s="116">
        <f t="shared" si="135"/>
        <v>0</v>
      </c>
      <c r="H531" s="116">
        <f t="shared" si="135"/>
        <v>0</v>
      </c>
      <c r="I531" s="116">
        <f t="shared" si="135"/>
        <v>0</v>
      </c>
    </row>
    <row r="532" spans="1:9" x14ac:dyDescent="0.25">
      <c r="A532" s="268"/>
      <c r="B532" s="118" t="s">
        <v>20</v>
      </c>
      <c r="C532" s="116">
        <f t="shared" si="135"/>
        <v>5</v>
      </c>
      <c r="D532" s="116">
        <f t="shared" si="135"/>
        <v>0</v>
      </c>
      <c r="E532" s="116">
        <f t="shared" si="135"/>
        <v>5</v>
      </c>
      <c r="F532" s="116">
        <f t="shared" si="135"/>
        <v>0</v>
      </c>
      <c r="G532" s="116">
        <f t="shared" si="135"/>
        <v>0</v>
      </c>
      <c r="H532" s="116">
        <f t="shared" si="135"/>
        <v>0</v>
      </c>
      <c r="I532" s="116">
        <f t="shared" si="135"/>
        <v>0</v>
      </c>
    </row>
    <row r="533" spans="1:9" x14ac:dyDescent="0.25">
      <c r="A533" s="286" t="s">
        <v>166</v>
      </c>
      <c r="B533" s="258" t="s">
        <v>19</v>
      </c>
      <c r="C533" s="97">
        <f>D533+E533+F533+G533+H533+I533</f>
        <v>5</v>
      </c>
      <c r="D533" s="97">
        <f t="shared" si="135"/>
        <v>0</v>
      </c>
      <c r="E533" s="97">
        <f t="shared" si="135"/>
        <v>5</v>
      </c>
      <c r="F533" s="97">
        <f t="shared" si="135"/>
        <v>0</v>
      </c>
      <c r="G533" s="97">
        <f t="shared" si="135"/>
        <v>0</v>
      </c>
      <c r="H533" s="97">
        <f t="shared" si="135"/>
        <v>0</v>
      </c>
      <c r="I533" s="97">
        <f t="shared" si="135"/>
        <v>0</v>
      </c>
    </row>
    <row r="534" spans="1:9" x14ac:dyDescent="0.25">
      <c r="A534" s="285"/>
      <c r="B534" s="155" t="s">
        <v>20</v>
      </c>
      <c r="C534" s="97">
        <f>D534+E534+F534+G534+H534+I534</f>
        <v>5</v>
      </c>
      <c r="D534" s="97">
        <f t="shared" si="135"/>
        <v>0</v>
      </c>
      <c r="E534" s="97">
        <f t="shared" si="135"/>
        <v>5</v>
      </c>
      <c r="F534" s="97">
        <f t="shared" si="135"/>
        <v>0</v>
      </c>
      <c r="G534" s="97">
        <f t="shared" si="135"/>
        <v>0</v>
      </c>
      <c r="H534" s="97">
        <f t="shared" si="135"/>
        <v>0</v>
      </c>
      <c r="I534" s="97">
        <f t="shared" si="135"/>
        <v>0</v>
      </c>
    </row>
    <row r="535" spans="1:9" x14ac:dyDescent="0.25">
      <c r="A535" s="255" t="s">
        <v>168</v>
      </c>
      <c r="B535" s="68" t="s">
        <v>19</v>
      </c>
      <c r="C535" s="97">
        <f>D535+E535+F535+G535+H535+I535</f>
        <v>5</v>
      </c>
      <c r="D535" s="97">
        <v>0</v>
      </c>
      <c r="E535" s="39">
        <v>5</v>
      </c>
      <c r="F535" s="97">
        <v>0</v>
      </c>
      <c r="G535" s="97">
        <v>0</v>
      </c>
      <c r="H535" s="97">
        <v>0</v>
      </c>
      <c r="I535" s="97">
        <v>0</v>
      </c>
    </row>
    <row r="536" spans="1:9" x14ac:dyDescent="0.25">
      <c r="A536" s="209"/>
      <c r="B536" s="69" t="s">
        <v>20</v>
      </c>
      <c r="C536" s="97">
        <f>D536+E536+F536+G536+H536+I536</f>
        <v>5</v>
      </c>
      <c r="D536" s="97">
        <v>0</v>
      </c>
      <c r="E536" s="39">
        <v>5</v>
      </c>
      <c r="F536" s="97">
        <v>0</v>
      </c>
      <c r="G536" s="97">
        <v>0</v>
      </c>
      <c r="H536" s="97">
        <v>0</v>
      </c>
      <c r="I536" s="97">
        <v>0</v>
      </c>
    </row>
    <row r="537" spans="1:9" x14ac:dyDescent="0.25">
      <c r="A537" s="278" t="s">
        <v>169</v>
      </c>
      <c r="B537" s="279"/>
      <c r="C537" s="279"/>
      <c r="D537" s="279"/>
      <c r="E537" s="279"/>
      <c r="F537" s="279"/>
      <c r="G537" s="279"/>
      <c r="H537" s="279"/>
      <c r="I537" s="280"/>
    </row>
    <row r="538" spans="1:9" x14ac:dyDescent="0.25">
      <c r="A538" s="70" t="s">
        <v>42</v>
      </c>
      <c r="B538" s="281" t="s">
        <v>19</v>
      </c>
      <c r="C538" s="221">
        <f t="shared" ref="C538:C559" si="136">D538+E538+F538+G538+H538+I538</f>
        <v>297.3</v>
      </c>
      <c r="D538" s="221">
        <f t="shared" ref="D538:I543" si="137">D540</f>
        <v>85.3</v>
      </c>
      <c r="E538" s="221">
        <f t="shared" si="137"/>
        <v>212</v>
      </c>
      <c r="F538" s="221">
        <f t="shared" si="137"/>
        <v>0</v>
      </c>
      <c r="G538" s="221">
        <f t="shared" si="137"/>
        <v>0</v>
      </c>
      <c r="H538" s="221">
        <f t="shared" si="137"/>
        <v>0</v>
      </c>
      <c r="I538" s="221">
        <f t="shared" si="137"/>
        <v>0</v>
      </c>
    </row>
    <row r="539" spans="1:9" x14ac:dyDescent="0.25">
      <c r="A539" s="61" t="s">
        <v>56</v>
      </c>
      <c r="B539" s="282" t="s">
        <v>20</v>
      </c>
      <c r="C539" s="221">
        <f t="shared" si="136"/>
        <v>297.3</v>
      </c>
      <c r="D539" s="221">
        <f t="shared" si="137"/>
        <v>85.3</v>
      </c>
      <c r="E539" s="221">
        <f t="shared" si="137"/>
        <v>212</v>
      </c>
      <c r="F539" s="221">
        <f t="shared" si="137"/>
        <v>0</v>
      </c>
      <c r="G539" s="221">
        <f t="shared" si="137"/>
        <v>0</v>
      </c>
      <c r="H539" s="221">
        <f t="shared" si="137"/>
        <v>0</v>
      </c>
      <c r="I539" s="221">
        <f t="shared" si="137"/>
        <v>0</v>
      </c>
    </row>
    <row r="540" spans="1:9" x14ac:dyDescent="0.25">
      <c r="A540" s="254" t="s">
        <v>21</v>
      </c>
      <c r="B540" s="54" t="s">
        <v>19</v>
      </c>
      <c r="C540" s="62">
        <f t="shared" si="136"/>
        <v>297.3</v>
      </c>
      <c r="D540" s="62">
        <f t="shared" si="137"/>
        <v>85.3</v>
      </c>
      <c r="E540" s="62">
        <f t="shared" si="137"/>
        <v>212</v>
      </c>
      <c r="F540" s="62">
        <f t="shared" si="137"/>
        <v>0</v>
      </c>
      <c r="G540" s="62">
        <f t="shared" si="137"/>
        <v>0</v>
      </c>
      <c r="H540" s="62">
        <f t="shared" si="137"/>
        <v>0</v>
      </c>
      <c r="I540" s="62">
        <f t="shared" si="137"/>
        <v>0</v>
      </c>
    </row>
    <row r="541" spans="1:9" x14ac:dyDescent="0.25">
      <c r="A541" s="61" t="s">
        <v>105</v>
      </c>
      <c r="B541" s="52" t="s">
        <v>20</v>
      </c>
      <c r="C541" s="62">
        <f t="shared" si="136"/>
        <v>297.3</v>
      </c>
      <c r="D541" s="62">
        <f t="shared" si="137"/>
        <v>85.3</v>
      </c>
      <c r="E541" s="62">
        <f t="shared" si="137"/>
        <v>212</v>
      </c>
      <c r="F541" s="62">
        <f t="shared" si="137"/>
        <v>0</v>
      </c>
      <c r="G541" s="62">
        <f t="shared" si="137"/>
        <v>0</v>
      </c>
      <c r="H541" s="62">
        <f t="shared" si="137"/>
        <v>0</v>
      </c>
      <c r="I541" s="62">
        <f t="shared" si="137"/>
        <v>0</v>
      </c>
    </row>
    <row r="542" spans="1:9" x14ac:dyDescent="0.25">
      <c r="A542" s="49" t="s">
        <v>26</v>
      </c>
      <c r="B542" s="50" t="s">
        <v>19</v>
      </c>
      <c r="C542" s="62">
        <f t="shared" si="136"/>
        <v>297.3</v>
      </c>
      <c r="D542" s="62">
        <f t="shared" si="137"/>
        <v>85.3</v>
      </c>
      <c r="E542" s="62">
        <f t="shared" si="137"/>
        <v>212</v>
      </c>
      <c r="F542" s="62">
        <f t="shared" si="137"/>
        <v>0</v>
      </c>
      <c r="G542" s="62">
        <f t="shared" si="137"/>
        <v>0</v>
      </c>
      <c r="H542" s="62">
        <f t="shared" si="137"/>
        <v>0</v>
      </c>
      <c r="I542" s="62">
        <f t="shared" si="137"/>
        <v>0</v>
      </c>
    </row>
    <row r="543" spans="1:9" x14ac:dyDescent="0.25">
      <c r="A543" s="51"/>
      <c r="B543" s="52" t="s">
        <v>20</v>
      </c>
      <c r="C543" s="62">
        <f t="shared" si="136"/>
        <v>297.3</v>
      </c>
      <c r="D543" s="62">
        <f t="shared" si="137"/>
        <v>85.3</v>
      </c>
      <c r="E543" s="62">
        <f t="shared" si="137"/>
        <v>212</v>
      </c>
      <c r="F543" s="62">
        <f t="shared" si="137"/>
        <v>0</v>
      </c>
      <c r="G543" s="62">
        <f t="shared" si="137"/>
        <v>0</v>
      </c>
      <c r="H543" s="62">
        <f t="shared" si="137"/>
        <v>0</v>
      </c>
      <c r="I543" s="62">
        <f t="shared" si="137"/>
        <v>0</v>
      </c>
    </row>
    <row r="544" spans="1:9" x14ac:dyDescent="0.25">
      <c r="A544" s="71" t="s">
        <v>38</v>
      </c>
      <c r="B544" s="54" t="s">
        <v>19</v>
      </c>
      <c r="C544" s="62">
        <f t="shared" si="136"/>
        <v>297.3</v>
      </c>
      <c r="D544" s="62">
        <f t="shared" ref="D544:I545" si="138">D546+D554</f>
        <v>85.3</v>
      </c>
      <c r="E544" s="62">
        <f t="shared" si="138"/>
        <v>212</v>
      </c>
      <c r="F544" s="62">
        <f t="shared" si="138"/>
        <v>0</v>
      </c>
      <c r="G544" s="62">
        <f t="shared" si="138"/>
        <v>0</v>
      </c>
      <c r="H544" s="62">
        <f t="shared" si="138"/>
        <v>0</v>
      </c>
      <c r="I544" s="62">
        <f t="shared" si="138"/>
        <v>0</v>
      </c>
    </row>
    <row r="545" spans="1:9" x14ac:dyDescent="0.25">
      <c r="A545" s="66"/>
      <c r="B545" s="52" t="s">
        <v>20</v>
      </c>
      <c r="C545" s="62">
        <f t="shared" si="136"/>
        <v>297.3</v>
      </c>
      <c r="D545" s="62">
        <f t="shared" si="138"/>
        <v>85.3</v>
      </c>
      <c r="E545" s="62">
        <f t="shared" si="138"/>
        <v>212</v>
      </c>
      <c r="F545" s="62">
        <f t="shared" si="138"/>
        <v>0</v>
      </c>
      <c r="G545" s="62">
        <f t="shared" si="138"/>
        <v>0</v>
      </c>
      <c r="H545" s="62">
        <f t="shared" si="138"/>
        <v>0</v>
      </c>
      <c r="I545" s="62">
        <f t="shared" si="138"/>
        <v>0</v>
      </c>
    </row>
    <row r="546" spans="1:9" x14ac:dyDescent="0.25">
      <c r="A546" s="283" t="s">
        <v>29</v>
      </c>
      <c r="B546" s="104" t="s">
        <v>19</v>
      </c>
      <c r="C546" s="105">
        <f t="shared" si="136"/>
        <v>221.84</v>
      </c>
      <c r="D546" s="105">
        <f t="shared" ref="D546:I547" si="139">D548</f>
        <v>9.84</v>
      </c>
      <c r="E546" s="105">
        <f t="shared" si="139"/>
        <v>212</v>
      </c>
      <c r="F546" s="105">
        <f t="shared" si="139"/>
        <v>0</v>
      </c>
      <c r="G546" s="105">
        <f t="shared" si="139"/>
        <v>0</v>
      </c>
      <c r="H546" s="105">
        <f t="shared" si="139"/>
        <v>0</v>
      </c>
      <c r="I546" s="105">
        <f t="shared" si="139"/>
        <v>0</v>
      </c>
    </row>
    <row r="547" spans="1:9" x14ac:dyDescent="0.25">
      <c r="A547" s="108"/>
      <c r="B547" s="106" t="s">
        <v>20</v>
      </c>
      <c r="C547" s="105">
        <f t="shared" si="136"/>
        <v>221.84</v>
      </c>
      <c r="D547" s="105">
        <f t="shared" si="139"/>
        <v>9.84</v>
      </c>
      <c r="E547" s="105">
        <f t="shared" si="139"/>
        <v>212</v>
      </c>
      <c r="F547" s="105">
        <f t="shared" si="139"/>
        <v>0</v>
      </c>
      <c r="G547" s="105">
        <f t="shared" si="139"/>
        <v>0</v>
      </c>
      <c r="H547" s="105">
        <f t="shared" si="139"/>
        <v>0</v>
      </c>
      <c r="I547" s="105">
        <f t="shared" si="139"/>
        <v>0</v>
      </c>
    </row>
    <row r="548" spans="1:9" x14ac:dyDescent="0.25">
      <c r="A548" s="284" t="s">
        <v>170</v>
      </c>
      <c r="B548" s="258" t="s">
        <v>19</v>
      </c>
      <c r="C548" s="136">
        <f t="shared" si="136"/>
        <v>221.84</v>
      </c>
      <c r="D548" s="136">
        <f t="shared" ref="D548:I549" si="140">D550+D552</f>
        <v>9.84</v>
      </c>
      <c r="E548" s="136">
        <f t="shared" si="140"/>
        <v>212</v>
      </c>
      <c r="F548" s="136">
        <f t="shared" si="140"/>
        <v>0</v>
      </c>
      <c r="G548" s="136">
        <f t="shared" si="140"/>
        <v>0</v>
      </c>
      <c r="H548" s="136">
        <f t="shared" si="140"/>
        <v>0</v>
      </c>
      <c r="I548" s="136">
        <f t="shared" si="140"/>
        <v>0</v>
      </c>
    </row>
    <row r="549" spans="1:9" x14ac:dyDescent="0.25">
      <c r="A549" s="285"/>
      <c r="B549" s="155" t="s">
        <v>20</v>
      </c>
      <c r="C549" s="136">
        <f t="shared" si="136"/>
        <v>221.84</v>
      </c>
      <c r="D549" s="136">
        <f t="shared" si="140"/>
        <v>9.84</v>
      </c>
      <c r="E549" s="136">
        <f t="shared" si="140"/>
        <v>212</v>
      </c>
      <c r="F549" s="136">
        <f t="shared" si="140"/>
        <v>0</v>
      </c>
      <c r="G549" s="136">
        <f t="shared" si="140"/>
        <v>0</v>
      </c>
      <c r="H549" s="136">
        <f t="shared" si="140"/>
        <v>0</v>
      </c>
      <c r="I549" s="136">
        <f t="shared" si="140"/>
        <v>0</v>
      </c>
    </row>
    <row r="550" spans="1:9" ht="30" x14ac:dyDescent="0.25">
      <c r="A550" s="287" t="s">
        <v>171</v>
      </c>
      <c r="B550" s="120" t="s">
        <v>19</v>
      </c>
      <c r="C550" s="130">
        <f>D550+E550+F550+G550+H550+I550</f>
        <v>9.84</v>
      </c>
      <c r="D550" s="130">
        <v>9.84</v>
      </c>
      <c r="E550" s="45">
        <v>0</v>
      </c>
      <c r="F550" s="130">
        <v>0</v>
      </c>
      <c r="G550" s="130"/>
      <c r="H550" s="130">
        <v>0</v>
      </c>
      <c r="I550" s="130">
        <v>0</v>
      </c>
    </row>
    <row r="551" spans="1:9" x14ac:dyDescent="0.25">
      <c r="A551" s="41"/>
      <c r="B551" s="99" t="s">
        <v>20</v>
      </c>
      <c r="C551" s="96">
        <f>D551+E551+F551+G551+H551+I551</f>
        <v>9.84</v>
      </c>
      <c r="D551" s="130">
        <v>9.84</v>
      </c>
      <c r="E551" s="45">
        <v>0</v>
      </c>
      <c r="F551" s="96">
        <v>0</v>
      </c>
      <c r="G551" s="96">
        <v>0</v>
      </c>
      <c r="H551" s="96">
        <v>0</v>
      </c>
      <c r="I551" s="96">
        <v>0</v>
      </c>
    </row>
    <row r="552" spans="1:9" x14ac:dyDescent="0.25">
      <c r="A552" s="288" t="s">
        <v>172</v>
      </c>
      <c r="B552" s="95" t="s">
        <v>19</v>
      </c>
      <c r="C552" s="96">
        <f>D552+E552+F552+G552+H552+I552</f>
        <v>212</v>
      </c>
      <c r="D552" s="96">
        <v>0</v>
      </c>
      <c r="E552" s="62">
        <v>212</v>
      </c>
      <c r="F552" s="96">
        <v>0</v>
      </c>
      <c r="G552" s="96">
        <v>0</v>
      </c>
      <c r="H552" s="96">
        <v>0</v>
      </c>
      <c r="I552" s="96">
        <v>0</v>
      </c>
    </row>
    <row r="553" spans="1:9" x14ac:dyDescent="0.25">
      <c r="A553" s="41"/>
      <c r="B553" s="99" t="s">
        <v>20</v>
      </c>
      <c r="C553" s="96">
        <f>D553+E553+F553+G553+H553+I553</f>
        <v>212</v>
      </c>
      <c r="D553" s="96">
        <v>0</v>
      </c>
      <c r="E553" s="62">
        <v>212</v>
      </c>
      <c r="F553" s="96">
        <v>0</v>
      </c>
      <c r="G553" s="96">
        <v>0</v>
      </c>
      <c r="H553" s="96">
        <v>0</v>
      </c>
      <c r="I553" s="96">
        <v>0</v>
      </c>
    </row>
    <row r="554" spans="1:9" x14ac:dyDescent="0.25">
      <c r="A554" s="283" t="s">
        <v>31</v>
      </c>
      <c r="B554" s="104" t="s">
        <v>19</v>
      </c>
      <c r="C554" s="105">
        <f t="shared" si="136"/>
        <v>75.459999999999994</v>
      </c>
      <c r="D554" s="105">
        <f t="shared" ref="D554:I557" si="141">D556</f>
        <v>75.459999999999994</v>
      </c>
      <c r="E554" s="105">
        <f t="shared" si="141"/>
        <v>0</v>
      </c>
      <c r="F554" s="105">
        <f t="shared" si="141"/>
        <v>0</v>
      </c>
      <c r="G554" s="105">
        <f t="shared" si="141"/>
        <v>0</v>
      </c>
      <c r="H554" s="105">
        <f t="shared" si="141"/>
        <v>0</v>
      </c>
      <c r="I554" s="105">
        <f t="shared" si="141"/>
        <v>0</v>
      </c>
    </row>
    <row r="555" spans="1:9" x14ac:dyDescent="0.25">
      <c r="A555" s="108"/>
      <c r="B555" s="106" t="s">
        <v>20</v>
      </c>
      <c r="C555" s="105">
        <f t="shared" si="136"/>
        <v>75.459999999999994</v>
      </c>
      <c r="D555" s="105">
        <f t="shared" si="141"/>
        <v>75.459999999999994</v>
      </c>
      <c r="E555" s="105">
        <f t="shared" si="141"/>
        <v>0</v>
      </c>
      <c r="F555" s="105">
        <f t="shared" si="141"/>
        <v>0</v>
      </c>
      <c r="G555" s="105">
        <f t="shared" si="141"/>
        <v>0</v>
      </c>
      <c r="H555" s="105">
        <f t="shared" si="141"/>
        <v>0</v>
      </c>
      <c r="I555" s="105">
        <f t="shared" si="141"/>
        <v>0</v>
      </c>
    </row>
    <row r="556" spans="1:9" x14ac:dyDescent="0.25">
      <c r="A556" s="284" t="s">
        <v>173</v>
      </c>
      <c r="B556" s="258" t="s">
        <v>19</v>
      </c>
      <c r="C556" s="136">
        <f t="shared" si="136"/>
        <v>75.459999999999994</v>
      </c>
      <c r="D556" s="136">
        <f t="shared" si="141"/>
        <v>75.459999999999994</v>
      </c>
      <c r="E556" s="136">
        <f t="shared" si="141"/>
        <v>0</v>
      </c>
      <c r="F556" s="136">
        <f t="shared" si="141"/>
        <v>0</v>
      </c>
      <c r="G556" s="136">
        <f t="shared" si="141"/>
        <v>0</v>
      </c>
      <c r="H556" s="136">
        <f t="shared" si="141"/>
        <v>0</v>
      </c>
      <c r="I556" s="136">
        <f t="shared" si="141"/>
        <v>0</v>
      </c>
    </row>
    <row r="557" spans="1:9" x14ac:dyDescent="0.25">
      <c r="A557" s="285"/>
      <c r="B557" s="155" t="s">
        <v>20</v>
      </c>
      <c r="C557" s="136">
        <f t="shared" si="136"/>
        <v>75.459999999999994</v>
      </c>
      <c r="D557" s="136">
        <f t="shared" si="141"/>
        <v>75.459999999999994</v>
      </c>
      <c r="E557" s="136">
        <f t="shared" si="141"/>
        <v>0</v>
      </c>
      <c r="F557" s="136">
        <f t="shared" si="141"/>
        <v>0</v>
      </c>
      <c r="G557" s="136">
        <f t="shared" si="141"/>
        <v>0</v>
      </c>
      <c r="H557" s="136">
        <f t="shared" si="141"/>
        <v>0</v>
      </c>
      <c r="I557" s="136">
        <f t="shared" si="141"/>
        <v>0</v>
      </c>
    </row>
    <row r="558" spans="1:9" x14ac:dyDescent="0.25">
      <c r="A558" s="289" t="s">
        <v>174</v>
      </c>
      <c r="B558" s="120" t="s">
        <v>19</v>
      </c>
      <c r="C558" s="130">
        <f t="shared" si="136"/>
        <v>75.459999999999994</v>
      </c>
      <c r="D558" s="130">
        <v>75.459999999999994</v>
      </c>
      <c r="E558" s="45">
        <v>0</v>
      </c>
      <c r="F558" s="130">
        <v>0</v>
      </c>
      <c r="G558" s="130">
        <v>0</v>
      </c>
      <c r="H558" s="130">
        <v>0</v>
      </c>
      <c r="I558" s="130">
        <v>0</v>
      </c>
    </row>
    <row r="559" spans="1:9" x14ac:dyDescent="0.25">
      <c r="A559" s="41"/>
      <c r="B559" s="99" t="s">
        <v>20</v>
      </c>
      <c r="C559" s="96">
        <f t="shared" si="136"/>
        <v>75.459999999999994</v>
      </c>
      <c r="D559" s="130">
        <v>75.459999999999994</v>
      </c>
      <c r="E559" s="45">
        <v>0</v>
      </c>
      <c r="F559" s="96">
        <v>0</v>
      </c>
      <c r="G559" s="96">
        <v>0</v>
      </c>
      <c r="H559" s="96">
        <v>0</v>
      </c>
      <c r="I559" s="96">
        <v>0</v>
      </c>
    </row>
    <row r="560" spans="1:9" x14ac:dyDescent="0.25">
      <c r="A560" s="278" t="s">
        <v>175</v>
      </c>
      <c r="B560" s="279"/>
      <c r="C560" s="279"/>
      <c r="D560" s="279"/>
      <c r="E560" s="279"/>
      <c r="F560" s="279"/>
      <c r="G560" s="279"/>
      <c r="H560" s="279"/>
      <c r="I560" s="280"/>
    </row>
    <row r="561" spans="1:9" x14ac:dyDescent="0.25">
      <c r="A561" s="70" t="s">
        <v>42</v>
      </c>
      <c r="B561" s="54" t="s">
        <v>19</v>
      </c>
      <c r="C561" s="62">
        <f t="shared" ref="C561:C576" si="142">D561+E561+F561+G561+H561+I561</f>
        <v>230</v>
      </c>
      <c r="D561" s="62">
        <f t="shared" ref="D561:I570" si="143">D563</f>
        <v>0</v>
      </c>
      <c r="E561" s="62">
        <f t="shared" si="143"/>
        <v>230</v>
      </c>
      <c r="F561" s="62">
        <f t="shared" si="143"/>
        <v>0</v>
      </c>
      <c r="G561" s="62">
        <f t="shared" si="143"/>
        <v>0</v>
      </c>
      <c r="H561" s="62">
        <f t="shared" si="143"/>
        <v>0</v>
      </c>
      <c r="I561" s="62">
        <f t="shared" si="143"/>
        <v>0</v>
      </c>
    </row>
    <row r="562" spans="1:9" x14ac:dyDescent="0.25">
      <c r="A562" s="61" t="s">
        <v>56</v>
      </c>
      <c r="B562" s="52" t="s">
        <v>20</v>
      </c>
      <c r="C562" s="62">
        <f t="shared" si="142"/>
        <v>230</v>
      </c>
      <c r="D562" s="62">
        <f t="shared" si="143"/>
        <v>0</v>
      </c>
      <c r="E562" s="62">
        <f t="shared" si="143"/>
        <v>230</v>
      </c>
      <c r="F562" s="62">
        <f t="shared" si="143"/>
        <v>0</v>
      </c>
      <c r="G562" s="62">
        <f t="shared" si="143"/>
        <v>0</v>
      </c>
      <c r="H562" s="62">
        <f t="shared" si="143"/>
        <v>0</v>
      </c>
      <c r="I562" s="62">
        <f t="shared" si="143"/>
        <v>0</v>
      </c>
    </row>
    <row r="563" spans="1:9" x14ac:dyDescent="0.25">
      <c r="A563" s="254" t="s">
        <v>21</v>
      </c>
      <c r="B563" s="54" t="s">
        <v>19</v>
      </c>
      <c r="C563" s="62">
        <f t="shared" si="142"/>
        <v>230</v>
      </c>
      <c r="D563" s="62">
        <f t="shared" si="143"/>
        <v>0</v>
      </c>
      <c r="E563" s="62">
        <f t="shared" si="143"/>
        <v>230</v>
      </c>
      <c r="F563" s="62">
        <f t="shared" si="143"/>
        <v>0</v>
      </c>
      <c r="G563" s="62">
        <f t="shared" si="143"/>
        <v>0</v>
      </c>
      <c r="H563" s="62">
        <f t="shared" si="143"/>
        <v>0</v>
      </c>
      <c r="I563" s="62">
        <f t="shared" si="143"/>
        <v>0</v>
      </c>
    </row>
    <row r="564" spans="1:9" x14ac:dyDescent="0.25">
      <c r="A564" s="61" t="s">
        <v>105</v>
      </c>
      <c r="B564" s="52" t="s">
        <v>20</v>
      </c>
      <c r="C564" s="62">
        <f t="shared" si="142"/>
        <v>230</v>
      </c>
      <c r="D564" s="62">
        <f t="shared" si="143"/>
        <v>0</v>
      </c>
      <c r="E564" s="62">
        <f t="shared" si="143"/>
        <v>230</v>
      </c>
      <c r="F564" s="62">
        <f t="shared" si="143"/>
        <v>0</v>
      </c>
      <c r="G564" s="62">
        <f t="shared" si="143"/>
        <v>0</v>
      </c>
      <c r="H564" s="62">
        <f t="shared" si="143"/>
        <v>0</v>
      </c>
      <c r="I564" s="62">
        <f t="shared" si="143"/>
        <v>0</v>
      </c>
    </row>
    <row r="565" spans="1:9" x14ac:dyDescent="0.25">
      <c r="A565" s="49" t="s">
        <v>26</v>
      </c>
      <c r="B565" s="50" t="s">
        <v>19</v>
      </c>
      <c r="C565" s="62">
        <f t="shared" si="142"/>
        <v>230</v>
      </c>
      <c r="D565" s="62">
        <f t="shared" si="143"/>
        <v>0</v>
      </c>
      <c r="E565" s="62">
        <f t="shared" si="143"/>
        <v>230</v>
      </c>
      <c r="F565" s="62">
        <f t="shared" si="143"/>
        <v>0</v>
      </c>
      <c r="G565" s="62">
        <f t="shared" si="143"/>
        <v>0</v>
      </c>
      <c r="H565" s="62">
        <f t="shared" si="143"/>
        <v>0</v>
      </c>
      <c r="I565" s="62">
        <f t="shared" si="143"/>
        <v>0</v>
      </c>
    </row>
    <row r="566" spans="1:9" x14ac:dyDescent="0.25">
      <c r="A566" s="51"/>
      <c r="B566" s="52" t="s">
        <v>20</v>
      </c>
      <c r="C566" s="62">
        <f t="shared" si="142"/>
        <v>230</v>
      </c>
      <c r="D566" s="62">
        <f t="shared" si="143"/>
        <v>0</v>
      </c>
      <c r="E566" s="62">
        <f t="shared" si="143"/>
        <v>230</v>
      </c>
      <c r="F566" s="62">
        <f t="shared" si="143"/>
        <v>0</v>
      </c>
      <c r="G566" s="62">
        <f t="shared" si="143"/>
        <v>0</v>
      </c>
      <c r="H566" s="62">
        <f t="shared" si="143"/>
        <v>0</v>
      </c>
      <c r="I566" s="62">
        <f t="shared" si="143"/>
        <v>0</v>
      </c>
    </row>
    <row r="567" spans="1:9" x14ac:dyDescent="0.25">
      <c r="A567" s="71" t="s">
        <v>38</v>
      </c>
      <c r="B567" s="54" t="s">
        <v>19</v>
      </c>
      <c r="C567" s="62">
        <f t="shared" si="142"/>
        <v>230</v>
      </c>
      <c r="D567" s="62">
        <f t="shared" si="143"/>
        <v>0</v>
      </c>
      <c r="E567" s="62">
        <f t="shared" si="143"/>
        <v>230</v>
      </c>
      <c r="F567" s="62">
        <f t="shared" si="143"/>
        <v>0</v>
      </c>
      <c r="G567" s="62">
        <f t="shared" si="143"/>
        <v>0</v>
      </c>
      <c r="H567" s="62">
        <f t="shared" si="143"/>
        <v>0</v>
      </c>
      <c r="I567" s="62">
        <f t="shared" si="143"/>
        <v>0</v>
      </c>
    </row>
    <row r="568" spans="1:9" x14ac:dyDescent="0.25">
      <c r="A568" s="66"/>
      <c r="B568" s="52" t="s">
        <v>20</v>
      </c>
      <c r="C568" s="62">
        <f t="shared" si="142"/>
        <v>230</v>
      </c>
      <c r="D568" s="62">
        <f t="shared" si="143"/>
        <v>0</v>
      </c>
      <c r="E568" s="62">
        <f t="shared" si="143"/>
        <v>230</v>
      </c>
      <c r="F568" s="62">
        <f t="shared" si="143"/>
        <v>0</v>
      </c>
      <c r="G568" s="62">
        <f t="shared" si="143"/>
        <v>0</v>
      </c>
      <c r="H568" s="62">
        <f t="shared" si="143"/>
        <v>0</v>
      </c>
      <c r="I568" s="62">
        <f t="shared" si="143"/>
        <v>0</v>
      </c>
    </row>
    <row r="569" spans="1:9" x14ac:dyDescent="0.25">
      <c r="A569" s="283" t="s">
        <v>29</v>
      </c>
      <c r="B569" s="115" t="s">
        <v>19</v>
      </c>
      <c r="C569" s="116">
        <f t="shared" si="142"/>
        <v>230</v>
      </c>
      <c r="D569" s="116">
        <f t="shared" si="143"/>
        <v>0</v>
      </c>
      <c r="E569" s="116">
        <f t="shared" si="143"/>
        <v>230</v>
      </c>
      <c r="F569" s="116">
        <f t="shared" si="143"/>
        <v>0</v>
      </c>
      <c r="G569" s="116">
        <f t="shared" si="143"/>
        <v>0</v>
      </c>
      <c r="H569" s="116">
        <f t="shared" si="143"/>
        <v>0</v>
      </c>
      <c r="I569" s="116">
        <f t="shared" si="143"/>
        <v>0</v>
      </c>
    </row>
    <row r="570" spans="1:9" x14ac:dyDescent="0.25">
      <c r="A570" s="268"/>
      <c r="B570" s="118" t="s">
        <v>20</v>
      </c>
      <c r="C570" s="116">
        <f t="shared" si="142"/>
        <v>230</v>
      </c>
      <c r="D570" s="116">
        <f t="shared" si="143"/>
        <v>0</v>
      </c>
      <c r="E570" s="116">
        <f t="shared" si="143"/>
        <v>230</v>
      </c>
      <c r="F570" s="116">
        <f t="shared" si="143"/>
        <v>0</v>
      </c>
      <c r="G570" s="116">
        <f t="shared" si="143"/>
        <v>0</v>
      </c>
      <c r="H570" s="116">
        <f t="shared" si="143"/>
        <v>0</v>
      </c>
      <c r="I570" s="116">
        <f t="shared" si="143"/>
        <v>0</v>
      </c>
    </row>
    <row r="571" spans="1:9" ht="26.25" x14ac:dyDescent="0.25">
      <c r="A571" s="114" t="s">
        <v>176</v>
      </c>
      <c r="B571" s="115" t="s">
        <v>19</v>
      </c>
      <c r="C571" s="116">
        <f t="shared" si="142"/>
        <v>230</v>
      </c>
      <c r="D571" s="116">
        <f t="shared" ref="D571:I572" si="144">D573+D575</f>
        <v>0</v>
      </c>
      <c r="E571" s="116">
        <f t="shared" si="144"/>
        <v>230</v>
      </c>
      <c r="F571" s="116">
        <f t="shared" si="144"/>
        <v>0</v>
      </c>
      <c r="G571" s="116">
        <f t="shared" si="144"/>
        <v>0</v>
      </c>
      <c r="H571" s="116">
        <f t="shared" si="144"/>
        <v>0</v>
      </c>
      <c r="I571" s="116">
        <f t="shared" si="144"/>
        <v>0</v>
      </c>
    </row>
    <row r="572" spans="1:9" x14ac:dyDescent="0.25">
      <c r="A572" s="66"/>
      <c r="B572" s="118" t="s">
        <v>20</v>
      </c>
      <c r="C572" s="116">
        <f t="shared" si="142"/>
        <v>230</v>
      </c>
      <c r="D572" s="116">
        <f t="shared" si="144"/>
        <v>0</v>
      </c>
      <c r="E572" s="116">
        <f t="shared" si="144"/>
        <v>230</v>
      </c>
      <c r="F572" s="116">
        <f t="shared" si="144"/>
        <v>0</v>
      </c>
      <c r="G572" s="116">
        <f t="shared" si="144"/>
        <v>0</v>
      </c>
      <c r="H572" s="116">
        <f t="shared" si="144"/>
        <v>0</v>
      </c>
      <c r="I572" s="116">
        <f t="shared" si="144"/>
        <v>0</v>
      </c>
    </row>
    <row r="573" spans="1:9" x14ac:dyDescent="0.25">
      <c r="A573" s="94" t="s">
        <v>177</v>
      </c>
      <c r="B573" s="95" t="s">
        <v>19</v>
      </c>
      <c r="C573" s="96">
        <f t="shared" si="142"/>
        <v>0</v>
      </c>
      <c r="D573" s="290">
        <v>0</v>
      </c>
      <c r="E573" s="97">
        <f>230-230</f>
        <v>0</v>
      </c>
      <c r="F573" s="96">
        <v>0</v>
      </c>
      <c r="G573" s="96">
        <v>0</v>
      </c>
      <c r="H573" s="96">
        <v>0</v>
      </c>
      <c r="I573" s="96">
        <v>0</v>
      </c>
    </row>
    <row r="574" spans="1:9" x14ac:dyDescent="0.25">
      <c r="A574" s="66"/>
      <c r="B574" s="99" t="s">
        <v>20</v>
      </c>
      <c r="C574" s="96">
        <f t="shared" si="142"/>
        <v>0</v>
      </c>
      <c r="D574" s="290">
        <v>0</v>
      </c>
      <c r="E574" s="97">
        <f>230-230</f>
        <v>0</v>
      </c>
      <c r="F574" s="96">
        <v>0</v>
      </c>
      <c r="G574" s="96">
        <v>0</v>
      </c>
      <c r="H574" s="96">
        <v>0</v>
      </c>
      <c r="I574" s="96">
        <v>0</v>
      </c>
    </row>
    <row r="575" spans="1:9" x14ac:dyDescent="0.25">
      <c r="A575" s="94" t="s">
        <v>178</v>
      </c>
      <c r="B575" s="95" t="s">
        <v>19</v>
      </c>
      <c r="C575" s="96">
        <f t="shared" si="142"/>
        <v>230</v>
      </c>
      <c r="D575" s="290">
        <v>0</v>
      </c>
      <c r="E575" s="97">
        <v>230</v>
      </c>
      <c r="F575" s="96">
        <v>0</v>
      </c>
      <c r="G575" s="96">
        <v>0</v>
      </c>
      <c r="H575" s="96">
        <v>0</v>
      </c>
      <c r="I575" s="96">
        <v>0</v>
      </c>
    </row>
    <row r="576" spans="1:9" x14ac:dyDescent="0.25">
      <c r="A576" s="66"/>
      <c r="B576" s="99" t="s">
        <v>20</v>
      </c>
      <c r="C576" s="96">
        <f t="shared" si="142"/>
        <v>230</v>
      </c>
      <c r="D576" s="290">
        <v>0</v>
      </c>
      <c r="E576" s="97">
        <v>230</v>
      </c>
      <c r="F576" s="96">
        <v>0</v>
      </c>
      <c r="G576" s="96">
        <v>0</v>
      </c>
      <c r="H576" s="96">
        <v>0</v>
      </c>
      <c r="I576" s="96">
        <v>0</v>
      </c>
    </row>
    <row r="577" spans="1:9" x14ac:dyDescent="0.25">
      <c r="A577" s="100" t="s">
        <v>104</v>
      </c>
      <c r="B577" s="101"/>
      <c r="C577" s="101"/>
      <c r="D577" s="101"/>
      <c r="E577" s="101"/>
      <c r="F577" s="101"/>
      <c r="G577" s="101"/>
      <c r="H577" s="101"/>
      <c r="I577" s="102"/>
    </row>
    <row r="578" spans="1:9" x14ac:dyDescent="0.25">
      <c r="A578" s="71" t="s">
        <v>42</v>
      </c>
      <c r="B578" s="59" t="s">
        <v>19</v>
      </c>
      <c r="C578" s="62">
        <f t="shared" ref="C578:C641" si="145">D578+E578+F578+G578+H578+I578</f>
        <v>23844.989999999998</v>
      </c>
      <c r="D578" s="62">
        <f t="shared" ref="D578:I589" si="146">D580</f>
        <v>7615.96</v>
      </c>
      <c r="E578" s="55">
        <f t="shared" si="146"/>
        <v>16229.029999999999</v>
      </c>
      <c r="F578" s="62">
        <f t="shared" si="146"/>
        <v>0</v>
      </c>
      <c r="G578" s="62">
        <f t="shared" si="146"/>
        <v>0</v>
      </c>
      <c r="H578" s="62">
        <f t="shared" si="146"/>
        <v>0</v>
      </c>
      <c r="I578" s="62">
        <f t="shared" si="146"/>
        <v>0</v>
      </c>
    </row>
    <row r="579" spans="1:9" x14ac:dyDescent="0.25">
      <c r="A579" s="61" t="s">
        <v>56</v>
      </c>
      <c r="B579" s="57" t="s">
        <v>20</v>
      </c>
      <c r="C579" s="62">
        <f t="shared" si="145"/>
        <v>23844.989999999998</v>
      </c>
      <c r="D579" s="62">
        <f t="shared" si="146"/>
        <v>7615.96</v>
      </c>
      <c r="E579" s="55">
        <f t="shared" si="146"/>
        <v>16229.029999999999</v>
      </c>
      <c r="F579" s="62">
        <f t="shared" si="146"/>
        <v>0</v>
      </c>
      <c r="G579" s="62">
        <f t="shared" si="146"/>
        <v>0</v>
      </c>
      <c r="H579" s="62">
        <f t="shared" si="146"/>
        <v>0</v>
      </c>
      <c r="I579" s="62">
        <f t="shared" si="146"/>
        <v>0</v>
      </c>
    </row>
    <row r="580" spans="1:9" x14ac:dyDescent="0.25">
      <c r="A580" s="65" t="s">
        <v>33</v>
      </c>
      <c r="B580" s="59" t="s">
        <v>19</v>
      </c>
      <c r="C580" s="62">
        <f t="shared" si="145"/>
        <v>23844.989999999998</v>
      </c>
      <c r="D580" s="62">
        <f t="shared" ref="D580:I581" si="147">D582+D588</f>
        <v>7615.96</v>
      </c>
      <c r="E580" s="62">
        <f t="shared" si="147"/>
        <v>16229.029999999999</v>
      </c>
      <c r="F580" s="62">
        <f t="shared" si="147"/>
        <v>0</v>
      </c>
      <c r="G580" s="62">
        <f t="shared" si="147"/>
        <v>0</v>
      </c>
      <c r="H580" s="62">
        <f t="shared" si="147"/>
        <v>0</v>
      </c>
      <c r="I580" s="62">
        <f t="shared" si="147"/>
        <v>0</v>
      </c>
    </row>
    <row r="581" spans="1:9" x14ac:dyDescent="0.25">
      <c r="A581" s="66" t="s">
        <v>34</v>
      </c>
      <c r="B581" s="57" t="s">
        <v>20</v>
      </c>
      <c r="C581" s="62">
        <f t="shared" si="145"/>
        <v>23844.989999999998</v>
      </c>
      <c r="D581" s="62">
        <f t="shared" si="147"/>
        <v>7615.96</v>
      </c>
      <c r="E581" s="62">
        <f t="shared" si="147"/>
        <v>16229.029999999999</v>
      </c>
      <c r="F581" s="62">
        <f t="shared" si="147"/>
        <v>0</v>
      </c>
      <c r="G581" s="62">
        <f t="shared" si="147"/>
        <v>0</v>
      </c>
      <c r="H581" s="62">
        <f t="shared" si="147"/>
        <v>0</v>
      </c>
      <c r="I581" s="62">
        <f t="shared" si="147"/>
        <v>0</v>
      </c>
    </row>
    <row r="582" spans="1:9" ht="26.25" x14ac:dyDescent="0.25">
      <c r="A582" s="93" t="s">
        <v>37</v>
      </c>
      <c r="B582" s="208" t="s">
        <v>19</v>
      </c>
      <c r="C582" s="55">
        <f t="shared" si="145"/>
        <v>344</v>
      </c>
      <c r="D582" s="55">
        <f t="shared" ref="D582:I585" si="148">D584</f>
        <v>0</v>
      </c>
      <c r="E582" s="55">
        <f t="shared" si="148"/>
        <v>344</v>
      </c>
      <c r="F582" s="55">
        <f t="shared" si="148"/>
        <v>0</v>
      </c>
      <c r="G582" s="55">
        <f t="shared" si="148"/>
        <v>0</v>
      </c>
      <c r="H582" s="55">
        <f t="shared" si="148"/>
        <v>0</v>
      </c>
      <c r="I582" s="55">
        <f t="shared" si="148"/>
        <v>0</v>
      </c>
    </row>
    <row r="583" spans="1:9" x14ac:dyDescent="0.25">
      <c r="A583" s="51"/>
      <c r="B583" s="69" t="s">
        <v>20</v>
      </c>
      <c r="C583" s="55">
        <f t="shared" si="145"/>
        <v>344</v>
      </c>
      <c r="D583" s="55">
        <f t="shared" si="148"/>
        <v>0</v>
      </c>
      <c r="E583" s="55">
        <f t="shared" si="148"/>
        <v>344</v>
      </c>
      <c r="F583" s="55">
        <f t="shared" si="148"/>
        <v>0</v>
      </c>
      <c r="G583" s="55">
        <f t="shared" si="148"/>
        <v>0</v>
      </c>
      <c r="H583" s="55">
        <f t="shared" si="148"/>
        <v>0</v>
      </c>
      <c r="I583" s="55">
        <f t="shared" si="148"/>
        <v>0</v>
      </c>
    </row>
    <row r="584" spans="1:9" x14ac:dyDescent="0.25">
      <c r="A584" s="291" t="s">
        <v>179</v>
      </c>
      <c r="B584" s="276" t="s">
        <v>19</v>
      </c>
      <c r="C584" s="138">
        <f t="shared" si="145"/>
        <v>344</v>
      </c>
      <c r="D584" s="138">
        <f t="shared" si="148"/>
        <v>0</v>
      </c>
      <c r="E584" s="138">
        <f t="shared" si="148"/>
        <v>344</v>
      </c>
      <c r="F584" s="138">
        <f t="shared" si="148"/>
        <v>0</v>
      </c>
      <c r="G584" s="138">
        <f t="shared" si="148"/>
        <v>0</v>
      </c>
      <c r="H584" s="138">
        <f t="shared" si="148"/>
        <v>0</v>
      </c>
      <c r="I584" s="138">
        <f t="shared" si="148"/>
        <v>0</v>
      </c>
    </row>
    <row r="585" spans="1:9" x14ac:dyDescent="0.25">
      <c r="A585" s="292"/>
      <c r="B585" s="149" t="s">
        <v>20</v>
      </c>
      <c r="C585" s="138">
        <f t="shared" si="145"/>
        <v>344</v>
      </c>
      <c r="D585" s="138">
        <f t="shared" si="148"/>
        <v>0</v>
      </c>
      <c r="E585" s="138">
        <f t="shared" si="148"/>
        <v>344</v>
      </c>
      <c r="F585" s="138">
        <f t="shared" si="148"/>
        <v>0</v>
      </c>
      <c r="G585" s="138">
        <f t="shared" si="148"/>
        <v>0</v>
      </c>
      <c r="H585" s="138">
        <f t="shared" si="148"/>
        <v>0</v>
      </c>
      <c r="I585" s="138">
        <f t="shared" si="148"/>
        <v>0</v>
      </c>
    </row>
    <row r="586" spans="1:9" ht="26.25" x14ac:dyDescent="0.25">
      <c r="A586" s="235" t="s">
        <v>180</v>
      </c>
      <c r="B586" s="293" t="s">
        <v>19</v>
      </c>
      <c r="C586" s="62">
        <f>D586+E586+F586+G586+H586+I586</f>
        <v>344</v>
      </c>
      <c r="D586" s="111">
        <v>0</v>
      </c>
      <c r="E586" s="138">
        <v>344</v>
      </c>
      <c r="F586" s="111">
        <v>0</v>
      </c>
      <c r="G586" s="111">
        <v>0</v>
      </c>
      <c r="H586" s="111">
        <v>0</v>
      </c>
      <c r="I586" s="111">
        <v>0</v>
      </c>
    </row>
    <row r="587" spans="1:9" x14ac:dyDescent="0.25">
      <c r="A587" s="294"/>
      <c r="B587" s="295" t="s">
        <v>20</v>
      </c>
      <c r="C587" s="62">
        <f>D587+E587+F587+G587+H587+I587</f>
        <v>344</v>
      </c>
      <c r="D587" s="39">
        <v>0</v>
      </c>
      <c r="E587" s="138">
        <v>344</v>
      </c>
      <c r="F587" s="62">
        <v>0</v>
      </c>
      <c r="G587" s="62">
        <v>0</v>
      </c>
      <c r="H587" s="62">
        <v>0</v>
      </c>
      <c r="I587" s="62">
        <v>0</v>
      </c>
    </row>
    <row r="588" spans="1:9" x14ac:dyDescent="0.25">
      <c r="A588" s="49" t="s">
        <v>26</v>
      </c>
      <c r="B588" s="50" t="s">
        <v>19</v>
      </c>
      <c r="C588" s="62">
        <f t="shared" si="145"/>
        <v>23500.989999999998</v>
      </c>
      <c r="D588" s="62">
        <f>D590</f>
        <v>7615.96</v>
      </c>
      <c r="E588" s="62">
        <f t="shared" si="146"/>
        <v>15885.029999999999</v>
      </c>
      <c r="F588" s="62">
        <f t="shared" si="146"/>
        <v>0</v>
      </c>
      <c r="G588" s="62">
        <f t="shared" si="146"/>
        <v>0</v>
      </c>
      <c r="H588" s="62">
        <f t="shared" si="146"/>
        <v>0</v>
      </c>
      <c r="I588" s="62">
        <f t="shared" si="146"/>
        <v>0</v>
      </c>
    </row>
    <row r="589" spans="1:9" x14ac:dyDescent="0.25">
      <c r="A589" s="51"/>
      <c r="B589" s="52" t="s">
        <v>20</v>
      </c>
      <c r="C589" s="62">
        <f t="shared" si="145"/>
        <v>23500.989999999998</v>
      </c>
      <c r="D589" s="62">
        <f>D591</f>
        <v>7615.96</v>
      </c>
      <c r="E589" s="62">
        <f t="shared" si="146"/>
        <v>15885.029999999999</v>
      </c>
      <c r="F589" s="62">
        <f t="shared" si="146"/>
        <v>0</v>
      </c>
      <c r="G589" s="62">
        <f t="shared" si="146"/>
        <v>0</v>
      </c>
      <c r="H589" s="62">
        <f t="shared" si="146"/>
        <v>0</v>
      </c>
      <c r="I589" s="62">
        <f t="shared" si="146"/>
        <v>0</v>
      </c>
    </row>
    <row r="590" spans="1:9" x14ac:dyDescent="0.25">
      <c r="A590" s="58" t="s">
        <v>38</v>
      </c>
      <c r="B590" s="80" t="s">
        <v>19</v>
      </c>
      <c r="C590" s="62">
        <f t="shared" si="145"/>
        <v>23500.989999999998</v>
      </c>
      <c r="D590" s="62">
        <f t="shared" ref="D590:I591" si="149">D592+D1108+D1202</f>
        <v>7615.96</v>
      </c>
      <c r="E590" s="62">
        <f t="shared" si="149"/>
        <v>15885.029999999999</v>
      </c>
      <c r="F590" s="62">
        <f t="shared" si="149"/>
        <v>0</v>
      </c>
      <c r="G590" s="62">
        <f t="shared" si="149"/>
        <v>0</v>
      </c>
      <c r="H590" s="62">
        <f t="shared" si="149"/>
        <v>0</v>
      </c>
      <c r="I590" s="62">
        <f t="shared" si="149"/>
        <v>0</v>
      </c>
    </row>
    <row r="591" spans="1:9" x14ac:dyDescent="0.25">
      <c r="A591" s="255"/>
      <c r="B591" s="80" t="s">
        <v>20</v>
      </c>
      <c r="C591" s="62">
        <f t="shared" si="145"/>
        <v>23500.989999999998</v>
      </c>
      <c r="D591" s="62">
        <f t="shared" si="149"/>
        <v>7615.96</v>
      </c>
      <c r="E591" s="62">
        <f t="shared" si="149"/>
        <v>15885.029999999999</v>
      </c>
      <c r="F591" s="62">
        <f t="shared" si="149"/>
        <v>0</v>
      </c>
      <c r="G591" s="62">
        <f t="shared" si="149"/>
        <v>0</v>
      </c>
      <c r="H591" s="62">
        <f t="shared" si="149"/>
        <v>0</v>
      </c>
      <c r="I591" s="62">
        <f t="shared" si="149"/>
        <v>0</v>
      </c>
    </row>
    <row r="592" spans="1:9" x14ac:dyDescent="0.25">
      <c r="A592" s="107" t="s">
        <v>29</v>
      </c>
      <c r="B592" s="104" t="s">
        <v>19</v>
      </c>
      <c r="C592" s="105">
        <f t="shared" si="145"/>
        <v>22793.82</v>
      </c>
      <c r="D592" s="105">
        <f t="shared" ref="D592:I593" si="150">D594+D784+D812+D828+D944+D962+D998+D1032+D1070</f>
        <v>7162.53</v>
      </c>
      <c r="E592" s="105">
        <f t="shared" si="150"/>
        <v>15631.289999999999</v>
      </c>
      <c r="F592" s="105">
        <f t="shared" si="150"/>
        <v>0</v>
      </c>
      <c r="G592" s="105">
        <f t="shared" si="150"/>
        <v>0</v>
      </c>
      <c r="H592" s="105">
        <f t="shared" si="150"/>
        <v>0</v>
      </c>
      <c r="I592" s="105">
        <f t="shared" si="150"/>
        <v>0</v>
      </c>
    </row>
    <row r="593" spans="1:9" x14ac:dyDescent="0.25">
      <c r="A593" s="108"/>
      <c r="B593" s="106" t="s">
        <v>20</v>
      </c>
      <c r="C593" s="105">
        <f t="shared" si="145"/>
        <v>22793.82</v>
      </c>
      <c r="D593" s="105">
        <f t="shared" si="150"/>
        <v>7162.53</v>
      </c>
      <c r="E593" s="105">
        <f t="shared" si="150"/>
        <v>15631.289999999999</v>
      </c>
      <c r="F593" s="105">
        <f t="shared" si="150"/>
        <v>0</v>
      </c>
      <c r="G593" s="105">
        <f t="shared" si="150"/>
        <v>0</v>
      </c>
      <c r="H593" s="105">
        <f t="shared" si="150"/>
        <v>0</v>
      </c>
      <c r="I593" s="105">
        <f t="shared" si="150"/>
        <v>0</v>
      </c>
    </row>
    <row r="594" spans="1:9" x14ac:dyDescent="0.25">
      <c r="A594" s="296" t="s">
        <v>181</v>
      </c>
      <c r="B594" s="115" t="s">
        <v>19</v>
      </c>
      <c r="C594" s="116">
        <f t="shared" si="145"/>
        <v>11773.59</v>
      </c>
      <c r="D594" s="116">
        <f t="shared" ref="D594:I595" si="151">D596+D598+D600+D602+D604+D606+D608+D610+D612+D614+D616+D618+D620+D622+D624+D626+D628+D630+D632+D634+D636+D638+D640+D642+D644+D646+D648+D650+D652+D654+D656+D658+D660+D662+D664+D666+D668+D670+D672+D674+D676+D678+D680+D682+D684+D686+D688+D690+D692+D694+D696+D698+D700+D702+D704+D706+D708+D710+D712+D714+D716+D718+D720+D722+D724+D726+D728+D730+D732+D734+D736+D738+D740+D742+D744+D746+D748+D750+D752+D754+D756+D758+D760+D762+D764+D766+D768+D770+D772+D774+D776+D778+D780+D782</f>
        <v>5342.59</v>
      </c>
      <c r="E594" s="116">
        <f t="shared" si="151"/>
        <v>6431</v>
      </c>
      <c r="F594" s="116">
        <f t="shared" si="151"/>
        <v>0</v>
      </c>
      <c r="G594" s="116">
        <f t="shared" si="151"/>
        <v>0</v>
      </c>
      <c r="H594" s="116">
        <f t="shared" si="151"/>
        <v>0</v>
      </c>
      <c r="I594" s="116">
        <f t="shared" si="151"/>
        <v>0</v>
      </c>
    </row>
    <row r="595" spans="1:9" x14ac:dyDescent="0.25">
      <c r="A595" s="117"/>
      <c r="B595" s="118" t="s">
        <v>20</v>
      </c>
      <c r="C595" s="116">
        <f t="shared" si="145"/>
        <v>11773.59</v>
      </c>
      <c r="D595" s="116">
        <f t="shared" si="151"/>
        <v>5342.59</v>
      </c>
      <c r="E595" s="116">
        <f t="shared" si="151"/>
        <v>6431</v>
      </c>
      <c r="F595" s="116">
        <f t="shared" si="151"/>
        <v>0</v>
      </c>
      <c r="G595" s="116">
        <f t="shared" si="151"/>
        <v>0</v>
      </c>
      <c r="H595" s="116">
        <f t="shared" si="151"/>
        <v>0</v>
      </c>
      <c r="I595" s="116">
        <f t="shared" si="151"/>
        <v>0</v>
      </c>
    </row>
    <row r="596" spans="1:9" x14ac:dyDescent="0.25">
      <c r="A596" s="119" t="s">
        <v>182</v>
      </c>
      <c r="B596" s="110" t="s">
        <v>19</v>
      </c>
      <c r="C596" s="111">
        <f t="shared" si="145"/>
        <v>10</v>
      </c>
      <c r="D596" s="111">
        <v>10</v>
      </c>
      <c r="E596" s="121">
        <v>0</v>
      </c>
      <c r="F596" s="111">
        <v>0</v>
      </c>
      <c r="G596" s="111">
        <v>0</v>
      </c>
      <c r="H596" s="111">
        <v>0</v>
      </c>
      <c r="I596" s="111">
        <v>0</v>
      </c>
    </row>
    <row r="597" spans="1:9" x14ac:dyDescent="0.25">
      <c r="A597" s="122"/>
      <c r="B597" s="57" t="s">
        <v>20</v>
      </c>
      <c r="C597" s="62">
        <f t="shared" si="145"/>
        <v>10</v>
      </c>
      <c r="D597" s="39">
        <v>10</v>
      </c>
      <c r="E597" s="138">
        <v>0</v>
      </c>
      <c r="F597" s="62">
        <v>0</v>
      </c>
      <c r="G597" s="62">
        <v>0</v>
      </c>
      <c r="H597" s="62">
        <v>0</v>
      </c>
      <c r="I597" s="62">
        <v>0</v>
      </c>
    </row>
    <row r="598" spans="1:9" x14ac:dyDescent="0.25">
      <c r="A598" s="119" t="s">
        <v>183</v>
      </c>
      <c r="B598" s="110" t="s">
        <v>19</v>
      </c>
      <c r="C598" s="111">
        <f t="shared" si="145"/>
        <v>17</v>
      </c>
      <c r="D598" s="111">
        <v>17</v>
      </c>
      <c r="E598" s="121">
        <v>0</v>
      </c>
      <c r="F598" s="111">
        <v>0</v>
      </c>
      <c r="G598" s="111">
        <v>0</v>
      </c>
      <c r="H598" s="111">
        <v>0</v>
      </c>
      <c r="I598" s="111">
        <v>0</v>
      </c>
    </row>
    <row r="599" spans="1:9" x14ac:dyDescent="0.25">
      <c r="A599" s="122"/>
      <c r="B599" s="57" t="s">
        <v>20</v>
      </c>
      <c r="C599" s="62">
        <f t="shared" si="145"/>
        <v>17</v>
      </c>
      <c r="D599" s="39">
        <v>17</v>
      </c>
      <c r="E599" s="138">
        <v>0</v>
      </c>
      <c r="F599" s="62">
        <v>0</v>
      </c>
      <c r="G599" s="62">
        <v>0</v>
      </c>
      <c r="H599" s="62">
        <v>0</v>
      </c>
      <c r="I599" s="62">
        <v>0</v>
      </c>
    </row>
    <row r="600" spans="1:9" x14ac:dyDescent="0.25">
      <c r="A600" s="119" t="s">
        <v>184</v>
      </c>
      <c r="B600" s="110" t="s">
        <v>19</v>
      </c>
      <c r="C600" s="111">
        <f t="shared" si="145"/>
        <v>10</v>
      </c>
      <c r="D600" s="111">
        <v>10</v>
      </c>
      <c r="E600" s="121">
        <v>0</v>
      </c>
      <c r="F600" s="111">
        <v>0</v>
      </c>
      <c r="G600" s="111">
        <v>0</v>
      </c>
      <c r="H600" s="111">
        <v>0</v>
      </c>
      <c r="I600" s="111">
        <v>0</v>
      </c>
    </row>
    <row r="601" spans="1:9" x14ac:dyDescent="0.25">
      <c r="A601" s="122"/>
      <c r="B601" s="57" t="s">
        <v>20</v>
      </c>
      <c r="C601" s="62">
        <f t="shared" si="145"/>
        <v>10</v>
      </c>
      <c r="D601" s="39">
        <v>10</v>
      </c>
      <c r="E601" s="138">
        <v>0</v>
      </c>
      <c r="F601" s="62">
        <v>0</v>
      </c>
      <c r="G601" s="62">
        <v>0</v>
      </c>
      <c r="H601" s="62">
        <v>0</v>
      </c>
      <c r="I601" s="62">
        <v>0</v>
      </c>
    </row>
    <row r="602" spans="1:9" x14ac:dyDescent="0.25">
      <c r="A602" s="119" t="s">
        <v>185</v>
      </c>
      <c r="B602" s="110" t="s">
        <v>19</v>
      </c>
      <c r="C602" s="111">
        <f t="shared" si="145"/>
        <v>99</v>
      </c>
      <c r="D602" s="111">
        <v>99</v>
      </c>
      <c r="E602" s="121">
        <v>0</v>
      </c>
      <c r="F602" s="111">
        <v>0</v>
      </c>
      <c r="G602" s="111">
        <v>0</v>
      </c>
      <c r="H602" s="111">
        <v>0</v>
      </c>
      <c r="I602" s="111">
        <v>0</v>
      </c>
    </row>
    <row r="603" spans="1:9" x14ac:dyDescent="0.25">
      <c r="A603" s="122"/>
      <c r="B603" s="57" t="s">
        <v>20</v>
      </c>
      <c r="C603" s="62">
        <f t="shared" si="145"/>
        <v>99</v>
      </c>
      <c r="D603" s="39">
        <v>99</v>
      </c>
      <c r="E603" s="138">
        <v>0</v>
      </c>
      <c r="F603" s="62">
        <v>0</v>
      </c>
      <c r="G603" s="62">
        <v>0</v>
      </c>
      <c r="H603" s="62">
        <v>0</v>
      </c>
      <c r="I603" s="62">
        <v>0</v>
      </c>
    </row>
    <row r="604" spans="1:9" x14ac:dyDescent="0.25">
      <c r="A604" s="119" t="s">
        <v>186</v>
      </c>
      <c r="B604" s="110" t="s">
        <v>19</v>
      </c>
      <c r="C604" s="111">
        <f t="shared" si="145"/>
        <v>10</v>
      </c>
      <c r="D604" s="111">
        <v>10</v>
      </c>
      <c r="E604" s="121">
        <v>0</v>
      </c>
      <c r="F604" s="111">
        <v>0</v>
      </c>
      <c r="G604" s="111">
        <v>0</v>
      </c>
      <c r="H604" s="111">
        <v>0</v>
      </c>
      <c r="I604" s="111">
        <v>0</v>
      </c>
    </row>
    <row r="605" spans="1:9" x14ac:dyDescent="0.25">
      <c r="A605" s="122"/>
      <c r="B605" s="57" t="s">
        <v>20</v>
      </c>
      <c r="C605" s="62">
        <f t="shared" si="145"/>
        <v>10</v>
      </c>
      <c r="D605" s="39">
        <v>10</v>
      </c>
      <c r="E605" s="138">
        <v>0</v>
      </c>
      <c r="F605" s="62">
        <v>0</v>
      </c>
      <c r="G605" s="62">
        <v>0</v>
      </c>
      <c r="H605" s="62">
        <v>0</v>
      </c>
      <c r="I605" s="62">
        <v>0</v>
      </c>
    </row>
    <row r="606" spans="1:9" x14ac:dyDescent="0.25">
      <c r="A606" s="119" t="s">
        <v>187</v>
      </c>
      <c r="B606" s="110" t="s">
        <v>19</v>
      </c>
      <c r="C606" s="111">
        <f t="shared" si="145"/>
        <v>11</v>
      </c>
      <c r="D606" s="111">
        <v>11</v>
      </c>
      <c r="E606" s="121">
        <v>0</v>
      </c>
      <c r="F606" s="111">
        <v>0</v>
      </c>
      <c r="G606" s="111">
        <v>0</v>
      </c>
      <c r="H606" s="111">
        <v>0</v>
      </c>
      <c r="I606" s="111">
        <v>0</v>
      </c>
    </row>
    <row r="607" spans="1:9" x14ac:dyDescent="0.25">
      <c r="A607" s="122"/>
      <c r="B607" s="57" t="s">
        <v>20</v>
      </c>
      <c r="C607" s="62">
        <f t="shared" si="145"/>
        <v>11</v>
      </c>
      <c r="D607" s="39">
        <v>11</v>
      </c>
      <c r="E607" s="138">
        <v>0</v>
      </c>
      <c r="F607" s="62">
        <v>0</v>
      </c>
      <c r="G607" s="62">
        <v>0</v>
      </c>
      <c r="H607" s="62">
        <v>0</v>
      </c>
      <c r="I607" s="62">
        <v>0</v>
      </c>
    </row>
    <row r="608" spans="1:9" x14ac:dyDescent="0.25">
      <c r="A608" s="119" t="s">
        <v>188</v>
      </c>
      <c r="B608" s="110" t="s">
        <v>19</v>
      </c>
      <c r="C608" s="111">
        <f t="shared" si="145"/>
        <v>59</v>
      </c>
      <c r="D608" s="111">
        <v>59</v>
      </c>
      <c r="E608" s="121">
        <v>0</v>
      </c>
      <c r="F608" s="111">
        <v>0</v>
      </c>
      <c r="G608" s="111">
        <v>0</v>
      </c>
      <c r="H608" s="111">
        <v>0</v>
      </c>
      <c r="I608" s="111">
        <v>0</v>
      </c>
    </row>
    <row r="609" spans="1:9" x14ac:dyDescent="0.25">
      <c r="A609" s="122"/>
      <c r="B609" s="57" t="s">
        <v>20</v>
      </c>
      <c r="C609" s="62">
        <f t="shared" si="145"/>
        <v>59</v>
      </c>
      <c r="D609" s="39">
        <v>59</v>
      </c>
      <c r="E609" s="138">
        <v>0</v>
      </c>
      <c r="F609" s="62">
        <v>0</v>
      </c>
      <c r="G609" s="62">
        <v>0</v>
      </c>
      <c r="H609" s="62">
        <v>0</v>
      </c>
      <c r="I609" s="62">
        <v>0</v>
      </c>
    </row>
    <row r="610" spans="1:9" x14ac:dyDescent="0.25">
      <c r="A610" s="119" t="s">
        <v>189</v>
      </c>
      <c r="B610" s="110" t="s">
        <v>19</v>
      </c>
      <c r="C610" s="111">
        <f t="shared" si="145"/>
        <v>120</v>
      </c>
      <c r="D610" s="111">
        <v>120</v>
      </c>
      <c r="E610" s="121">
        <v>0</v>
      </c>
      <c r="F610" s="111">
        <v>0</v>
      </c>
      <c r="G610" s="111">
        <v>0</v>
      </c>
      <c r="H610" s="111">
        <v>0</v>
      </c>
      <c r="I610" s="111">
        <v>0</v>
      </c>
    </row>
    <row r="611" spans="1:9" x14ac:dyDescent="0.25">
      <c r="A611" s="122"/>
      <c r="B611" s="57" t="s">
        <v>20</v>
      </c>
      <c r="C611" s="62">
        <f t="shared" si="145"/>
        <v>120</v>
      </c>
      <c r="D611" s="39">
        <v>120</v>
      </c>
      <c r="E611" s="138">
        <v>0</v>
      </c>
      <c r="F611" s="62">
        <v>0</v>
      </c>
      <c r="G611" s="62">
        <v>0</v>
      </c>
      <c r="H611" s="62">
        <v>0</v>
      </c>
      <c r="I611" s="62">
        <v>0</v>
      </c>
    </row>
    <row r="612" spans="1:9" x14ac:dyDescent="0.25">
      <c r="A612" s="119" t="s">
        <v>190</v>
      </c>
      <c r="B612" s="110" t="s">
        <v>19</v>
      </c>
      <c r="C612" s="111">
        <f t="shared" si="145"/>
        <v>20</v>
      </c>
      <c r="D612" s="111">
        <v>20</v>
      </c>
      <c r="E612" s="121">
        <v>0</v>
      </c>
      <c r="F612" s="111">
        <v>0</v>
      </c>
      <c r="G612" s="111">
        <v>0</v>
      </c>
      <c r="H612" s="111">
        <v>0</v>
      </c>
      <c r="I612" s="111">
        <v>0</v>
      </c>
    </row>
    <row r="613" spans="1:9" x14ac:dyDescent="0.25">
      <c r="A613" s="122"/>
      <c r="B613" s="57" t="s">
        <v>20</v>
      </c>
      <c r="C613" s="62">
        <f t="shared" si="145"/>
        <v>20</v>
      </c>
      <c r="D613" s="39">
        <v>20</v>
      </c>
      <c r="E613" s="138">
        <v>0</v>
      </c>
      <c r="F613" s="62">
        <v>0</v>
      </c>
      <c r="G613" s="62">
        <v>0</v>
      </c>
      <c r="H613" s="62">
        <v>0</v>
      </c>
      <c r="I613" s="62">
        <v>0</v>
      </c>
    </row>
    <row r="614" spans="1:9" x14ac:dyDescent="0.25">
      <c r="A614" s="119" t="s">
        <v>191</v>
      </c>
      <c r="B614" s="110" t="s">
        <v>19</v>
      </c>
      <c r="C614" s="111">
        <f t="shared" si="145"/>
        <v>120</v>
      </c>
      <c r="D614" s="111">
        <v>120</v>
      </c>
      <c r="E614" s="121">
        <v>0</v>
      </c>
      <c r="F614" s="111">
        <v>0</v>
      </c>
      <c r="G614" s="111">
        <v>0</v>
      </c>
      <c r="H614" s="111">
        <v>0</v>
      </c>
      <c r="I614" s="111">
        <v>0</v>
      </c>
    </row>
    <row r="615" spans="1:9" x14ac:dyDescent="0.25">
      <c r="A615" s="122"/>
      <c r="B615" s="57" t="s">
        <v>20</v>
      </c>
      <c r="C615" s="62">
        <f t="shared" si="145"/>
        <v>120</v>
      </c>
      <c r="D615" s="39">
        <v>120</v>
      </c>
      <c r="E615" s="138">
        <v>0</v>
      </c>
      <c r="F615" s="62">
        <v>0</v>
      </c>
      <c r="G615" s="62">
        <v>0</v>
      </c>
      <c r="H615" s="62">
        <v>0</v>
      </c>
      <c r="I615" s="62">
        <v>0</v>
      </c>
    </row>
    <row r="616" spans="1:9" x14ac:dyDescent="0.25">
      <c r="A616" s="119" t="s">
        <v>192</v>
      </c>
      <c r="B616" s="110" t="s">
        <v>19</v>
      </c>
      <c r="C616" s="111">
        <f t="shared" si="145"/>
        <v>90</v>
      </c>
      <c r="D616" s="111">
        <v>90</v>
      </c>
      <c r="E616" s="121">
        <v>0</v>
      </c>
      <c r="F616" s="111">
        <v>0</v>
      </c>
      <c r="G616" s="111">
        <v>0</v>
      </c>
      <c r="H616" s="111">
        <v>0</v>
      </c>
      <c r="I616" s="111">
        <v>0</v>
      </c>
    </row>
    <row r="617" spans="1:9" x14ac:dyDescent="0.25">
      <c r="A617" s="122"/>
      <c r="B617" s="57" t="s">
        <v>20</v>
      </c>
      <c r="C617" s="62">
        <f t="shared" si="145"/>
        <v>90</v>
      </c>
      <c r="D617" s="39">
        <v>90</v>
      </c>
      <c r="E617" s="138">
        <v>0</v>
      </c>
      <c r="F617" s="62">
        <v>0</v>
      </c>
      <c r="G617" s="62">
        <v>0</v>
      </c>
      <c r="H617" s="62">
        <v>0</v>
      </c>
      <c r="I617" s="62">
        <v>0</v>
      </c>
    </row>
    <row r="618" spans="1:9" x14ac:dyDescent="0.25">
      <c r="A618" s="119" t="s">
        <v>193</v>
      </c>
      <c r="B618" s="110" t="s">
        <v>19</v>
      </c>
      <c r="C618" s="111">
        <f t="shared" si="145"/>
        <v>5</v>
      </c>
      <c r="D618" s="111">
        <v>5</v>
      </c>
      <c r="E618" s="121">
        <v>0</v>
      </c>
      <c r="F618" s="111">
        <v>0</v>
      </c>
      <c r="G618" s="111">
        <v>0</v>
      </c>
      <c r="H618" s="111">
        <v>0</v>
      </c>
      <c r="I618" s="111">
        <v>0</v>
      </c>
    </row>
    <row r="619" spans="1:9" x14ac:dyDescent="0.25">
      <c r="A619" s="122"/>
      <c r="B619" s="57" t="s">
        <v>20</v>
      </c>
      <c r="C619" s="62">
        <f t="shared" si="145"/>
        <v>5</v>
      </c>
      <c r="D619" s="39">
        <v>5</v>
      </c>
      <c r="E619" s="138">
        <v>0</v>
      </c>
      <c r="F619" s="62">
        <v>0</v>
      </c>
      <c r="G619" s="62">
        <v>0</v>
      </c>
      <c r="H619" s="62">
        <v>0</v>
      </c>
      <c r="I619" s="62">
        <v>0</v>
      </c>
    </row>
    <row r="620" spans="1:9" x14ac:dyDescent="0.25">
      <c r="A620" s="119" t="s">
        <v>194</v>
      </c>
      <c r="B620" s="110" t="s">
        <v>19</v>
      </c>
      <c r="C620" s="111">
        <f t="shared" si="145"/>
        <v>12</v>
      </c>
      <c r="D620" s="111">
        <v>12</v>
      </c>
      <c r="E620" s="121">
        <v>0</v>
      </c>
      <c r="F620" s="111">
        <v>0</v>
      </c>
      <c r="G620" s="111">
        <v>0</v>
      </c>
      <c r="H620" s="111">
        <v>0</v>
      </c>
      <c r="I620" s="111">
        <v>0</v>
      </c>
    </row>
    <row r="621" spans="1:9" x14ac:dyDescent="0.25">
      <c r="A621" s="122"/>
      <c r="B621" s="57" t="s">
        <v>20</v>
      </c>
      <c r="C621" s="62">
        <f t="shared" si="145"/>
        <v>12</v>
      </c>
      <c r="D621" s="39">
        <v>12</v>
      </c>
      <c r="E621" s="138">
        <v>0</v>
      </c>
      <c r="F621" s="62">
        <v>0</v>
      </c>
      <c r="G621" s="62">
        <v>0</v>
      </c>
      <c r="H621" s="62">
        <v>0</v>
      </c>
      <c r="I621" s="62">
        <v>0</v>
      </c>
    </row>
    <row r="622" spans="1:9" x14ac:dyDescent="0.25">
      <c r="A622" s="119" t="s">
        <v>195</v>
      </c>
      <c r="B622" s="110" t="s">
        <v>19</v>
      </c>
      <c r="C622" s="111">
        <f t="shared" si="145"/>
        <v>10</v>
      </c>
      <c r="D622" s="111">
        <v>10</v>
      </c>
      <c r="E622" s="121">
        <v>0</v>
      </c>
      <c r="F622" s="111">
        <v>0</v>
      </c>
      <c r="G622" s="111">
        <v>0</v>
      </c>
      <c r="H622" s="111">
        <v>0</v>
      </c>
      <c r="I622" s="111">
        <v>0</v>
      </c>
    </row>
    <row r="623" spans="1:9" x14ac:dyDescent="0.25">
      <c r="A623" s="122"/>
      <c r="B623" s="57" t="s">
        <v>20</v>
      </c>
      <c r="C623" s="62">
        <f t="shared" si="145"/>
        <v>10</v>
      </c>
      <c r="D623" s="39">
        <v>10</v>
      </c>
      <c r="E623" s="138">
        <v>0</v>
      </c>
      <c r="F623" s="62">
        <v>0</v>
      </c>
      <c r="G623" s="62">
        <v>0</v>
      </c>
      <c r="H623" s="62">
        <v>0</v>
      </c>
      <c r="I623" s="62">
        <v>0</v>
      </c>
    </row>
    <row r="624" spans="1:9" x14ac:dyDescent="0.25">
      <c r="A624" s="119" t="s">
        <v>196</v>
      </c>
      <c r="B624" s="110" t="s">
        <v>19</v>
      </c>
      <c r="C624" s="111">
        <f t="shared" si="145"/>
        <v>16</v>
      </c>
      <c r="D624" s="111">
        <v>16</v>
      </c>
      <c r="E624" s="121">
        <v>0</v>
      </c>
      <c r="F624" s="111">
        <v>0</v>
      </c>
      <c r="G624" s="111">
        <v>0</v>
      </c>
      <c r="H624" s="111">
        <v>0</v>
      </c>
      <c r="I624" s="111">
        <v>0</v>
      </c>
    </row>
    <row r="625" spans="1:9" x14ac:dyDescent="0.25">
      <c r="A625" s="122"/>
      <c r="B625" s="57" t="s">
        <v>20</v>
      </c>
      <c r="C625" s="62">
        <f t="shared" si="145"/>
        <v>16</v>
      </c>
      <c r="D625" s="39">
        <v>16</v>
      </c>
      <c r="E625" s="138">
        <v>0</v>
      </c>
      <c r="F625" s="62">
        <v>0</v>
      </c>
      <c r="G625" s="62">
        <v>0</v>
      </c>
      <c r="H625" s="62">
        <v>0</v>
      </c>
      <c r="I625" s="62">
        <v>0</v>
      </c>
    </row>
    <row r="626" spans="1:9" x14ac:dyDescent="0.25">
      <c r="A626" s="119" t="s">
        <v>197</v>
      </c>
      <c r="B626" s="110" t="s">
        <v>19</v>
      </c>
      <c r="C626" s="111">
        <f t="shared" si="145"/>
        <v>31</v>
      </c>
      <c r="D626" s="111">
        <v>31</v>
      </c>
      <c r="E626" s="121">
        <v>0</v>
      </c>
      <c r="F626" s="111">
        <v>0</v>
      </c>
      <c r="G626" s="111">
        <v>0</v>
      </c>
      <c r="H626" s="111">
        <v>0</v>
      </c>
      <c r="I626" s="111">
        <v>0</v>
      </c>
    </row>
    <row r="627" spans="1:9" x14ac:dyDescent="0.25">
      <c r="A627" s="122"/>
      <c r="B627" s="57" t="s">
        <v>20</v>
      </c>
      <c r="C627" s="62">
        <f t="shared" si="145"/>
        <v>31</v>
      </c>
      <c r="D627" s="39">
        <v>31</v>
      </c>
      <c r="E627" s="138">
        <v>0</v>
      </c>
      <c r="F627" s="62">
        <v>0</v>
      </c>
      <c r="G627" s="62">
        <v>0</v>
      </c>
      <c r="H627" s="62">
        <v>0</v>
      </c>
      <c r="I627" s="62">
        <v>0</v>
      </c>
    </row>
    <row r="628" spans="1:9" x14ac:dyDescent="0.25">
      <c r="A628" s="119" t="s">
        <v>198</v>
      </c>
      <c r="B628" s="110" t="s">
        <v>19</v>
      </c>
      <c r="C628" s="111">
        <f t="shared" si="145"/>
        <v>10</v>
      </c>
      <c r="D628" s="111">
        <v>10</v>
      </c>
      <c r="E628" s="111">
        <v>0</v>
      </c>
      <c r="F628" s="111">
        <v>0</v>
      </c>
      <c r="G628" s="111">
        <v>0</v>
      </c>
      <c r="H628" s="111">
        <v>0</v>
      </c>
      <c r="I628" s="111">
        <v>0</v>
      </c>
    </row>
    <row r="629" spans="1:9" x14ac:dyDescent="0.25">
      <c r="A629" s="122"/>
      <c r="B629" s="57" t="s">
        <v>20</v>
      </c>
      <c r="C629" s="62">
        <f t="shared" si="145"/>
        <v>10</v>
      </c>
      <c r="D629" s="39">
        <v>10</v>
      </c>
      <c r="E629" s="55">
        <v>0</v>
      </c>
      <c r="F629" s="62">
        <v>0</v>
      </c>
      <c r="G629" s="62">
        <v>0</v>
      </c>
      <c r="H629" s="62">
        <v>0</v>
      </c>
      <c r="I629" s="62">
        <v>0</v>
      </c>
    </row>
    <row r="630" spans="1:9" x14ac:dyDescent="0.25">
      <c r="A630" s="119" t="s">
        <v>199</v>
      </c>
      <c r="B630" s="110" t="s">
        <v>19</v>
      </c>
      <c r="C630" s="111">
        <f t="shared" si="145"/>
        <v>98</v>
      </c>
      <c r="D630" s="111">
        <v>98</v>
      </c>
      <c r="E630" s="111">
        <v>0</v>
      </c>
      <c r="F630" s="111">
        <v>0</v>
      </c>
      <c r="G630" s="111">
        <v>0</v>
      </c>
      <c r="H630" s="111">
        <v>0</v>
      </c>
      <c r="I630" s="111">
        <v>0</v>
      </c>
    </row>
    <row r="631" spans="1:9" x14ac:dyDescent="0.25">
      <c r="A631" s="122"/>
      <c r="B631" s="57" t="s">
        <v>20</v>
      </c>
      <c r="C631" s="62">
        <f t="shared" si="145"/>
        <v>98</v>
      </c>
      <c r="D631" s="39">
        <v>98</v>
      </c>
      <c r="E631" s="55">
        <v>0</v>
      </c>
      <c r="F631" s="62">
        <v>0</v>
      </c>
      <c r="G631" s="62">
        <v>0</v>
      </c>
      <c r="H631" s="62">
        <v>0</v>
      </c>
      <c r="I631" s="62">
        <v>0</v>
      </c>
    </row>
    <row r="632" spans="1:9" x14ac:dyDescent="0.25">
      <c r="A632" s="119" t="s">
        <v>200</v>
      </c>
      <c r="B632" s="110" t="s">
        <v>19</v>
      </c>
      <c r="C632" s="111">
        <f t="shared" si="145"/>
        <v>38</v>
      </c>
      <c r="D632" s="111">
        <v>38</v>
      </c>
      <c r="E632" s="111">
        <v>0</v>
      </c>
      <c r="F632" s="111">
        <v>0</v>
      </c>
      <c r="G632" s="111">
        <v>0</v>
      </c>
      <c r="H632" s="111">
        <v>0</v>
      </c>
      <c r="I632" s="111">
        <v>0</v>
      </c>
    </row>
    <row r="633" spans="1:9" x14ac:dyDescent="0.25">
      <c r="A633" s="122"/>
      <c r="B633" s="57" t="s">
        <v>20</v>
      </c>
      <c r="C633" s="62">
        <f t="shared" si="145"/>
        <v>38</v>
      </c>
      <c r="D633" s="39">
        <v>38</v>
      </c>
      <c r="E633" s="55">
        <v>0</v>
      </c>
      <c r="F633" s="62">
        <v>0</v>
      </c>
      <c r="G633" s="62">
        <v>0</v>
      </c>
      <c r="H633" s="62">
        <v>0</v>
      </c>
      <c r="I633" s="62">
        <v>0</v>
      </c>
    </row>
    <row r="634" spans="1:9" x14ac:dyDescent="0.25">
      <c r="A634" s="119" t="s">
        <v>201</v>
      </c>
      <c r="B634" s="110" t="s">
        <v>19</v>
      </c>
      <c r="C634" s="111">
        <f t="shared" si="145"/>
        <v>15</v>
      </c>
      <c r="D634" s="111">
        <v>15</v>
      </c>
      <c r="E634" s="111">
        <v>0</v>
      </c>
      <c r="F634" s="111">
        <v>0</v>
      </c>
      <c r="G634" s="111">
        <v>0</v>
      </c>
      <c r="H634" s="111">
        <v>0</v>
      </c>
      <c r="I634" s="111">
        <v>0</v>
      </c>
    </row>
    <row r="635" spans="1:9" x14ac:dyDescent="0.25">
      <c r="A635" s="122"/>
      <c r="B635" s="57" t="s">
        <v>20</v>
      </c>
      <c r="C635" s="62">
        <f t="shared" si="145"/>
        <v>15</v>
      </c>
      <c r="D635" s="39">
        <v>15</v>
      </c>
      <c r="E635" s="55">
        <v>0</v>
      </c>
      <c r="F635" s="62">
        <v>0</v>
      </c>
      <c r="G635" s="62">
        <v>0</v>
      </c>
      <c r="H635" s="62">
        <v>0</v>
      </c>
      <c r="I635" s="62">
        <v>0</v>
      </c>
    </row>
    <row r="636" spans="1:9" x14ac:dyDescent="0.25">
      <c r="A636" s="119" t="s">
        <v>202</v>
      </c>
      <c r="B636" s="110" t="s">
        <v>19</v>
      </c>
      <c r="C636" s="111">
        <f t="shared" si="145"/>
        <v>4</v>
      </c>
      <c r="D636" s="111">
        <v>4</v>
      </c>
      <c r="E636" s="111">
        <v>0</v>
      </c>
      <c r="F636" s="111">
        <v>0</v>
      </c>
      <c r="G636" s="111">
        <v>0</v>
      </c>
      <c r="H636" s="111">
        <v>0</v>
      </c>
      <c r="I636" s="111">
        <v>0</v>
      </c>
    </row>
    <row r="637" spans="1:9" x14ac:dyDescent="0.25">
      <c r="A637" s="122"/>
      <c r="B637" s="57" t="s">
        <v>20</v>
      </c>
      <c r="C637" s="62">
        <f t="shared" si="145"/>
        <v>4</v>
      </c>
      <c r="D637" s="39">
        <v>4</v>
      </c>
      <c r="E637" s="55">
        <v>0</v>
      </c>
      <c r="F637" s="62">
        <v>0</v>
      </c>
      <c r="G637" s="62">
        <v>0</v>
      </c>
      <c r="H637" s="62">
        <v>0</v>
      </c>
      <c r="I637" s="62">
        <v>0</v>
      </c>
    </row>
    <row r="638" spans="1:9" x14ac:dyDescent="0.25">
      <c r="A638" s="119" t="s">
        <v>203</v>
      </c>
      <c r="B638" s="110" t="s">
        <v>19</v>
      </c>
      <c r="C638" s="111">
        <f t="shared" si="145"/>
        <v>5</v>
      </c>
      <c r="D638" s="111">
        <v>5</v>
      </c>
      <c r="E638" s="111">
        <v>0</v>
      </c>
      <c r="F638" s="111">
        <v>0</v>
      </c>
      <c r="G638" s="111">
        <v>0</v>
      </c>
      <c r="H638" s="111">
        <v>0</v>
      </c>
      <c r="I638" s="111">
        <v>0</v>
      </c>
    </row>
    <row r="639" spans="1:9" x14ac:dyDescent="0.25">
      <c r="A639" s="122"/>
      <c r="B639" s="57" t="s">
        <v>20</v>
      </c>
      <c r="C639" s="62">
        <f t="shared" si="145"/>
        <v>5</v>
      </c>
      <c r="D639" s="39">
        <v>5</v>
      </c>
      <c r="E639" s="55">
        <v>0</v>
      </c>
      <c r="F639" s="62">
        <v>0</v>
      </c>
      <c r="G639" s="62">
        <v>0</v>
      </c>
      <c r="H639" s="62">
        <v>0</v>
      </c>
      <c r="I639" s="62">
        <v>0</v>
      </c>
    </row>
    <row r="640" spans="1:9" x14ac:dyDescent="0.25">
      <c r="A640" s="119" t="s">
        <v>204</v>
      </c>
      <c r="B640" s="110" t="s">
        <v>19</v>
      </c>
      <c r="C640" s="111">
        <f t="shared" si="145"/>
        <v>7</v>
      </c>
      <c r="D640" s="111">
        <v>7</v>
      </c>
      <c r="E640" s="111">
        <v>0</v>
      </c>
      <c r="F640" s="111">
        <v>0</v>
      </c>
      <c r="G640" s="111">
        <v>0</v>
      </c>
      <c r="H640" s="111">
        <v>0</v>
      </c>
      <c r="I640" s="111">
        <v>0</v>
      </c>
    </row>
    <row r="641" spans="1:9" x14ac:dyDescent="0.25">
      <c r="A641" s="122"/>
      <c r="B641" s="57" t="s">
        <v>20</v>
      </c>
      <c r="C641" s="62">
        <f t="shared" si="145"/>
        <v>7</v>
      </c>
      <c r="D641" s="39">
        <v>7</v>
      </c>
      <c r="E641" s="55">
        <v>0</v>
      </c>
      <c r="F641" s="62">
        <v>0</v>
      </c>
      <c r="G641" s="62">
        <v>0</v>
      </c>
      <c r="H641" s="62">
        <v>0</v>
      </c>
      <c r="I641" s="62">
        <v>0</v>
      </c>
    </row>
    <row r="642" spans="1:9" x14ac:dyDescent="0.25">
      <c r="A642" s="119" t="s">
        <v>205</v>
      </c>
      <c r="B642" s="110" t="s">
        <v>19</v>
      </c>
      <c r="C642" s="111">
        <f t="shared" ref="C642:C705" si="152">D642+E642+F642+G642+H642+I642</f>
        <v>97.58</v>
      </c>
      <c r="D642" s="111">
        <v>97.58</v>
      </c>
      <c r="E642" s="111">
        <v>0</v>
      </c>
      <c r="F642" s="111">
        <v>0</v>
      </c>
      <c r="G642" s="111">
        <v>0</v>
      </c>
      <c r="H642" s="111">
        <v>0</v>
      </c>
      <c r="I642" s="111">
        <v>0</v>
      </c>
    </row>
    <row r="643" spans="1:9" x14ac:dyDescent="0.25">
      <c r="A643" s="122"/>
      <c r="B643" s="57" t="s">
        <v>20</v>
      </c>
      <c r="C643" s="62">
        <f t="shared" si="152"/>
        <v>97.58</v>
      </c>
      <c r="D643" s="39">
        <v>97.58</v>
      </c>
      <c r="E643" s="55">
        <v>0</v>
      </c>
      <c r="F643" s="62">
        <v>0</v>
      </c>
      <c r="G643" s="62">
        <v>0</v>
      </c>
      <c r="H643" s="62">
        <v>0</v>
      </c>
      <c r="I643" s="62">
        <v>0</v>
      </c>
    </row>
    <row r="644" spans="1:9" ht="26.25" x14ac:dyDescent="0.25">
      <c r="A644" s="119" t="s">
        <v>206</v>
      </c>
      <c r="B644" s="110" t="s">
        <v>19</v>
      </c>
      <c r="C644" s="111">
        <f t="shared" si="152"/>
        <v>20</v>
      </c>
      <c r="D644" s="111">
        <v>20</v>
      </c>
      <c r="E644" s="111">
        <v>0</v>
      </c>
      <c r="F644" s="111">
        <v>0</v>
      </c>
      <c r="G644" s="111">
        <v>0</v>
      </c>
      <c r="H644" s="111">
        <v>0</v>
      </c>
      <c r="I644" s="111">
        <v>0</v>
      </c>
    </row>
    <row r="645" spans="1:9" x14ac:dyDescent="0.25">
      <c r="A645" s="122"/>
      <c r="B645" s="57" t="s">
        <v>20</v>
      </c>
      <c r="C645" s="62">
        <f t="shared" si="152"/>
        <v>20</v>
      </c>
      <c r="D645" s="39">
        <v>20</v>
      </c>
      <c r="E645" s="55">
        <v>0</v>
      </c>
      <c r="F645" s="62">
        <v>0</v>
      </c>
      <c r="G645" s="62">
        <v>0</v>
      </c>
      <c r="H645" s="62">
        <v>0</v>
      </c>
      <c r="I645" s="62">
        <v>0</v>
      </c>
    </row>
    <row r="646" spans="1:9" x14ac:dyDescent="0.25">
      <c r="A646" s="119" t="s">
        <v>207</v>
      </c>
      <c r="B646" s="110" t="s">
        <v>19</v>
      </c>
      <c r="C646" s="111">
        <f t="shared" si="152"/>
        <v>28.92</v>
      </c>
      <c r="D646" s="111">
        <v>28.92</v>
      </c>
      <c r="E646" s="111">
        <v>0</v>
      </c>
      <c r="F646" s="111">
        <v>0</v>
      </c>
      <c r="G646" s="111">
        <v>0</v>
      </c>
      <c r="H646" s="111">
        <v>0</v>
      </c>
      <c r="I646" s="111">
        <v>0</v>
      </c>
    </row>
    <row r="647" spans="1:9" x14ac:dyDescent="0.25">
      <c r="A647" s="122"/>
      <c r="B647" s="57" t="s">
        <v>20</v>
      </c>
      <c r="C647" s="62">
        <f t="shared" si="152"/>
        <v>28.92</v>
      </c>
      <c r="D647" s="39">
        <v>28.92</v>
      </c>
      <c r="E647" s="55">
        <v>0</v>
      </c>
      <c r="F647" s="62">
        <v>0</v>
      </c>
      <c r="G647" s="62">
        <v>0</v>
      </c>
      <c r="H647" s="62">
        <v>0</v>
      </c>
      <c r="I647" s="62">
        <v>0</v>
      </c>
    </row>
    <row r="648" spans="1:9" x14ac:dyDescent="0.25">
      <c r="A648" s="119" t="s">
        <v>208</v>
      </c>
      <c r="B648" s="110" t="s">
        <v>19</v>
      </c>
      <c r="C648" s="111">
        <f t="shared" si="152"/>
        <v>13.6</v>
      </c>
      <c r="D648" s="111">
        <v>13.6</v>
      </c>
      <c r="E648" s="111">
        <v>0</v>
      </c>
      <c r="F648" s="111">
        <v>0</v>
      </c>
      <c r="G648" s="111">
        <v>0</v>
      </c>
      <c r="H648" s="111">
        <v>0</v>
      </c>
      <c r="I648" s="111">
        <v>0</v>
      </c>
    </row>
    <row r="649" spans="1:9" x14ac:dyDescent="0.25">
      <c r="A649" s="122"/>
      <c r="B649" s="57" t="s">
        <v>20</v>
      </c>
      <c r="C649" s="62">
        <f t="shared" si="152"/>
        <v>13.6</v>
      </c>
      <c r="D649" s="39">
        <v>13.6</v>
      </c>
      <c r="E649" s="55">
        <v>0</v>
      </c>
      <c r="F649" s="62">
        <v>0</v>
      </c>
      <c r="G649" s="62">
        <v>0</v>
      </c>
      <c r="H649" s="62">
        <v>0</v>
      </c>
      <c r="I649" s="62">
        <v>0</v>
      </c>
    </row>
    <row r="650" spans="1:9" x14ac:dyDescent="0.25">
      <c r="A650" s="119" t="s">
        <v>209</v>
      </c>
      <c r="B650" s="110" t="s">
        <v>19</v>
      </c>
      <c r="C650" s="111">
        <f t="shared" si="152"/>
        <v>43.78</v>
      </c>
      <c r="D650" s="111">
        <v>43.78</v>
      </c>
      <c r="E650" s="111">
        <v>0</v>
      </c>
      <c r="F650" s="111">
        <v>0</v>
      </c>
      <c r="G650" s="111">
        <v>0</v>
      </c>
      <c r="H650" s="111">
        <v>0</v>
      </c>
      <c r="I650" s="111">
        <v>0</v>
      </c>
    </row>
    <row r="651" spans="1:9" x14ac:dyDescent="0.25">
      <c r="A651" s="122"/>
      <c r="B651" s="57" t="s">
        <v>20</v>
      </c>
      <c r="C651" s="62">
        <f t="shared" si="152"/>
        <v>43.78</v>
      </c>
      <c r="D651" s="39">
        <v>43.78</v>
      </c>
      <c r="E651" s="55">
        <v>0</v>
      </c>
      <c r="F651" s="62">
        <v>0</v>
      </c>
      <c r="G651" s="62">
        <v>0</v>
      </c>
      <c r="H651" s="62">
        <v>0</v>
      </c>
      <c r="I651" s="62">
        <v>0</v>
      </c>
    </row>
    <row r="652" spans="1:9" x14ac:dyDescent="0.25">
      <c r="A652" s="119" t="s">
        <v>210</v>
      </c>
      <c r="B652" s="110" t="s">
        <v>19</v>
      </c>
      <c r="C652" s="111">
        <f t="shared" si="152"/>
        <v>10</v>
      </c>
      <c r="D652" s="111">
        <v>10</v>
      </c>
      <c r="E652" s="111">
        <v>0</v>
      </c>
      <c r="F652" s="111">
        <v>0</v>
      </c>
      <c r="G652" s="111">
        <v>0</v>
      </c>
      <c r="H652" s="111">
        <v>0</v>
      </c>
      <c r="I652" s="111">
        <v>0</v>
      </c>
    </row>
    <row r="653" spans="1:9" x14ac:dyDescent="0.25">
      <c r="A653" s="122"/>
      <c r="B653" s="57" t="s">
        <v>20</v>
      </c>
      <c r="C653" s="62">
        <f t="shared" si="152"/>
        <v>10</v>
      </c>
      <c r="D653" s="39">
        <v>10</v>
      </c>
      <c r="E653" s="55">
        <v>0</v>
      </c>
      <c r="F653" s="62">
        <v>0</v>
      </c>
      <c r="G653" s="62">
        <v>0</v>
      </c>
      <c r="H653" s="62">
        <v>0</v>
      </c>
      <c r="I653" s="62">
        <v>0</v>
      </c>
    </row>
    <row r="654" spans="1:9" x14ac:dyDescent="0.25">
      <c r="A654" s="297" t="s">
        <v>211</v>
      </c>
      <c r="B654" s="177" t="s">
        <v>19</v>
      </c>
      <c r="C654" s="178">
        <f t="shared" si="152"/>
        <v>16.78</v>
      </c>
      <c r="D654" s="178">
        <v>16.78</v>
      </c>
      <c r="E654" s="178">
        <v>0</v>
      </c>
      <c r="F654" s="178">
        <v>0</v>
      </c>
      <c r="G654" s="178">
        <v>0</v>
      </c>
      <c r="H654" s="178">
        <v>0</v>
      </c>
      <c r="I654" s="178">
        <v>0</v>
      </c>
    </row>
    <row r="655" spans="1:9" x14ac:dyDescent="0.25">
      <c r="A655" s="122"/>
      <c r="B655" s="57" t="s">
        <v>20</v>
      </c>
      <c r="C655" s="62">
        <f t="shared" si="152"/>
        <v>16.78</v>
      </c>
      <c r="D655" s="39">
        <v>16.78</v>
      </c>
      <c r="E655" s="55">
        <v>0</v>
      </c>
      <c r="F655" s="62">
        <v>0</v>
      </c>
      <c r="G655" s="62">
        <v>0</v>
      </c>
      <c r="H655" s="62">
        <v>0</v>
      </c>
      <c r="I655" s="62">
        <v>0</v>
      </c>
    </row>
    <row r="656" spans="1:9" x14ac:dyDescent="0.25">
      <c r="A656" s="119" t="s">
        <v>212</v>
      </c>
      <c r="B656" s="110" t="s">
        <v>19</v>
      </c>
      <c r="C656" s="111">
        <f t="shared" si="152"/>
        <v>9.2799999999999994</v>
      </c>
      <c r="D656" s="111">
        <v>9.2799999999999994</v>
      </c>
      <c r="E656" s="111">
        <v>0</v>
      </c>
      <c r="F656" s="111">
        <v>0</v>
      </c>
      <c r="G656" s="111">
        <v>0</v>
      </c>
      <c r="H656" s="111">
        <v>0</v>
      </c>
      <c r="I656" s="111">
        <v>0</v>
      </c>
    </row>
    <row r="657" spans="1:9" x14ac:dyDescent="0.25">
      <c r="A657" s="122"/>
      <c r="B657" s="57" t="s">
        <v>20</v>
      </c>
      <c r="C657" s="62">
        <f t="shared" si="152"/>
        <v>9.2799999999999994</v>
      </c>
      <c r="D657" s="39">
        <v>9.2799999999999994</v>
      </c>
      <c r="E657" s="55">
        <v>0</v>
      </c>
      <c r="F657" s="62">
        <v>0</v>
      </c>
      <c r="G657" s="62">
        <v>0</v>
      </c>
      <c r="H657" s="62">
        <v>0</v>
      </c>
      <c r="I657" s="62">
        <v>0</v>
      </c>
    </row>
    <row r="658" spans="1:9" x14ac:dyDescent="0.25">
      <c r="A658" s="119" t="s">
        <v>213</v>
      </c>
      <c r="B658" s="110" t="s">
        <v>19</v>
      </c>
      <c r="C658" s="111">
        <f t="shared" si="152"/>
        <v>15.41</v>
      </c>
      <c r="D658" s="111">
        <v>15.41</v>
      </c>
      <c r="E658" s="111">
        <v>0</v>
      </c>
      <c r="F658" s="111">
        <v>0</v>
      </c>
      <c r="G658" s="111">
        <v>0</v>
      </c>
      <c r="H658" s="111">
        <v>0</v>
      </c>
      <c r="I658" s="111">
        <v>0</v>
      </c>
    </row>
    <row r="659" spans="1:9" x14ac:dyDescent="0.25">
      <c r="A659" s="122"/>
      <c r="B659" s="57" t="s">
        <v>20</v>
      </c>
      <c r="C659" s="62">
        <f t="shared" si="152"/>
        <v>15.41</v>
      </c>
      <c r="D659" s="39">
        <v>15.41</v>
      </c>
      <c r="E659" s="55">
        <v>0</v>
      </c>
      <c r="F659" s="62">
        <v>0</v>
      </c>
      <c r="G659" s="62">
        <v>0</v>
      </c>
      <c r="H659" s="62">
        <v>0</v>
      </c>
      <c r="I659" s="62">
        <v>0</v>
      </c>
    </row>
    <row r="660" spans="1:9" x14ac:dyDescent="0.25">
      <c r="A660" s="119" t="s">
        <v>214</v>
      </c>
      <c r="B660" s="110" t="s">
        <v>19</v>
      </c>
      <c r="C660" s="111">
        <f t="shared" si="152"/>
        <v>13.81</v>
      </c>
      <c r="D660" s="111">
        <v>13.81</v>
      </c>
      <c r="E660" s="111">
        <v>0</v>
      </c>
      <c r="F660" s="111">
        <v>0</v>
      </c>
      <c r="G660" s="111">
        <v>0</v>
      </c>
      <c r="H660" s="111">
        <v>0</v>
      </c>
      <c r="I660" s="111">
        <v>0</v>
      </c>
    </row>
    <row r="661" spans="1:9" x14ac:dyDescent="0.25">
      <c r="A661" s="122"/>
      <c r="B661" s="57" t="s">
        <v>20</v>
      </c>
      <c r="C661" s="62">
        <f t="shared" si="152"/>
        <v>13.81</v>
      </c>
      <c r="D661" s="39">
        <v>13.81</v>
      </c>
      <c r="E661" s="55">
        <v>0</v>
      </c>
      <c r="F661" s="62">
        <v>0</v>
      </c>
      <c r="G661" s="62">
        <v>0</v>
      </c>
      <c r="H661" s="62">
        <v>0</v>
      </c>
      <c r="I661" s="62">
        <v>0</v>
      </c>
    </row>
    <row r="662" spans="1:9" x14ac:dyDescent="0.25">
      <c r="A662" s="119" t="s">
        <v>186</v>
      </c>
      <c r="B662" s="110" t="s">
        <v>19</v>
      </c>
      <c r="C662" s="111">
        <f t="shared" si="152"/>
        <v>9.52</v>
      </c>
      <c r="D662" s="111">
        <v>9.52</v>
      </c>
      <c r="E662" s="111">
        <v>0</v>
      </c>
      <c r="F662" s="111">
        <v>0</v>
      </c>
      <c r="G662" s="111">
        <v>0</v>
      </c>
      <c r="H662" s="111">
        <v>0</v>
      </c>
      <c r="I662" s="111">
        <v>0</v>
      </c>
    </row>
    <row r="663" spans="1:9" x14ac:dyDescent="0.25">
      <c r="A663" s="122"/>
      <c r="B663" s="57" t="s">
        <v>20</v>
      </c>
      <c r="C663" s="62">
        <f t="shared" si="152"/>
        <v>9.52</v>
      </c>
      <c r="D663" s="39">
        <v>9.52</v>
      </c>
      <c r="E663" s="55">
        <v>0</v>
      </c>
      <c r="F663" s="62">
        <v>0</v>
      </c>
      <c r="G663" s="62">
        <v>0</v>
      </c>
      <c r="H663" s="62">
        <v>0</v>
      </c>
      <c r="I663" s="62">
        <v>0</v>
      </c>
    </row>
    <row r="664" spans="1:9" x14ac:dyDescent="0.25">
      <c r="A664" s="119" t="s">
        <v>215</v>
      </c>
      <c r="B664" s="110" t="s">
        <v>19</v>
      </c>
      <c r="C664" s="111">
        <f t="shared" si="152"/>
        <v>10.58</v>
      </c>
      <c r="D664" s="111">
        <v>10.58</v>
      </c>
      <c r="E664" s="111">
        <v>0</v>
      </c>
      <c r="F664" s="111">
        <v>0</v>
      </c>
      <c r="G664" s="111">
        <v>0</v>
      </c>
      <c r="H664" s="111">
        <v>0</v>
      </c>
      <c r="I664" s="111">
        <v>0</v>
      </c>
    </row>
    <row r="665" spans="1:9" x14ac:dyDescent="0.25">
      <c r="A665" s="122"/>
      <c r="B665" s="57" t="s">
        <v>20</v>
      </c>
      <c r="C665" s="62">
        <f t="shared" si="152"/>
        <v>10.58</v>
      </c>
      <c r="D665" s="39">
        <v>10.58</v>
      </c>
      <c r="E665" s="55">
        <v>0</v>
      </c>
      <c r="F665" s="62">
        <v>0</v>
      </c>
      <c r="G665" s="62">
        <v>0</v>
      </c>
      <c r="H665" s="62">
        <v>0</v>
      </c>
      <c r="I665" s="62">
        <v>0</v>
      </c>
    </row>
    <row r="666" spans="1:9" x14ac:dyDescent="0.25">
      <c r="A666" s="119" t="s">
        <v>216</v>
      </c>
      <c r="B666" s="110" t="s">
        <v>19</v>
      </c>
      <c r="C666" s="111">
        <f t="shared" si="152"/>
        <v>7.12</v>
      </c>
      <c r="D666" s="111">
        <v>7.12</v>
      </c>
      <c r="E666" s="111">
        <v>0</v>
      </c>
      <c r="F666" s="111">
        <v>0</v>
      </c>
      <c r="G666" s="111">
        <v>0</v>
      </c>
      <c r="H666" s="111">
        <v>0</v>
      </c>
      <c r="I666" s="111">
        <v>0</v>
      </c>
    </row>
    <row r="667" spans="1:9" x14ac:dyDescent="0.25">
      <c r="A667" s="122"/>
      <c r="B667" s="57" t="s">
        <v>20</v>
      </c>
      <c r="C667" s="62">
        <f t="shared" si="152"/>
        <v>7.12</v>
      </c>
      <c r="D667" s="39">
        <v>7.12</v>
      </c>
      <c r="E667" s="55">
        <v>0</v>
      </c>
      <c r="F667" s="62">
        <v>0</v>
      </c>
      <c r="G667" s="62">
        <v>0</v>
      </c>
      <c r="H667" s="62">
        <v>0</v>
      </c>
      <c r="I667" s="62">
        <v>0</v>
      </c>
    </row>
    <row r="668" spans="1:9" x14ac:dyDescent="0.25">
      <c r="A668" s="119" t="s">
        <v>217</v>
      </c>
      <c r="B668" s="110" t="s">
        <v>19</v>
      </c>
      <c r="C668" s="111">
        <f t="shared" si="152"/>
        <v>30.34</v>
      </c>
      <c r="D668" s="111">
        <v>30.34</v>
      </c>
      <c r="E668" s="111">
        <v>0</v>
      </c>
      <c r="F668" s="111">
        <v>0</v>
      </c>
      <c r="G668" s="111">
        <v>0</v>
      </c>
      <c r="H668" s="111">
        <v>0</v>
      </c>
      <c r="I668" s="111">
        <v>0</v>
      </c>
    </row>
    <row r="669" spans="1:9" x14ac:dyDescent="0.25">
      <c r="A669" s="122"/>
      <c r="B669" s="57" t="s">
        <v>20</v>
      </c>
      <c r="C669" s="62">
        <f t="shared" si="152"/>
        <v>30.34</v>
      </c>
      <c r="D669" s="39">
        <v>30.34</v>
      </c>
      <c r="E669" s="55">
        <v>0</v>
      </c>
      <c r="F669" s="62">
        <v>0</v>
      </c>
      <c r="G669" s="62">
        <v>0</v>
      </c>
      <c r="H669" s="62">
        <v>0</v>
      </c>
      <c r="I669" s="62">
        <v>0</v>
      </c>
    </row>
    <row r="670" spans="1:9" x14ac:dyDescent="0.25">
      <c r="A670" s="119" t="s">
        <v>201</v>
      </c>
      <c r="B670" s="110" t="s">
        <v>19</v>
      </c>
      <c r="C670" s="111">
        <f t="shared" si="152"/>
        <v>15.74</v>
      </c>
      <c r="D670" s="111">
        <v>15.74</v>
      </c>
      <c r="E670" s="111">
        <v>0</v>
      </c>
      <c r="F670" s="111">
        <v>0</v>
      </c>
      <c r="G670" s="111">
        <v>0</v>
      </c>
      <c r="H670" s="111">
        <v>0</v>
      </c>
      <c r="I670" s="111">
        <v>0</v>
      </c>
    </row>
    <row r="671" spans="1:9" x14ac:dyDescent="0.25">
      <c r="A671" s="122"/>
      <c r="B671" s="57" t="s">
        <v>20</v>
      </c>
      <c r="C671" s="62">
        <f t="shared" si="152"/>
        <v>15.74</v>
      </c>
      <c r="D671" s="39">
        <v>15.74</v>
      </c>
      <c r="E671" s="55">
        <v>0</v>
      </c>
      <c r="F671" s="62">
        <v>0</v>
      </c>
      <c r="G671" s="62">
        <v>0</v>
      </c>
      <c r="H671" s="62">
        <v>0</v>
      </c>
      <c r="I671" s="62">
        <v>0</v>
      </c>
    </row>
    <row r="672" spans="1:9" x14ac:dyDescent="0.25">
      <c r="A672" s="119" t="s">
        <v>218</v>
      </c>
      <c r="B672" s="110" t="s">
        <v>19</v>
      </c>
      <c r="C672" s="111">
        <f t="shared" si="152"/>
        <v>15.71</v>
      </c>
      <c r="D672" s="111">
        <v>15.71</v>
      </c>
      <c r="E672" s="111">
        <v>0</v>
      </c>
      <c r="F672" s="111">
        <v>0</v>
      </c>
      <c r="G672" s="111">
        <v>0</v>
      </c>
      <c r="H672" s="111">
        <v>0</v>
      </c>
      <c r="I672" s="111">
        <v>0</v>
      </c>
    </row>
    <row r="673" spans="1:9" x14ac:dyDescent="0.25">
      <c r="A673" s="122"/>
      <c r="B673" s="57" t="s">
        <v>20</v>
      </c>
      <c r="C673" s="62">
        <f t="shared" si="152"/>
        <v>15.71</v>
      </c>
      <c r="D673" s="39">
        <v>15.71</v>
      </c>
      <c r="E673" s="55">
        <v>0</v>
      </c>
      <c r="F673" s="62">
        <v>0</v>
      </c>
      <c r="G673" s="62">
        <v>0</v>
      </c>
      <c r="H673" s="62">
        <v>0</v>
      </c>
      <c r="I673" s="62">
        <v>0</v>
      </c>
    </row>
    <row r="674" spans="1:9" ht="26.25" x14ac:dyDescent="0.25">
      <c r="A674" s="119" t="s">
        <v>219</v>
      </c>
      <c r="B674" s="110" t="s">
        <v>19</v>
      </c>
      <c r="C674" s="111">
        <f t="shared" si="152"/>
        <v>29.75</v>
      </c>
      <c r="D674" s="111">
        <v>29.75</v>
      </c>
      <c r="E674" s="111">
        <v>0</v>
      </c>
      <c r="F674" s="111">
        <v>0</v>
      </c>
      <c r="G674" s="111">
        <v>0</v>
      </c>
      <c r="H674" s="111">
        <v>0</v>
      </c>
      <c r="I674" s="111">
        <v>0</v>
      </c>
    </row>
    <row r="675" spans="1:9" x14ac:dyDescent="0.25">
      <c r="A675" s="122"/>
      <c r="B675" s="57" t="s">
        <v>20</v>
      </c>
      <c r="C675" s="62">
        <f t="shared" si="152"/>
        <v>29.75</v>
      </c>
      <c r="D675" s="39">
        <v>29.75</v>
      </c>
      <c r="E675" s="55">
        <v>0</v>
      </c>
      <c r="F675" s="62">
        <v>0</v>
      </c>
      <c r="G675" s="62">
        <v>0</v>
      </c>
      <c r="H675" s="62">
        <v>0</v>
      </c>
      <c r="I675" s="62">
        <v>0</v>
      </c>
    </row>
    <row r="676" spans="1:9" x14ac:dyDescent="0.25">
      <c r="A676" s="119" t="s">
        <v>220</v>
      </c>
      <c r="B676" s="110" t="s">
        <v>19</v>
      </c>
      <c r="C676" s="111">
        <f t="shared" si="152"/>
        <v>11.66</v>
      </c>
      <c r="D676" s="111">
        <v>11.66</v>
      </c>
      <c r="E676" s="111">
        <v>0</v>
      </c>
      <c r="F676" s="111">
        <v>0</v>
      </c>
      <c r="G676" s="111">
        <v>0</v>
      </c>
      <c r="H676" s="111">
        <v>0</v>
      </c>
      <c r="I676" s="111">
        <v>0</v>
      </c>
    </row>
    <row r="677" spans="1:9" x14ac:dyDescent="0.25">
      <c r="A677" s="122"/>
      <c r="B677" s="57" t="s">
        <v>20</v>
      </c>
      <c r="C677" s="62">
        <f t="shared" si="152"/>
        <v>11.66</v>
      </c>
      <c r="D677" s="39">
        <v>11.66</v>
      </c>
      <c r="E677" s="55">
        <v>0</v>
      </c>
      <c r="F677" s="62">
        <v>0</v>
      </c>
      <c r="G677" s="62">
        <v>0</v>
      </c>
      <c r="H677" s="62">
        <v>0</v>
      </c>
      <c r="I677" s="62">
        <v>0</v>
      </c>
    </row>
    <row r="678" spans="1:9" x14ac:dyDescent="0.25">
      <c r="A678" s="119" t="s">
        <v>221</v>
      </c>
      <c r="B678" s="110" t="s">
        <v>19</v>
      </c>
      <c r="C678" s="111">
        <f t="shared" si="152"/>
        <v>7</v>
      </c>
      <c r="D678" s="111">
        <v>7</v>
      </c>
      <c r="E678" s="111">
        <v>0</v>
      </c>
      <c r="F678" s="111">
        <v>0</v>
      </c>
      <c r="G678" s="111">
        <v>0</v>
      </c>
      <c r="H678" s="111">
        <v>0</v>
      </c>
      <c r="I678" s="111">
        <v>0</v>
      </c>
    </row>
    <row r="679" spans="1:9" x14ac:dyDescent="0.25">
      <c r="A679" s="122"/>
      <c r="B679" s="57" t="s">
        <v>20</v>
      </c>
      <c r="C679" s="62">
        <f t="shared" si="152"/>
        <v>7</v>
      </c>
      <c r="D679" s="39">
        <v>7</v>
      </c>
      <c r="E679" s="55">
        <v>0</v>
      </c>
      <c r="F679" s="62">
        <v>0</v>
      </c>
      <c r="G679" s="62">
        <v>0</v>
      </c>
      <c r="H679" s="62">
        <v>0</v>
      </c>
      <c r="I679" s="62">
        <v>0</v>
      </c>
    </row>
    <row r="680" spans="1:9" x14ac:dyDescent="0.25">
      <c r="A680" s="119" t="s">
        <v>222</v>
      </c>
      <c r="B680" s="110" t="s">
        <v>19</v>
      </c>
      <c r="C680" s="111">
        <f t="shared" si="152"/>
        <v>9.23</v>
      </c>
      <c r="D680" s="111">
        <v>9.23</v>
      </c>
      <c r="E680" s="111">
        <v>0</v>
      </c>
      <c r="F680" s="111">
        <v>0</v>
      </c>
      <c r="G680" s="111">
        <v>0</v>
      </c>
      <c r="H680" s="111">
        <v>0</v>
      </c>
      <c r="I680" s="111">
        <v>0</v>
      </c>
    </row>
    <row r="681" spans="1:9" x14ac:dyDescent="0.25">
      <c r="A681" s="122"/>
      <c r="B681" s="57" t="s">
        <v>20</v>
      </c>
      <c r="C681" s="62">
        <f t="shared" si="152"/>
        <v>9.23</v>
      </c>
      <c r="D681" s="39">
        <v>9.23</v>
      </c>
      <c r="E681" s="55">
        <v>0</v>
      </c>
      <c r="F681" s="62">
        <v>0</v>
      </c>
      <c r="G681" s="62">
        <v>0</v>
      </c>
      <c r="H681" s="62">
        <v>0</v>
      </c>
      <c r="I681" s="62">
        <v>0</v>
      </c>
    </row>
    <row r="682" spans="1:9" x14ac:dyDescent="0.25">
      <c r="A682" s="119" t="s">
        <v>223</v>
      </c>
      <c r="B682" s="110" t="s">
        <v>19</v>
      </c>
      <c r="C682" s="111">
        <f t="shared" si="152"/>
        <v>12</v>
      </c>
      <c r="D682" s="111">
        <v>12</v>
      </c>
      <c r="E682" s="111">
        <v>0</v>
      </c>
      <c r="F682" s="111">
        <v>0</v>
      </c>
      <c r="G682" s="111">
        <v>0</v>
      </c>
      <c r="H682" s="111">
        <v>0</v>
      </c>
      <c r="I682" s="111">
        <v>0</v>
      </c>
    </row>
    <row r="683" spans="1:9" x14ac:dyDescent="0.25">
      <c r="A683" s="122"/>
      <c r="B683" s="57" t="s">
        <v>20</v>
      </c>
      <c r="C683" s="62">
        <f t="shared" si="152"/>
        <v>12</v>
      </c>
      <c r="D683" s="39">
        <v>12</v>
      </c>
      <c r="E683" s="55">
        <v>0</v>
      </c>
      <c r="F683" s="62">
        <v>0</v>
      </c>
      <c r="G683" s="62">
        <v>0</v>
      </c>
      <c r="H683" s="62">
        <v>0</v>
      </c>
      <c r="I683" s="62">
        <v>0</v>
      </c>
    </row>
    <row r="684" spans="1:9" x14ac:dyDescent="0.25">
      <c r="A684" s="119" t="s">
        <v>224</v>
      </c>
      <c r="B684" s="110" t="s">
        <v>19</v>
      </c>
      <c r="C684" s="111">
        <f t="shared" si="152"/>
        <v>29.75</v>
      </c>
      <c r="D684" s="111">
        <v>29.75</v>
      </c>
      <c r="E684" s="111">
        <v>0</v>
      </c>
      <c r="F684" s="111">
        <v>0</v>
      </c>
      <c r="G684" s="111">
        <v>0</v>
      </c>
      <c r="H684" s="111">
        <v>0</v>
      </c>
      <c r="I684" s="111">
        <v>0</v>
      </c>
    </row>
    <row r="685" spans="1:9" x14ac:dyDescent="0.25">
      <c r="A685" s="122"/>
      <c r="B685" s="57" t="s">
        <v>20</v>
      </c>
      <c r="C685" s="62">
        <f t="shared" si="152"/>
        <v>29.75</v>
      </c>
      <c r="D685" s="39">
        <v>29.75</v>
      </c>
      <c r="E685" s="55">
        <v>0</v>
      </c>
      <c r="F685" s="62">
        <v>0</v>
      </c>
      <c r="G685" s="62">
        <v>0</v>
      </c>
      <c r="H685" s="62">
        <v>0</v>
      </c>
      <c r="I685" s="62">
        <v>0</v>
      </c>
    </row>
    <row r="686" spans="1:9" x14ac:dyDescent="0.25">
      <c r="A686" s="119" t="s">
        <v>225</v>
      </c>
      <c r="B686" s="110" t="s">
        <v>19</v>
      </c>
      <c r="C686" s="111">
        <f t="shared" si="152"/>
        <v>97</v>
      </c>
      <c r="D686" s="111">
        <v>97</v>
      </c>
      <c r="E686" s="111">
        <v>0</v>
      </c>
      <c r="F686" s="111">
        <v>0</v>
      </c>
      <c r="G686" s="111">
        <v>0</v>
      </c>
      <c r="H686" s="111">
        <v>0</v>
      </c>
      <c r="I686" s="111">
        <v>0</v>
      </c>
    </row>
    <row r="687" spans="1:9" x14ac:dyDescent="0.25">
      <c r="A687" s="122"/>
      <c r="B687" s="57" t="s">
        <v>20</v>
      </c>
      <c r="C687" s="62">
        <f t="shared" si="152"/>
        <v>97</v>
      </c>
      <c r="D687" s="39">
        <v>97</v>
      </c>
      <c r="E687" s="55">
        <v>0</v>
      </c>
      <c r="F687" s="62">
        <v>0</v>
      </c>
      <c r="G687" s="62">
        <v>0</v>
      </c>
      <c r="H687" s="62">
        <v>0</v>
      </c>
      <c r="I687" s="62">
        <v>0</v>
      </c>
    </row>
    <row r="688" spans="1:9" x14ac:dyDescent="0.25">
      <c r="A688" s="119" t="s">
        <v>226</v>
      </c>
      <c r="B688" s="110" t="s">
        <v>19</v>
      </c>
      <c r="C688" s="111">
        <f t="shared" si="152"/>
        <v>5</v>
      </c>
      <c r="D688" s="111">
        <v>5</v>
      </c>
      <c r="E688" s="111">
        <v>0</v>
      </c>
      <c r="F688" s="111">
        <v>0</v>
      </c>
      <c r="G688" s="111">
        <v>0</v>
      </c>
      <c r="H688" s="111">
        <v>0</v>
      </c>
      <c r="I688" s="111">
        <v>0</v>
      </c>
    </row>
    <row r="689" spans="1:9" x14ac:dyDescent="0.25">
      <c r="A689" s="122"/>
      <c r="B689" s="57" t="s">
        <v>20</v>
      </c>
      <c r="C689" s="62">
        <f t="shared" si="152"/>
        <v>5</v>
      </c>
      <c r="D689" s="39">
        <v>5</v>
      </c>
      <c r="E689" s="55">
        <v>0</v>
      </c>
      <c r="F689" s="62">
        <v>0</v>
      </c>
      <c r="G689" s="62">
        <v>0</v>
      </c>
      <c r="H689" s="62">
        <v>0</v>
      </c>
      <c r="I689" s="62">
        <v>0</v>
      </c>
    </row>
    <row r="690" spans="1:9" x14ac:dyDescent="0.25">
      <c r="A690" s="119" t="s">
        <v>227</v>
      </c>
      <c r="B690" s="110" t="s">
        <v>19</v>
      </c>
      <c r="C690" s="111">
        <f t="shared" si="152"/>
        <v>12.56</v>
      </c>
      <c r="D690" s="111">
        <v>12.56</v>
      </c>
      <c r="E690" s="111">
        <v>0</v>
      </c>
      <c r="F690" s="111">
        <v>0</v>
      </c>
      <c r="G690" s="111">
        <v>0</v>
      </c>
      <c r="H690" s="111">
        <v>0</v>
      </c>
      <c r="I690" s="111">
        <v>0</v>
      </c>
    </row>
    <row r="691" spans="1:9" x14ac:dyDescent="0.25">
      <c r="A691" s="122"/>
      <c r="B691" s="57" t="s">
        <v>20</v>
      </c>
      <c r="C691" s="62">
        <f t="shared" si="152"/>
        <v>12.56</v>
      </c>
      <c r="D691" s="39">
        <v>12.56</v>
      </c>
      <c r="E691" s="55">
        <v>0</v>
      </c>
      <c r="F691" s="62">
        <v>0</v>
      </c>
      <c r="G691" s="62">
        <v>0</v>
      </c>
      <c r="H691" s="62">
        <v>0</v>
      </c>
      <c r="I691" s="62">
        <v>0</v>
      </c>
    </row>
    <row r="692" spans="1:9" x14ac:dyDescent="0.25">
      <c r="A692" s="119" t="s">
        <v>228</v>
      </c>
      <c r="B692" s="110" t="s">
        <v>19</v>
      </c>
      <c r="C692" s="111">
        <f t="shared" si="152"/>
        <v>60</v>
      </c>
      <c r="D692" s="111">
        <v>60</v>
      </c>
      <c r="E692" s="111">
        <v>0</v>
      </c>
      <c r="F692" s="111">
        <v>0</v>
      </c>
      <c r="G692" s="111">
        <v>0</v>
      </c>
      <c r="H692" s="111">
        <v>0</v>
      </c>
      <c r="I692" s="111">
        <v>0</v>
      </c>
    </row>
    <row r="693" spans="1:9" x14ac:dyDescent="0.25">
      <c r="A693" s="122"/>
      <c r="B693" s="57" t="s">
        <v>20</v>
      </c>
      <c r="C693" s="62">
        <f t="shared" si="152"/>
        <v>60</v>
      </c>
      <c r="D693" s="39">
        <v>60</v>
      </c>
      <c r="E693" s="55">
        <v>0</v>
      </c>
      <c r="F693" s="62">
        <v>0</v>
      </c>
      <c r="G693" s="62">
        <v>0</v>
      </c>
      <c r="H693" s="62">
        <v>0</v>
      </c>
      <c r="I693" s="62">
        <v>0</v>
      </c>
    </row>
    <row r="694" spans="1:9" x14ac:dyDescent="0.25">
      <c r="A694" s="119" t="s">
        <v>229</v>
      </c>
      <c r="B694" s="110" t="s">
        <v>19</v>
      </c>
      <c r="C694" s="111">
        <f t="shared" si="152"/>
        <v>24.87</v>
      </c>
      <c r="D694" s="111">
        <v>24.87</v>
      </c>
      <c r="E694" s="111">
        <v>0</v>
      </c>
      <c r="F694" s="111">
        <v>0</v>
      </c>
      <c r="G694" s="111">
        <v>0</v>
      </c>
      <c r="H694" s="111">
        <v>0</v>
      </c>
      <c r="I694" s="111">
        <v>0</v>
      </c>
    </row>
    <row r="695" spans="1:9" x14ac:dyDescent="0.25">
      <c r="A695" s="122"/>
      <c r="B695" s="57" t="s">
        <v>20</v>
      </c>
      <c r="C695" s="62">
        <f t="shared" si="152"/>
        <v>24.87</v>
      </c>
      <c r="D695" s="39">
        <v>24.87</v>
      </c>
      <c r="E695" s="55">
        <v>0</v>
      </c>
      <c r="F695" s="62">
        <v>0</v>
      </c>
      <c r="G695" s="62">
        <v>0</v>
      </c>
      <c r="H695" s="62">
        <v>0</v>
      </c>
      <c r="I695" s="62">
        <v>0</v>
      </c>
    </row>
    <row r="696" spans="1:9" x14ac:dyDescent="0.25">
      <c r="A696" s="119" t="s">
        <v>230</v>
      </c>
      <c r="B696" s="110" t="s">
        <v>19</v>
      </c>
      <c r="C696" s="111">
        <f t="shared" si="152"/>
        <v>36.89</v>
      </c>
      <c r="D696" s="111">
        <v>36.89</v>
      </c>
      <c r="E696" s="111">
        <v>0</v>
      </c>
      <c r="F696" s="111">
        <v>0</v>
      </c>
      <c r="G696" s="111">
        <v>0</v>
      </c>
      <c r="H696" s="111">
        <v>0</v>
      </c>
      <c r="I696" s="111">
        <v>0</v>
      </c>
    </row>
    <row r="697" spans="1:9" x14ac:dyDescent="0.25">
      <c r="A697" s="122"/>
      <c r="B697" s="57" t="s">
        <v>20</v>
      </c>
      <c r="C697" s="62">
        <f t="shared" si="152"/>
        <v>36.89</v>
      </c>
      <c r="D697" s="39">
        <v>36.89</v>
      </c>
      <c r="E697" s="55">
        <v>0</v>
      </c>
      <c r="F697" s="62">
        <v>0</v>
      </c>
      <c r="G697" s="62">
        <v>0</v>
      </c>
      <c r="H697" s="62">
        <v>0</v>
      </c>
      <c r="I697" s="62">
        <v>0</v>
      </c>
    </row>
    <row r="698" spans="1:9" x14ac:dyDescent="0.25">
      <c r="A698" s="119" t="s">
        <v>231</v>
      </c>
      <c r="B698" s="110" t="s">
        <v>19</v>
      </c>
      <c r="C698" s="111">
        <f t="shared" si="152"/>
        <v>218</v>
      </c>
      <c r="D698" s="111">
        <v>218</v>
      </c>
      <c r="E698" s="111">
        <v>0</v>
      </c>
      <c r="F698" s="111">
        <v>0</v>
      </c>
      <c r="G698" s="111">
        <v>0</v>
      </c>
      <c r="H698" s="111">
        <v>0</v>
      </c>
      <c r="I698" s="111">
        <v>0</v>
      </c>
    </row>
    <row r="699" spans="1:9" x14ac:dyDescent="0.25">
      <c r="A699" s="122"/>
      <c r="B699" s="57" t="s">
        <v>20</v>
      </c>
      <c r="C699" s="62">
        <f t="shared" si="152"/>
        <v>218</v>
      </c>
      <c r="D699" s="39">
        <v>218</v>
      </c>
      <c r="E699" s="55">
        <v>0</v>
      </c>
      <c r="F699" s="62">
        <v>0</v>
      </c>
      <c r="G699" s="62">
        <v>0</v>
      </c>
      <c r="H699" s="62">
        <v>0</v>
      </c>
      <c r="I699" s="62">
        <v>0</v>
      </c>
    </row>
    <row r="700" spans="1:9" x14ac:dyDescent="0.25">
      <c r="A700" s="297" t="s">
        <v>232</v>
      </c>
      <c r="B700" s="177" t="s">
        <v>19</v>
      </c>
      <c r="C700" s="178">
        <f t="shared" si="152"/>
        <v>40</v>
      </c>
      <c r="D700" s="178">
        <v>40</v>
      </c>
      <c r="E700" s="178">
        <v>0</v>
      </c>
      <c r="F700" s="178">
        <v>0</v>
      </c>
      <c r="G700" s="178">
        <v>0</v>
      </c>
      <c r="H700" s="178">
        <v>0</v>
      </c>
      <c r="I700" s="178">
        <v>0</v>
      </c>
    </row>
    <row r="701" spans="1:9" x14ac:dyDescent="0.25">
      <c r="A701" s="122"/>
      <c r="B701" s="57" t="s">
        <v>20</v>
      </c>
      <c r="C701" s="62">
        <f t="shared" si="152"/>
        <v>40</v>
      </c>
      <c r="D701" s="39">
        <v>40</v>
      </c>
      <c r="E701" s="55">
        <v>0</v>
      </c>
      <c r="F701" s="62">
        <v>0</v>
      </c>
      <c r="G701" s="62">
        <v>0</v>
      </c>
      <c r="H701" s="62">
        <v>0</v>
      </c>
      <c r="I701" s="62">
        <v>0</v>
      </c>
    </row>
    <row r="702" spans="1:9" x14ac:dyDescent="0.25">
      <c r="A702" s="119" t="s">
        <v>233</v>
      </c>
      <c r="B702" s="110" t="s">
        <v>19</v>
      </c>
      <c r="C702" s="111">
        <f t="shared" si="152"/>
        <v>9.52</v>
      </c>
      <c r="D702" s="111">
        <v>9.52</v>
      </c>
      <c r="E702" s="111">
        <v>0</v>
      </c>
      <c r="F702" s="111">
        <v>0</v>
      </c>
      <c r="G702" s="111">
        <v>0</v>
      </c>
      <c r="H702" s="111">
        <v>0</v>
      </c>
      <c r="I702" s="111">
        <v>0</v>
      </c>
    </row>
    <row r="703" spans="1:9" x14ac:dyDescent="0.25">
      <c r="A703" s="122"/>
      <c r="B703" s="57" t="s">
        <v>20</v>
      </c>
      <c r="C703" s="62">
        <f t="shared" si="152"/>
        <v>9.52</v>
      </c>
      <c r="D703" s="39">
        <v>9.52</v>
      </c>
      <c r="E703" s="55">
        <v>0</v>
      </c>
      <c r="F703" s="62">
        <v>0</v>
      </c>
      <c r="G703" s="62">
        <v>0</v>
      </c>
      <c r="H703" s="62">
        <v>0</v>
      </c>
      <c r="I703" s="62">
        <v>0</v>
      </c>
    </row>
    <row r="704" spans="1:9" x14ac:dyDescent="0.25">
      <c r="A704" s="119" t="s">
        <v>234</v>
      </c>
      <c r="B704" s="110" t="s">
        <v>19</v>
      </c>
      <c r="C704" s="111">
        <f t="shared" si="152"/>
        <v>62</v>
      </c>
      <c r="D704" s="111">
        <v>62</v>
      </c>
      <c r="E704" s="111">
        <v>0</v>
      </c>
      <c r="F704" s="111">
        <v>0</v>
      </c>
      <c r="G704" s="111">
        <v>0</v>
      </c>
      <c r="H704" s="111">
        <v>0</v>
      </c>
      <c r="I704" s="111">
        <v>0</v>
      </c>
    </row>
    <row r="705" spans="1:9" x14ac:dyDescent="0.25">
      <c r="A705" s="122"/>
      <c r="B705" s="57" t="s">
        <v>20</v>
      </c>
      <c r="C705" s="62">
        <f t="shared" si="152"/>
        <v>62</v>
      </c>
      <c r="D705" s="39">
        <v>62</v>
      </c>
      <c r="E705" s="55">
        <v>0</v>
      </c>
      <c r="F705" s="62">
        <v>0</v>
      </c>
      <c r="G705" s="62">
        <v>0</v>
      </c>
      <c r="H705" s="62">
        <v>0</v>
      </c>
      <c r="I705" s="62">
        <v>0</v>
      </c>
    </row>
    <row r="706" spans="1:9" x14ac:dyDescent="0.25">
      <c r="A706" s="119" t="s">
        <v>235</v>
      </c>
      <c r="B706" s="110" t="s">
        <v>19</v>
      </c>
      <c r="C706" s="111">
        <f t="shared" ref="C706:C789" si="153">D706+E706+F706+G706+H706+I706</f>
        <v>23.98</v>
      </c>
      <c r="D706" s="111">
        <v>23.98</v>
      </c>
      <c r="E706" s="111">
        <v>0</v>
      </c>
      <c r="F706" s="111">
        <v>0</v>
      </c>
      <c r="G706" s="111">
        <v>0</v>
      </c>
      <c r="H706" s="111">
        <v>0</v>
      </c>
      <c r="I706" s="111">
        <v>0</v>
      </c>
    </row>
    <row r="707" spans="1:9" x14ac:dyDescent="0.25">
      <c r="A707" s="122"/>
      <c r="B707" s="57" t="s">
        <v>20</v>
      </c>
      <c r="C707" s="62">
        <f t="shared" si="153"/>
        <v>23.98</v>
      </c>
      <c r="D707" s="39">
        <v>23.98</v>
      </c>
      <c r="E707" s="55">
        <v>0</v>
      </c>
      <c r="F707" s="62">
        <v>0</v>
      </c>
      <c r="G707" s="62">
        <v>0</v>
      </c>
      <c r="H707" s="62">
        <v>0</v>
      </c>
      <c r="I707" s="62">
        <v>0</v>
      </c>
    </row>
    <row r="708" spans="1:9" x14ac:dyDescent="0.25">
      <c r="A708" s="119" t="s">
        <v>236</v>
      </c>
      <c r="B708" s="110" t="s">
        <v>19</v>
      </c>
      <c r="C708" s="111">
        <f t="shared" si="153"/>
        <v>25</v>
      </c>
      <c r="D708" s="111">
        <v>25</v>
      </c>
      <c r="E708" s="111">
        <v>0</v>
      </c>
      <c r="F708" s="111">
        <v>0</v>
      </c>
      <c r="G708" s="111">
        <v>0</v>
      </c>
      <c r="H708" s="111">
        <v>0</v>
      </c>
      <c r="I708" s="111">
        <v>0</v>
      </c>
    </row>
    <row r="709" spans="1:9" x14ac:dyDescent="0.25">
      <c r="A709" s="122"/>
      <c r="B709" s="57" t="s">
        <v>20</v>
      </c>
      <c r="C709" s="62">
        <f t="shared" si="153"/>
        <v>25</v>
      </c>
      <c r="D709" s="39">
        <v>25</v>
      </c>
      <c r="E709" s="55">
        <v>0</v>
      </c>
      <c r="F709" s="62">
        <v>0</v>
      </c>
      <c r="G709" s="62">
        <v>0</v>
      </c>
      <c r="H709" s="62">
        <v>0</v>
      </c>
      <c r="I709" s="62">
        <v>0</v>
      </c>
    </row>
    <row r="710" spans="1:9" x14ac:dyDescent="0.25">
      <c r="A710" s="119" t="s">
        <v>237</v>
      </c>
      <c r="B710" s="110" t="s">
        <v>19</v>
      </c>
      <c r="C710" s="111">
        <f t="shared" si="153"/>
        <v>87.46</v>
      </c>
      <c r="D710" s="111">
        <v>87.46</v>
      </c>
      <c r="E710" s="111">
        <v>0</v>
      </c>
      <c r="F710" s="111">
        <v>0</v>
      </c>
      <c r="G710" s="111">
        <v>0</v>
      </c>
      <c r="H710" s="111">
        <v>0</v>
      </c>
      <c r="I710" s="111">
        <v>0</v>
      </c>
    </row>
    <row r="711" spans="1:9" x14ac:dyDescent="0.25">
      <c r="A711" s="122"/>
      <c r="B711" s="57" t="s">
        <v>20</v>
      </c>
      <c r="C711" s="62">
        <f t="shared" si="153"/>
        <v>87.46</v>
      </c>
      <c r="D711" s="39">
        <v>87.46</v>
      </c>
      <c r="E711" s="55">
        <v>0</v>
      </c>
      <c r="F711" s="62">
        <v>0</v>
      </c>
      <c r="G711" s="62">
        <v>0</v>
      </c>
      <c r="H711" s="62">
        <v>0</v>
      </c>
      <c r="I711" s="62">
        <v>0</v>
      </c>
    </row>
    <row r="712" spans="1:9" x14ac:dyDescent="0.25">
      <c r="A712" s="298" t="s">
        <v>238</v>
      </c>
      <c r="B712" s="299" t="s">
        <v>19</v>
      </c>
      <c r="C712" s="111">
        <f t="shared" si="153"/>
        <v>24.75</v>
      </c>
      <c r="D712" s="111">
        <v>24.75</v>
      </c>
      <c r="E712" s="111">
        <v>0</v>
      </c>
      <c r="F712" s="111">
        <v>0</v>
      </c>
      <c r="G712" s="111">
        <v>0</v>
      </c>
      <c r="H712" s="111">
        <v>0</v>
      </c>
      <c r="I712" s="111">
        <v>0</v>
      </c>
    </row>
    <row r="713" spans="1:9" x14ac:dyDescent="0.25">
      <c r="A713" s="189"/>
      <c r="B713" s="80" t="s">
        <v>20</v>
      </c>
      <c r="C713" s="62">
        <f t="shared" si="153"/>
        <v>24.75</v>
      </c>
      <c r="D713" s="39">
        <v>24.75</v>
      </c>
      <c r="E713" s="55">
        <v>0</v>
      </c>
      <c r="F713" s="62">
        <v>0</v>
      </c>
      <c r="G713" s="62">
        <v>0</v>
      </c>
      <c r="H713" s="62">
        <v>0</v>
      </c>
      <c r="I713" s="62">
        <v>0</v>
      </c>
    </row>
    <row r="714" spans="1:9" x14ac:dyDescent="0.25">
      <c r="A714" s="119" t="s">
        <v>239</v>
      </c>
      <c r="B714" s="110" t="s">
        <v>19</v>
      </c>
      <c r="C714" s="111">
        <f t="shared" si="153"/>
        <v>20</v>
      </c>
      <c r="D714" s="111">
        <v>20</v>
      </c>
      <c r="E714" s="111">
        <v>0</v>
      </c>
      <c r="F714" s="111">
        <v>0</v>
      </c>
      <c r="G714" s="111">
        <v>0</v>
      </c>
      <c r="H714" s="111">
        <v>0</v>
      </c>
      <c r="I714" s="111">
        <v>0</v>
      </c>
    </row>
    <row r="715" spans="1:9" x14ac:dyDescent="0.25">
      <c r="A715" s="122"/>
      <c r="B715" s="57" t="s">
        <v>20</v>
      </c>
      <c r="C715" s="62">
        <f t="shared" si="153"/>
        <v>20</v>
      </c>
      <c r="D715" s="39">
        <v>20</v>
      </c>
      <c r="E715" s="55">
        <v>0</v>
      </c>
      <c r="F715" s="62">
        <v>0</v>
      </c>
      <c r="G715" s="62">
        <v>0</v>
      </c>
      <c r="H715" s="62">
        <v>0</v>
      </c>
      <c r="I715" s="62">
        <v>0</v>
      </c>
    </row>
    <row r="716" spans="1:9" x14ac:dyDescent="0.25">
      <c r="A716" s="119" t="s">
        <v>240</v>
      </c>
      <c r="B716" s="110" t="s">
        <v>19</v>
      </c>
      <c r="C716" s="111">
        <f t="shared" si="153"/>
        <v>45</v>
      </c>
      <c r="D716" s="111">
        <v>45</v>
      </c>
      <c r="E716" s="111">
        <v>0</v>
      </c>
      <c r="F716" s="111">
        <v>0</v>
      </c>
      <c r="G716" s="111">
        <v>0</v>
      </c>
      <c r="H716" s="111">
        <v>0</v>
      </c>
      <c r="I716" s="111">
        <v>0</v>
      </c>
    </row>
    <row r="717" spans="1:9" x14ac:dyDescent="0.25">
      <c r="A717" s="122"/>
      <c r="B717" s="57" t="s">
        <v>20</v>
      </c>
      <c r="C717" s="62">
        <f t="shared" si="153"/>
        <v>45</v>
      </c>
      <c r="D717" s="39">
        <v>45</v>
      </c>
      <c r="E717" s="55">
        <v>0</v>
      </c>
      <c r="F717" s="62">
        <v>0</v>
      </c>
      <c r="G717" s="62">
        <v>0</v>
      </c>
      <c r="H717" s="62">
        <v>0</v>
      </c>
      <c r="I717" s="62">
        <v>0</v>
      </c>
    </row>
    <row r="718" spans="1:9" x14ac:dyDescent="0.25">
      <c r="A718" s="119" t="s">
        <v>241</v>
      </c>
      <c r="B718" s="110" t="s">
        <v>19</v>
      </c>
      <c r="C718" s="111">
        <f t="shared" si="153"/>
        <v>50</v>
      </c>
      <c r="D718" s="111">
        <v>50</v>
      </c>
      <c r="E718" s="111">
        <v>0</v>
      </c>
      <c r="F718" s="111">
        <v>0</v>
      </c>
      <c r="G718" s="111">
        <v>0</v>
      </c>
      <c r="H718" s="111">
        <v>0</v>
      </c>
      <c r="I718" s="111">
        <v>0</v>
      </c>
    </row>
    <row r="719" spans="1:9" x14ac:dyDescent="0.25">
      <c r="A719" s="122"/>
      <c r="B719" s="57" t="s">
        <v>20</v>
      </c>
      <c r="C719" s="62">
        <f t="shared" si="153"/>
        <v>50</v>
      </c>
      <c r="D719" s="39">
        <v>50</v>
      </c>
      <c r="E719" s="55">
        <v>0</v>
      </c>
      <c r="F719" s="62">
        <v>0</v>
      </c>
      <c r="G719" s="62">
        <v>0</v>
      </c>
      <c r="H719" s="62">
        <v>0</v>
      </c>
      <c r="I719" s="62">
        <v>0</v>
      </c>
    </row>
    <row r="720" spans="1:9" x14ac:dyDescent="0.25">
      <c r="A720" s="119" t="s">
        <v>242</v>
      </c>
      <c r="B720" s="110" t="s">
        <v>19</v>
      </c>
      <c r="C720" s="111">
        <f t="shared" si="153"/>
        <v>32</v>
      </c>
      <c r="D720" s="111">
        <v>32</v>
      </c>
      <c r="E720" s="111">
        <v>0</v>
      </c>
      <c r="F720" s="111">
        <v>0</v>
      </c>
      <c r="G720" s="111">
        <v>0</v>
      </c>
      <c r="H720" s="111">
        <v>0</v>
      </c>
      <c r="I720" s="111">
        <v>0</v>
      </c>
    </row>
    <row r="721" spans="1:9" x14ac:dyDescent="0.25">
      <c r="A721" s="122"/>
      <c r="B721" s="57" t="s">
        <v>20</v>
      </c>
      <c r="C721" s="62">
        <f t="shared" si="153"/>
        <v>32</v>
      </c>
      <c r="D721" s="39">
        <v>32</v>
      </c>
      <c r="E721" s="55">
        <v>0</v>
      </c>
      <c r="F721" s="62">
        <v>0</v>
      </c>
      <c r="G721" s="62">
        <v>0</v>
      </c>
      <c r="H721" s="62">
        <v>0</v>
      </c>
      <c r="I721" s="62">
        <v>0</v>
      </c>
    </row>
    <row r="722" spans="1:9" x14ac:dyDescent="0.25">
      <c r="A722" s="119" t="s">
        <v>243</v>
      </c>
      <c r="B722" s="110" t="s">
        <v>19</v>
      </c>
      <c r="C722" s="111">
        <f t="shared" si="153"/>
        <v>30</v>
      </c>
      <c r="D722" s="111">
        <v>30</v>
      </c>
      <c r="E722" s="111">
        <v>0</v>
      </c>
      <c r="F722" s="111">
        <v>0</v>
      </c>
      <c r="G722" s="111">
        <v>0</v>
      </c>
      <c r="H722" s="111">
        <v>0</v>
      </c>
      <c r="I722" s="111">
        <v>0</v>
      </c>
    </row>
    <row r="723" spans="1:9" x14ac:dyDescent="0.25">
      <c r="A723" s="122"/>
      <c r="B723" s="57" t="s">
        <v>20</v>
      </c>
      <c r="C723" s="62">
        <f t="shared" si="153"/>
        <v>30</v>
      </c>
      <c r="D723" s="39">
        <v>30</v>
      </c>
      <c r="E723" s="55">
        <v>0</v>
      </c>
      <c r="F723" s="62">
        <v>0</v>
      </c>
      <c r="G723" s="62">
        <v>0</v>
      </c>
      <c r="H723" s="62">
        <v>0</v>
      </c>
      <c r="I723" s="62">
        <v>0</v>
      </c>
    </row>
    <row r="724" spans="1:9" x14ac:dyDescent="0.25">
      <c r="A724" s="119" t="s">
        <v>244</v>
      </c>
      <c r="B724" s="110" t="s">
        <v>19</v>
      </c>
      <c r="C724" s="111">
        <f t="shared" si="153"/>
        <v>47</v>
      </c>
      <c r="D724" s="111">
        <v>47</v>
      </c>
      <c r="E724" s="111">
        <v>0</v>
      </c>
      <c r="F724" s="111">
        <v>0</v>
      </c>
      <c r="G724" s="111">
        <v>0</v>
      </c>
      <c r="H724" s="111">
        <v>0</v>
      </c>
      <c r="I724" s="111">
        <v>0</v>
      </c>
    </row>
    <row r="725" spans="1:9" x14ac:dyDescent="0.25">
      <c r="A725" s="122"/>
      <c r="B725" s="57" t="s">
        <v>20</v>
      </c>
      <c r="C725" s="62">
        <f t="shared" si="153"/>
        <v>47</v>
      </c>
      <c r="D725" s="39">
        <v>47</v>
      </c>
      <c r="E725" s="55">
        <v>0</v>
      </c>
      <c r="F725" s="62">
        <v>0</v>
      </c>
      <c r="G725" s="62">
        <v>0</v>
      </c>
      <c r="H725" s="62">
        <v>0</v>
      </c>
      <c r="I725" s="62">
        <v>0</v>
      </c>
    </row>
    <row r="726" spans="1:9" x14ac:dyDescent="0.25">
      <c r="A726" s="109" t="s">
        <v>245</v>
      </c>
      <c r="B726" s="110" t="s">
        <v>19</v>
      </c>
      <c r="C726" s="111">
        <f t="shared" si="153"/>
        <v>500</v>
      </c>
      <c r="D726" s="111">
        <v>500</v>
      </c>
      <c r="E726" s="111">
        <v>0</v>
      </c>
      <c r="F726" s="111">
        <v>0</v>
      </c>
      <c r="G726" s="111">
        <v>0</v>
      </c>
      <c r="H726" s="111">
        <v>0</v>
      </c>
      <c r="I726" s="111">
        <v>0</v>
      </c>
    </row>
    <row r="727" spans="1:9" x14ac:dyDescent="0.25">
      <c r="A727" s="90"/>
      <c r="B727" s="57" t="s">
        <v>20</v>
      </c>
      <c r="C727" s="62">
        <f t="shared" si="153"/>
        <v>500</v>
      </c>
      <c r="D727" s="39">
        <v>500</v>
      </c>
      <c r="E727" s="55">
        <v>0</v>
      </c>
      <c r="F727" s="62">
        <v>0</v>
      </c>
      <c r="G727" s="62">
        <v>0</v>
      </c>
      <c r="H727" s="62">
        <v>0</v>
      </c>
      <c r="I727" s="62">
        <v>0</v>
      </c>
    </row>
    <row r="728" spans="1:9" x14ac:dyDescent="0.25">
      <c r="A728" s="109" t="s">
        <v>246</v>
      </c>
      <c r="B728" s="110" t="s">
        <v>19</v>
      </c>
      <c r="C728" s="111">
        <f t="shared" si="153"/>
        <v>153</v>
      </c>
      <c r="D728" s="111">
        <v>153</v>
      </c>
      <c r="E728" s="111">
        <v>0</v>
      </c>
      <c r="F728" s="111">
        <v>0</v>
      </c>
      <c r="G728" s="111">
        <v>0</v>
      </c>
      <c r="H728" s="111">
        <v>0</v>
      </c>
      <c r="I728" s="111">
        <v>0</v>
      </c>
    </row>
    <row r="729" spans="1:9" x14ac:dyDescent="0.25">
      <c r="A729" s="90"/>
      <c r="B729" s="57" t="s">
        <v>20</v>
      </c>
      <c r="C729" s="62">
        <f t="shared" si="153"/>
        <v>153</v>
      </c>
      <c r="D729" s="39">
        <v>153</v>
      </c>
      <c r="E729" s="55">
        <v>0</v>
      </c>
      <c r="F729" s="62">
        <v>0</v>
      </c>
      <c r="G729" s="62">
        <v>0</v>
      </c>
      <c r="H729" s="62">
        <v>0</v>
      </c>
      <c r="I729" s="62">
        <v>0</v>
      </c>
    </row>
    <row r="730" spans="1:9" x14ac:dyDescent="0.25">
      <c r="A730" s="109" t="s">
        <v>247</v>
      </c>
      <c r="B730" s="110" t="s">
        <v>19</v>
      </c>
      <c r="C730" s="111">
        <f t="shared" si="153"/>
        <v>65</v>
      </c>
      <c r="D730" s="111">
        <v>65</v>
      </c>
      <c r="E730" s="111">
        <v>0</v>
      </c>
      <c r="F730" s="111">
        <v>0</v>
      </c>
      <c r="G730" s="111">
        <v>0</v>
      </c>
      <c r="H730" s="111">
        <v>0</v>
      </c>
      <c r="I730" s="111">
        <v>0</v>
      </c>
    </row>
    <row r="731" spans="1:9" x14ac:dyDescent="0.25">
      <c r="A731" s="90"/>
      <c r="B731" s="57" t="s">
        <v>20</v>
      </c>
      <c r="C731" s="62">
        <f t="shared" si="153"/>
        <v>65</v>
      </c>
      <c r="D731" s="39">
        <v>65</v>
      </c>
      <c r="E731" s="55">
        <v>0</v>
      </c>
      <c r="F731" s="62">
        <v>0</v>
      </c>
      <c r="G731" s="62">
        <v>0</v>
      </c>
      <c r="H731" s="62">
        <v>0</v>
      </c>
      <c r="I731" s="62">
        <v>0</v>
      </c>
    </row>
    <row r="732" spans="1:9" x14ac:dyDescent="0.25">
      <c r="A732" s="109" t="s">
        <v>248</v>
      </c>
      <c r="B732" s="110" t="s">
        <v>19</v>
      </c>
      <c r="C732" s="111">
        <f t="shared" si="153"/>
        <v>400</v>
      </c>
      <c r="D732" s="111">
        <v>400</v>
      </c>
      <c r="E732" s="111">
        <v>0</v>
      </c>
      <c r="F732" s="111">
        <v>0</v>
      </c>
      <c r="G732" s="111">
        <v>0</v>
      </c>
      <c r="H732" s="111">
        <v>0</v>
      </c>
      <c r="I732" s="111">
        <v>0</v>
      </c>
    </row>
    <row r="733" spans="1:9" x14ac:dyDescent="0.25">
      <c r="A733" s="273"/>
      <c r="B733" s="57" t="s">
        <v>20</v>
      </c>
      <c r="C733" s="62">
        <f t="shared" si="153"/>
        <v>400</v>
      </c>
      <c r="D733" s="39">
        <v>400</v>
      </c>
      <c r="E733" s="55">
        <v>0</v>
      </c>
      <c r="F733" s="62">
        <v>0</v>
      </c>
      <c r="G733" s="62">
        <v>0</v>
      </c>
      <c r="H733" s="62">
        <v>0</v>
      </c>
      <c r="I733" s="62">
        <v>0</v>
      </c>
    </row>
    <row r="734" spans="1:9" ht="26.25" x14ac:dyDescent="0.25">
      <c r="A734" s="109" t="s">
        <v>249</v>
      </c>
      <c r="B734" s="110" t="s">
        <v>19</v>
      </c>
      <c r="C734" s="111">
        <f t="shared" si="153"/>
        <v>98</v>
      </c>
      <c r="D734" s="111">
        <v>98</v>
      </c>
      <c r="E734" s="111">
        <v>0</v>
      </c>
      <c r="F734" s="111">
        <v>0</v>
      </c>
      <c r="G734" s="111">
        <v>0</v>
      </c>
      <c r="H734" s="111">
        <v>0</v>
      </c>
      <c r="I734" s="111">
        <v>0</v>
      </c>
    </row>
    <row r="735" spans="1:9" x14ac:dyDescent="0.25">
      <c r="A735" s="273"/>
      <c r="B735" s="57" t="s">
        <v>20</v>
      </c>
      <c r="C735" s="62">
        <f t="shared" si="153"/>
        <v>98</v>
      </c>
      <c r="D735" s="39">
        <v>98</v>
      </c>
      <c r="E735" s="55">
        <v>0</v>
      </c>
      <c r="F735" s="62">
        <v>0</v>
      </c>
      <c r="G735" s="62">
        <v>0</v>
      </c>
      <c r="H735" s="62">
        <v>0</v>
      </c>
      <c r="I735" s="62">
        <v>0</v>
      </c>
    </row>
    <row r="736" spans="1:9" x14ac:dyDescent="0.25">
      <c r="A736" s="109" t="s">
        <v>250</v>
      </c>
      <c r="B736" s="110" t="s">
        <v>19</v>
      </c>
      <c r="C736" s="111">
        <f t="shared" si="153"/>
        <v>233</v>
      </c>
      <c r="D736" s="111">
        <v>233</v>
      </c>
      <c r="E736" s="111">
        <v>0</v>
      </c>
      <c r="F736" s="111">
        <v>0</v>
      </c>
      <c r="G736" s="111">
        <v>0</v>
      </c>
      <c r="H736" s="111">
        <v>0</v>
      </c>
      <c r="I736" s="111">
        <v>0</v>
      </c>
    </row>
    <row r="737" spans="1:9" x14ac:dyDescent="0.25">
      <c r="A737" s="90"/>
      <c r="B737" s="57" t="s">
        <v>20</v>
      </c>
      <c r="C737" s="62">
        <f t="shared" si="153"/>
        <v>233</v>
      </c>
      <c r="D737" s="39">
        <v>233</v>
      </c>
      <c r="E737" s="55">
        <v>0</v>
      </c>
      <c r="F737" s="62">
        <v>0</v>
      </c>
      <c r="G737" s="62">
        <v>0</v>
      </c>
      <c r="H737" s="62">
        <v>0</v>
      </c>
      <c r="I737" s="62">
        <v>0</v>
      </c>
    </row>
    <row r="738" spans="1:9" x14ac:dyDescent="0.25">
      <c r="A738" s="109" t="s">
        <v>251</v>
      </c>
      <c r="B738" s="110" t="s">
        <v>19</v>
      </c>
      <c r="C738" s="111">
        <f t="shared" si="153"/>
        <v>25</v>
      </c>
      <c r="D738" s="111">
        <v>25</v>
      </c>
      <c r="E738" s="111">
        <v>0</v>
      </c>
      <c r="F738" s="111">
        <v>0</v>
      </c>
      <c r="G738" s="111">
        <v>0</v>
      </c>
      <c r="H738" s="111">
        <v>0</v>
      </c>
      <c r="I738" s="111">
        <v>0</v>
      </c>
    </row>
    <row r="739" spans="1:9" x14ac:dyDescent="0.25">
      <c r="A739" s="90"/>
      <c r="B739" s="57" t="s">
        <v>20</v>
      </c>
      <c r="C739" s="62">
        <f t="shared" si="153"/>
        <v>25</v>
      </c>
      <c r="D739" s="39">
        <v>25</v>
      </c>
      <c r="E739" s="55">
        <v>0</v>
      </c>
      <c r="F739" s="62">
        <v>0</v>
      </c>
      <c r="G739" s="62">
        <v>0</v>
      </c>
      <c r="H739" s="62">
        <v>0</v>
      </c>
      <c r="I739" s="62">
        <v>0</v>
      </c>
    </row>
    <row r="740" spans="1:9" ht="26.25" x14ac:dyDescent="0.25">
      <c r="A740" s="109" t="s">
        <v>252</v>
      </c>
      <c r="B740" s="110" t="s">
        <v>19</v>
      </c>
      <c r="C740" s="111">
        <f t="shared" si="153"/>
        <v>534</v>
      </c>
      <c r="D740" s="111">
        <v>534</v>
      </c>
      <c r="E740" s="111">
        <v>0</v>
      </c>
      <c r="F740" s="111">
        <v>0</v>
      </c>
      <c r="G740" s="111">
        <v>0</v>
      </c>
      <c r="H740" s="111">
        <v>0</v>
      </c>
      <c r="I740" s="111">
        <v>0</v>
      </c>
    </row>
    <row r="741" spans="1:9" x14ac:dyDescent="0.25">
      <c r="A741" s="90"/>
      <c r="B741" s="57" t="s">
        <v>20</v>
      </c>
      <c r="C741" s="62">
        <f t="shared" si="153"/>
        <v>534</v>
      </c>
      <c r="D741" s="39">
        <v>534</v>
      </c>
      <c r="E741" s="55">
        <v>0</v>
      </c>
      <c r="F741" s="62">
        <v>0</v>
      </c>
      <c r="G741" s="62">
        <v>0</v>
      </c>
      <c r="H741" s="62">
        <v>0</v>
      </c>
      <c r="I741" s="62">
        <v>0</v>
      </c>
    </row>
    <row r="742" spans="1:9" ht="15.75" x14ac:dyDescent="0.25">
      <c r="A742" s="300" t="s">
        <v>253</v>
      </c>
      <c r="B742" s="110" t="s">
        <v>19</v>
      </c>
      <c r="C742" s="45">
        <f t="shared" si="153"/>
        <v>329</v>
      </c>
      <c r="D742" s="111">
        <v>329</v>
      </c>
      <c r="E742" s="45">
        <v>0</v>
      </c>
      <c r="F742" s="45">
        <v>0</v>
      </c>
      <c r="G742" s="45">
        <v>0</v>
      </c>
      <c r="H742" s="45">
        <v>0</v>
      </c>
      <c r="I742" s="45">
        <v>0</v>
      </c>
    </row>
    <row r="743" spans="1:9" x14ac:dyDescent="0.25">
      <c r="A743" s="90"/>
      <c r="B743" s="57" t="s">
        <v>20</v>
      </c>
      <c r="C743" s="62">
        <f t="shared" si="153"/>
        <v>329</v>
      </c>
      <c r="D743" s="39">
        <v>329</v>
      </c>
      <c r="E743" s="55">
        <v>0</v>
      </c>
      <c r="F743" s="62">
        <v>0</v>
      </c>
      <c r="G743" s="62">
        <v>0</v>
      </c>
      <c r="H743" s="62">
        <v>0</v>
      </c>
      <c r="I743" s="62">
        <v>0</v>
      </c>
    </row>
    <row r="744" spans="1:9" x14ac:dyDescent="0.25">
      <c r="A744" s="301" t="s">
        <v>254</v>
      </c>
      <c r="B744" s="110" t="s">
        <v>19</v>
      </c>
      <c r="C744" s="111">
        <f t="shared" si="153"/>
        <v>144</v>
      </c>
      <c r="D744" s="111">
        <v>144</v>
      </c>
      <c r="E744" s="111">
        <v>0</v>
      </c>
      <c r="F744" s="111">
        <v>0</v>
      </c>
      <c r="G744" s="111">
        <v>0</v>
      </c>
      <c r="H744" s="111">
        <v>0</v>
      </c>
      <c r="I744" s="111">
        <v>0</v>
      </c>
    </row>
    <row r="745" spans="1:9" x14ac:dyDescent="0.25">
      <c r="A745" s="90"/>
      <c r="B745" s="57" t="s">
        <v>20</v>
      </c>
      <c r="C745" s="62">
        <f t="shared" si="153"/>
        <v>144</v>
      </c>
      <c r="D745" s="39">
        <v>144</v>
      </c>
      <c r="E745" s="55">
        <v>0</v>
      </c>
      <c r="F745" s="62">
        <v>0</v>
      </c>
      <c r="G745" s="62">
        <v>0</v>
      </c>
      <c r="H745" s="62">
        <v>0</v>
      </c>
      <c r="I745" s="62">
        <v>0</v>
      </c>
    </row>
    <row r="746" spans="1:9" x14ac:dyDescent="0.25">
      <c r="A746" s="109" t="s">
        <v>255</v>
      </c>
      <c r="B746" s="110" t="s">
        <v>19</v>
      </c>
      <c r="C746" s="111">
        <f t="shared" si="153"/>
        <v>136</v>
      </c>
      <c r="D746" s="111">
        <v>136</v>
      </c>
      <c r="E746" s="111">
        <v>0</v>
      </c>
      <c r="F746" s="111">
        <v>0</v>
      </c>
      <c r="G746" s="111">
        <v>0</v>
      </c>
      <c r="H746" s="111">
        <v>0</v>
      </c>
      <c r="I746" s="111">
        <v>0</v>
      </c>
    </row>
    <row r="747" spans="1:9" x14ac:dyDescent="0.25">
      <c r="A747" s="90"/>
      <c r="B747" s="57" t="s">
        <v>20</v>
      </c>
      <c r="C747" s="62">
        <f t="shared" si="153"/>
        <v>136</v>
      </c>
      <c r="D747" s="39">
        <v>136</v>
      </c>
      <c r="E747" s="55">
        <v>0</v>
      </c>
      <c r="F747" s="62">
        <v>0</v>
      </c>
      <c r="G747" s="62">
        <v>0</v>
      </c>
      <c r="H747" s="62">
        <v>0</v>
      </c>
      <c r="I747" s="62">
        <v>0</v>
      </c>
    </row>
    <row r="748" spans="1:9" ht="15.75" x14ac:dyDescent="0.25">
      <c r="A748" s="300" t="s">
        <v>256</v>
      </c>
      <c r="B748" s="110" t="s">
        <v>19</v>
      </c>
      <c r="C748" s="45">
        <f t="shared" si="153"/>
        <v>450</v>
      </c>
      <c r="D748" s="111">
        <v>450</v>
      </c>
      <c r="E748" s="45">
        <v>0</v>
      </c>
      <c r="F748" s="45">
        <v>0</v>
      </c>
      <c r="G748" s="45">
        <v>0</v>
      </c>
      <c r="H748" s="45">
        <v>0</v>
      </c>
      <c r="I748" s="45">
        <v>0</v>
      </c>
    </row>
    <row r="749" spans="1:9" x14ac:dyDescent="0.25">
      <c r="A749" s="90"/>
      <c r="B749" s="57" t="s">
        <v>20</v>
      </c>
      <c r="C749" s="62">
        <f t="shared" si="153"/>
        <v>450</v>
      </c>
      <c r="D749" s="39">
        <v>450</v>
      </c>
      <c r="E749" s="55">
        <v>0</v>
      </c>
      <c r="F749" s="62">
        <v>0</v>
      </c>
      <c r="G749" s="62">
        <v>0</v>
      </c>
      <c r="H749" s="62">
        <v>0</v>
      </c>
      <c r="I749" s="62">
        <v>0</v>
      </c>
    </row>
    <row r="750" spans="1:9" ht="15.75" x14ac:dyDescent="0.25">
      <c r="A750" s="300" t="s">
        <v>257</v>
      </c>
      <c r="B750" s="110" t="s">
        <v>19</v>
      </c>
      <c r="C750" s="45">
        <f t="shared" si="153"/>
        <v>30</v>
      </c>
      <c r="D750" s="111">
        <v>30</v>
      </c>
      <c r="E750" s="45">
        <v>0</v>
      </c>
      <c r="F750" s="45">
        <v>0</v>
      </c>
      <c r="G750" s="45">
        <v>0</v>
      </c>
      <c r="H750" s="45">
        <v>0</v>
      </c>
      <c r="I750" s="45">
        <v>0</v>
      </c>
    </row>
    <row r="751" spans="1:9" x14ac:dyDescent="0.25">
      <c r="A751" s="90"/>
      <c r="B751" s="57" t="s">
        <v>20</v>
      </c>
      <c r="C751" s="62">
        <f t="shared" si="153"/>
        <v>30</v>
      </c>
      <c r="D751" s="39">
        <v>30</v>
      </c>
      <c r="E751" s="55">
        <v>0</v>
      </c>
      <c r="F751" s="62">
        <v>0</v>
      </c>
      <c r="G751" s="62">
        <v>0</v>
      </c>
      <c r="H751" s="62">
        <v>0</v>
      </c>
      <c r="I751" s="62">
        <v>0</v>
      </c>
    </row>
    <row r="752" spans="1:9" x14ac:dyDescent="0.25">
      <c r="A752" s="301" t="s">
        <v>258</v>
      </c>
      <c r="B752" s="110" t="s">
        <v>19</v>
      </c>
      <c r="C752" s="111">
        <f t="shared" si="153"/>
        <v>20</v>
      </c>
      <c r="D752" s="111">
        <v>20</v>
      </c>
      <c r="E752" s="111">
        <v>0</v>
      </c>
      <c r="F752" s="111">
        <v>0</v>
      </c>
      <c r="G752" s="111">
        <v>0</v>
      </c>
      <c r="H752" s="111">
        <v>0</v>
      </c>
      <c r="I752" s="111">
        <v>0</v>
      </c>
    </row>
    <row r="753" spans="1:9" x14ac:dyDescent="0.25">
      <c r="A753" s="90"/>
      <c r="B753" s="57" t="s">
        <v>20</v>
      </c>
      <c r="C753" s="62">
        <f t="shared" si="153"/>
        <v>20</v>
      </c>
      <c r="D753" s="39">
        <v>20</v>
      </c>
      <c r="E753" s="55">
        <v>0</v>
      </c>
      <c r="F753" s="62">
        <v>0</v>
      </c>
      <c r="G753" s="62">
        <v>0</v>
      </c>
      <c r="H753" s="62">
        <v>0</v>
      </c>
      <c r="I753" s="62">
        <v>0</v>
      </c>
    </row>
    <row r="754" spans="1:9" x14ac:dyDescent="0.25">
      <c r="A754" s="194" t="s">
        <v>259</v>
      </c>
      <c r="B754" s="302" t="s">
        <v>19</v>
      </c>
      <c r="C754" s="62">
        <f t="shared" si="153"/>
        <v>450</v>
      </c>
      <c r="D754" s="39">
        <v>0</v>
      </c>
      <c r="E754" s="39">
        <v>450</v>
      </c>
      <c r="F754" s="39">
        <v>0</v>
      </c>
      <c r="G754" s="39">
        <v>0</v>
      </c>
      <c r="H754" s="39">
        <v>0</v>
      </c>
      <c r="I754" s="39">
        <v>0</v>
      </c>
    </row>
    <row r="755" spans="1:9" x14ac:dyDescent="0.25">
      <c r="A755" s="196"/>
      <c r="B755" s="303" t="s">
        <v>20</v>
      </c>
      <c r="C755" s="62">
        <f t="shared" si="153"/>
        <v>450</v>
      </c>
      <c r="D755" s="39">
        <v>0</v>
      </c>
      <c r="E755" s="39">
        <v>450</v>
      </c>
      <c r="F755" s="39">
        <v>0</v>
      </c>
      <c r="G755" s="39">
        <v>0</v>
      </c>
      <c r="H755" s="39">
        <v>0</v>
      </c>
      <c r="I755" s="39">
        <v>0</v>
      </c>
    </row>
    <row r="756" spans="1:9" x14ac:dyDescent="0.25">
      <c r="A756" s="194" t="s">
        <v>199</v>
      </c>
      <c r="B756" s="302" t="s">
        <v>19</v>
      </c>
      <c r="C756" s="62">
        <f t="shared" si="153"/>
        <v>16</v>
      </c>
      <c r="D756" s="39">
        <v>0</v>
      </c>
      <c r="E756" s="39">
        <v>16</v>
      </c>
      <c r="F756" s="39">
        <v>0</v>
      </c>
      <c r="G756" s="39">
        <v>0</v>
      </c>
      <c r="H756" s="39">
        <v>0</v>
      </c>
      <c r="I756" s="39">
        <v>0</v>
      </c>
    </row>
    <row r="757" spans="1:9" x14ac:dyDescent="0.25">
      <c r="A757" s="196"/>
      <c r="B757" s="303" t="s">
        <v>20</v>
      </c>
      <c r="C757" s="62">
        <f t="shared" si="153"/>
        <v>16</v>
      </c>
      <c r="D757" s="39">
        <v>0</v>
      </c>
      <c r="E757" s="39">
        <v>16</v>
      </c>
      <c r="F757" s="39">
        <v>0</v>
      </c>
      <c r="G757" s="39">
        <v>0</v>
      </c>
      <c r="H757" s="39">
        <v>0</v>
      </c>
      <c r="I757" s="39">
        <v>0</v>
      </c>
    </row>
    <row r="758" spans="1:9" x14ac:dyDescent="0.25">
      <c r="A758" s="194" t="s">
        <v>260</v>
      </c>
      <c r="B758" s="302" t="s">
        <v>19</v>
      </c>
      <c r="C758" s="62">
        <f t="shared" si="153"/>
        <v>2500</v>
      </c>
      <c r="D758" s="39">
        <v>0</v>
      </c>
      <c r="E758" s="39">
        <v>2500</v>
      </c>
      <c r="F758" s="39">
        <v>0</v>
      </c>
      <c r="G758" s="39">
        <v>0</v>
      </c>
      <c r="H758" s="39">
        <v>0</v>
      </c>
      <c r="I758" s="39">
        <v>0</v>
      </c>
    </row>
    <row r="759" spans="1:9" x14ac:dyDescent="0.25">
      <c r="A759" s="196"/>
      <c r="B759" s="303" t="s">
        <v>20</v>
      </c>
      <c r="C759" s="62">
        <f t="shared" si="153"/>
        <v>2500</v>
      </c>
      <c r="D759" s="39">
        <v>0</v>
      </c>
      <c r="E759" s="39">
        <v>2500</v>
      </c>
      <c r="F759" s="39">
        <v>0</v>
      </c>
      <c r="G759" s="39">
        <v>0</v>
      </c>
      <c r="H759" s="39">
        <v>0</v>
      </c>
      <c r="I759" s="39">
        <v>0</v>
      </c>
    </row>
    <row r="760" spans="1:9" x14ac:dyDescent="0.25">
      <c r="A760" s="194" t="s">
        <v>261</v>
      </c>
      <c r="B760" s="302" t="s">
        <v>19</v>
      </c>
      <c r="C760" s="62">
        <f t="shared" si="153"/>
        <v>240</v>
      </c>
      <c r="D760" s="39">
        <v>0</v>
      </c>
      <c r="E760" s="39">
        <v>240</v>
      </c>
      <c r="F760" s="39">
        <v>0</v>
      </c>
      <c r="G760" s="39">
        <v>0</v>
      </c>
      <c r="H760" s="39">
        <v>0</v>
      </c>
      <c r="I760" s="39">
        <v>0</v>
      </c>
    </row>
    <row r="761" spans="1:9" x14ac:dyDescent="0.25">
      <c r="A761" s="196"/>
      <c r="B761" s="303" t="s">
        <v>20</v>
      </c>
      <c r="C761" s="62">
        <f t="shared" si="153"/>
        <v>240</v>
      </c>
      <c r="D761" s="39">
        <v>0</v>
      </c>
      <c r="E761" s="39">
        <v>240</v>
      </c>
      <c r="F761" s="39">
        <v>0</v>
      </c>
      <c r="G761" s="39">
        <v>0</v>
      </c>
      <c r="H761" s="39">
        <v>0</v>
      </c>
      <c r="I761" s="39">
        <v>0</v>
      </c>
    </row>
    <row r="762" spans="1:9" x14ac:dyDescent="0.25">
      <c r="A762" s="194" t="s">
        <v>262</v>
      </c>
      <c r="B762" s="302" t="s">
        <v>19</v>
      </c>
      <c r="C762" s="62">
        <f t="shared" si="153"/>
        <v>84</v>
      </c>
      <c r="D762" s="39">
        <v>0</v>
      </c>
      <c r="E762" s="39">
        <v>84</v>
      </c>
      <c r="F762" s="39">
        <v>0</v>
      </c>
      <c r="G762" s="39">
        <v>0</v>
      </c>
      <c r="H762" s="39">
        <v>0</v>
      </c>
      <c r="I762" s="39">
        <v>0</v>
      </c>
    </row>
    <row r="763" spans="1:9" x14ac:dyDescent="0.25">
      <c r="A763" s="196"/>
      <c r="B763" s="303" t="s">
        <v>20</v>
      </c>
      <c r="C763" s="62">
        <f t="shared" si="153"/>
        <v>84</v>
      </c>
      <c r="D763" s="39">
        <v>0</v>
      </c>
      <c r="E763" s="39">
        <v>84</v>
      </c>
      <c r="F763" s="39">
        <v>0</v>
      </c>
      <c r="G763" s="39">
        <v>0</v>
      </c>
      <c r="H763" s="39">
        <v>0</v>
      </c>
      <c r="I763" s="39">
        <v>0</v>
      </c>
    </row>
    <row r="764" spans="1:9" x14ac:dyDescent="0.25">
      <c r="A764" s="191" t="s">
        <v>263</v>
      </c>
      <c r="B764" s="68" t="s">
        <v>19</v>
      </c>
      <c r="C764" s="62">
        <f t="shared" si="153"/>
        <v>650</v>
      </c>
      <c r="D764" s="39">
        <v>0</v>
      </c>
      <c r="E764" s="39">
        <v>650</v>
      </c>
      <c r="F764" s="39">
        <v>0</v>
      </c>
      <c r="G764" s="39">
        <v>0</v>
      </c>
      <c r="H764" s="39">
        <v>0</v>
      </c>
      <c r="I764" s="39">
        <v>0</v>
      </c>
    </row>
    <row r="765" spans="1:9" x14ac:dyDescent="0.25">
      <c r="A765" s="41"/>
      <c r="B765" s="69" t="s">
        <v>20</v>
      </c>
      <c r="C765" s="62">
        <f t="shared" si="153"/>
        <v>650</v>
      </c>
      <c r="D765" s="39">
        <v>0</v>
      </c>
      <c r="E765" s="39">
        <v>650</v>
      </c>
      <c r="F765" s="39">
        <v>0</v>
      </c>
      <c r="G765" s="39">
        <v>0</v>
      </c>
      <c r="H765" s="39">
        <v>0</v>
      </c>
      <c r="I765" s="39">
        <v>0</v>
      </c>
    </row>
    <row r="766" spans="1:9" x14ac:dyDescent="0.25">
      <c r="A766" s="191" t="s">
        <v>264</v>
      </c>
      <c r="B766" s="68" t="s">
        <v>19</v>
      </c>
      <c r="C766" s="62">
        <f t="shared" si="153"/>
        <v>300</v>
      </c>
      <c r="D766" s="39">
        <v>0</v>
      </c>
      <c r="E766" s="39">
        <v>300</v>
      </c>
      <c r="F766" s="39">
        <v>0</v>
      </c>
      <c r="G766" s="39">
        <v>0</v>
      </c>
      <c r="H766" s="39">
        <v>0</v>
      </c>
      <c r="I766" s="39">
        <v>0</v>
      </c>
    </row>
    <row r="767" spans="1:9" x14ac:dyDescent="0.25">
      <c r="A767" s="41"/>
      <c r="B767" s="69" t="s">
        <v>20</v>
      </c>
      <c r="C767" s="62">
        <f t="shared" si="153"/>
        <v>300</v>
      </c>
      <c r="D767" s="39">
        <v>0</v>
      </c>
      <c r="E767" s="39">
        <v>300</v>
      </c>
      <c r="F767" s="39">
        <v>0</v>
      </c>
      <c r="G767" s="39">
        <v>0</v>
      </c>
      <c r="H767" s="39">
        <v>0</v>
      </c>
      <c r="I767" s="39">
        <v>0</v>
      </c>
    </row>
    <row r="768" spans="1:9" x14ac:dyDescent="0.25">
      <c r="A768" s="191" t="s">
        <v>265</v>
      </c>
      <c r="B768" s="68" t="s">
        <v>19</v>
      </c>
      <c r="C768" s="62">
        <f t="shared" si="153"/>
        <v>160</v>
      </c>
      <c r="D768" s="39">
        <v>0</v>
      </c>
      <c r="E768" s="39">
        <v>160</v>
      </c>
      <c r="F768" s="39">
        <v>0</v>
      </c>
      <c r="G768" s="39">
        <v>0</v>
      </c>
      <c r="H768" s="39">
        <v>0</v>
      </c>
      <c r="I768" s="39">
        <v>0</v>
      </c>
    </row>
    <row r="769" spans="1:9" x14ac:dyDescent="0.25">
      <c r="A769" s="41"/>
      <c r="B769" s="69" t="s">
        <v>20</v>
      </c>
      <c r="C769" s="62">
        <f t="shared" si="153"/>
        <v>160</v>
      </c>
      <c r="D769" s="39">
        <v>0</v>
      </c>
      <c r="E769" s="39">
        <v>160</v>
      </c>
      <c r="F769" s="39">
        <v>0</v>
      </c>
      <c r="G769" s="39">
        <v>0</v>
      </c>
      <c r="H769" s="39">
        <v>0</v>
      </c>
      <c r="I769" s="39">
        <v>0</v>
      </c>
    </row>
    <row r="770" spans="1:9" x14ac:dyDescent="0.25">
      <c r="A770" s="191" t="s">
        <v>189</v>
      </c>
      <c r="B770" s="68" t="s">
        <v>19</v>
      </c>
      <c r="C770" s="62">
        <f t="shared" si="153"/>
        <v>280</v>
      </c>
      <c r="D770" s="39">
        <v>0</v>
      </c>
      <c r="E770" s="39">
        <v>280</v>
      </c>
      <c r="F770" s="39">
        <v>0</v>
      </c>
      <c r="G770" s="39">
        <v>0</v>
      </c>
      <c r="H770" s="39">
        <v>0</v>
      </c>
      <c r="I770" s="39">
        <v>0</v>
      </c>
    </row>
    <row r="771" spans="1:9" x14ac:dyDescent="0.25">
      <c r="A771" s="41"/>
      <c r="B771" s="69" t="s">
        <v>20</v>
      </c>
      <c r="C771" s="62">
        <f t="shared" si="153"/>
        <v>280</v>
      </c>
      <c r="D771" s="39">
        <v>0</v>
      </c>
      <c r="E771" s="39">
        <v>280</v>
      </c>
      <c r="F771" s="39">
        <v>0</v>
      </c>
      <c r="G771" s="39">
        <v>0</v>
      </c>
      <c r="H771" s="39">
        <v>0</v>
      </c>
      <c r="I771" s="39">
        <v>0</v>
      </c>
    </row>
    <row r="772" spans="1:9" x14ac:dyDescent="0.25">
      <c r="A772" s="191" t="s">
        <v>266</v>
      </c>
      <c r="B772" s="68" t="s">
        <v>19</v>
      </c>
      <c r="C772" s="62">
        <f t="shared" si="153"/>
        <v>405</v>
      </c>
      <c r="D772" s="39">
        <v>0</v>
      </c>
      <c r="E772" s="39">
        <v>405</v>
      </c>
      <c r="F772" s="39">
        <v>0</v>
      </c>
      <c r="G772" s="39">
        <v>0</v>
      </c>
      <c r="H772" s="39">
        <v>0</v>
      </c>
      <c r="I772" s="39">
        <v>0</v>
      </c>
    </row>
    <row r="773" spans="1:9" x14ac:dyDescent="0.25">
      <c r="A773" s="41"/>
      <c r="B773" s="69" t="s">
        <v>20</v>
      </c>
      <c r="C773" s="62">
        <f t="shared" si="153"/>
        <v>405</v>
      </c>
      <c r="D773" s="39">
        <v>0</v>
      </c>
      <c r="E773" s="39">
        <v>405</v>
      </c>
      <c r="F773" s="39">
        <v>0</v>
      </c>
      <c r="G773" s="39">
        <v>0</v>
      </c>
      <c r="H773" s="39">
        <v>0</v>
      </c>
      <c r="I773" s="39">
        <v>0</v>
      </c>
    </row>
    <row r="774" spans="1:9" x14ac:dyDescent="0.25">
      <c r="A774" s="191" t="s">
        <v>267</v>
      </c>
      <c r="B774" s="68" t="s">
        <v>19</v>
      </c>
      <c r="C774" s="62">
        <f t="shared" si="153"/>
        <v>480</v>
      </c>
      <c r="D774" s="39">
        <v>0</v>
      </c>
      <c r="E774" s="39">
        <v>480</v>
      </c>
      <c r="F774" s="39">
        <v>0</v>
      </c>
      <c r="G774" s="39">
        <v>0</v>
      </c>
      <c r="H774" s="39">
        <v>0</v>
      </c>
      <c r="I774" s="39">
        <v>0</v>
      </c>
    </row>
    <row r="775" spans="1:9" x14ac:dyDescent="0.25">
      <c r="A775" s="41"/>
      <c r="B775" s="69" t="s">
        <v>20</v>
      </c>
      <c r="C775" s="62">
        <f t="shared" si="153"/>
        <v>480</v>
      </c>
      <c r="D775" s="39">
        <v>0</v>
      </c>
      <c r="E775" s="39">
        <v>480</v>
      </c>
      <c r="F775" s="39">
        <v>0</v>
      </c>
      <c r="G775" s="39">
        <v>0</v>
      </c>
      <c r="H775" s="39">
        <v>0</v>
      </c>
      <c r="I775" s="39">
        <v>0</v>
      </c>
    </row>
    <row r="776" spans="1:9" x14ac:dyDescent="0.25">
      <c r="A776" s="191" t="s">
        <v>268</v>
      </c>
      <c r="B776" s="68" t="s">
        <v>19</v>
      </c>
      <c r="C776" s="62">
        <f t="shared" si="153"/>
        <v>300</v>
      </c>
      <c r="D776" s="39">
        <v>0</v>
      </c>
      <c r="E776" s="39">
        <v>300</v>
      </c>
      <c r="F776" s="39">
        <v>0</v>
      </c>
      <c r="G776" s="39">
        <v>0</v>
      </c>
      <c r="H776" s="39">
        <v>0</v>
      </c>
      <c r="I776" s="39">
        <v>0</v>
      </c>
    </row>
    <row r="777" spans="1:9" x14ac:dyDescent="0.25">
      <c r="A777" s="41"/>
      <c r="B777" s="69" t="s">
        <v>20</v>
      </c>
      <c r="C777" s="62">
        <f t="shared" si="153"/>
        <v>300</v>
      </c>
      <c r="D777" s="39">
        <v>0</v>
      </c>
      <c r="E777" s="39">
        <v>300</v>
      </c>
      <c r="F777" s="39">
        <v>0</v>
      </c>
      <c r="G777" s="39">
        <v>0</v>
      </c>
      <c r="H777" s="39">
        <v>0</v>
      </c>
      <c r="I777" s="39">
        <v>0</v>
      </c>
    </row>
    <row r="778" spans="1:9" x14ac:dyDescent="0.25">
      <c r="A778" s="191" t="s">
        <v>269</v>
      </c>
      <c r="B778" s="68" t="s">
        <v>19</v>
      </c>
      <c r="C778" s="62">
        <f t="shared" si="153"/>
        <v>530</v>
      </c>
      <c r="D778" s="39">
        <v>0</v>
      </c>
      <c r="E778" s="39">
        <v>530</v>
      </c>
      <c r="F778" s="39">
        <v>0</v>
      </c>
      <c r="G778" s="39">
        <v>0</v>
      </c>
      <c r="H778" s="39">
        <v>0</v>
      </c>
      <c r="I778" s="39">
        <v>0</v>
      </c>
    </row>
    <row r="779" spans="1:9" x14ac:dyDescent="0.25">
      <c r="A779" s="41"/>
      <c r="B779" s="69" t="s">
        <v>20</v>
      </c>
      <c r="C779" s="62">
        <f t="shared" si="153"/>
        <v>530</v>
      </c>
      <c r="D779" s="39">
        <v>0</v>
      </c>
      <c r="E779" s="39">
        <v>530</v>
      </c>
      <c r="F779" s="39">
        <v>0</v>
      </c>
      <c r="G779" s="39">
        <v>0</v>
      </c>
      <c r="H779" s="39">
        <v>0</v>
      </c>
      <c r="I779" s="39">
        <v>0</v>
      </c>
    </row>
    <row r="780" spans="1:9" x14ac:dyDescent="0.25">
      <c r="A780" s="304" t="s">
        <v>270</v>
      </c>
      <c r="B780" s="68" t="s">
        <v>19</v>
      </c>
      <c r="C780" s="62">
        <f t="shared" si="153"/>
        <v>30</v>
      </c>
      <c r="D780" s="39">
        <v>0</v>
      </c>
      <c r="E780" s="39">
        <v>30</v>
      </c>
      <c r="F780" s="39">
        <v>0</v>
      </c>
      <c r="G780" s="39">
        <v>0</v>
      </c>
      <c r="H780" s="39">
        <v>0</v>
      </c>
      <c r="I780" s="39">
        <v>0</v>
      </c>
    </row>
    <row r="781" spans="1:9" x14ac:dyDescent="0.25">
      <c r="A781" s="41"/>
      <c r="B781" s="69" t="s">
        <v>20</v>
      </c>
      <c r="C781" s="62">
        <f t="shared" si="153"/>
        <v>30</v>
      </c>
      <c r="D781" s="39">
        <v>0</v>
      </c>
      <c r="E781" s="39">
        <v>30</v>
      </c>
      <c r="F781" s="39">
        <v>0</v>
      </c>
      <c r="G781" s="39">
        <v>0</v>
      </c>
      <c r="H781" s="39">
        <v>0</v>
      </c>
      <c r="I781" s="39">
        <v>0</v>
      </c>
    </row>
    <row r="782" spans="1:9" x14ac:dyDescent="0.25">
      <c r="A782" s="304" t="s">
        <v>271</v>
      </c>
      <c r="B782" s="68" t="s">
        <v>19</v>
      </c>
      <c r="C782" s="62">
        <f t="shared" si="153"/>
        <v>6</v>
      </c>
      <c r="D782" s="39">
        <v>0</v>
      </c>
      <c r="E782" s="39">
        <v>6</v>
      </c>
      <c r="F782" s="39">
        <v>0</v>
      </c>
      <c r="G782" s="39">
        <v>0</v>
      </c>
      <c r="H782" s="39">
        <v>0</v>
      </c>
      <c r="I782" s="39">
        <v>0</v>
      </c>
    </row>
    <row r="783" spans="1:9" x14ac:dyDescent="0.25">
      <c r="A783" s="41"/>
      <c r="B783" s="69" t="s">
        <v>20</v>
      </c>
      <c r="C783" s="62">
        <f t="shared" si="153"/>
        <v>6</v>
      </c>
      <c r="D783" s="39">
        <v>0</v>
      </c>
      <c r="E783" s="39">
        <v>6</v>
      </c>
      <c r="F783" s="39">
        <v>0</v>
      </c>
      <c r="G783" s="39">
        <v>0</v>
      </c>
      <c r="H783" s="39">
        <v>0</v>
      </c>
      <c r="I783" s="39">
        <v>0</v>
      </c>
    </row>
    <row r="784" spans="1:9" x14ac:dyDescent="0.25">
      <c r="A784" s="113" t="s">
        <v>272</v>
      </c>
      <c r="B784" s="104" t="s">
        <v>19</v>
      </c>
      <c r="C784" s="105">
        <f t="shared" si="153"/>
        <v>404.58</v>
      </c>
      <c r="D784" s="116">
        <f t="shared" ref="D784:I785" si="154">D786+D788+D790+D792+D794+D796+D798+D800+D802+D804+D806+D808+D810</f>
        <v>208.57999999999998</v>
      </c>
      <c r="E784" s="116">
        <f t="shared" si="154"/>
        <v>196</v>
      </c>
      <c r="F784" s="116">
        <f t="shared" si="154"/>
        <v>0</v>
      </c>
      <c r="G784" s="116">
        <f t="shared" si="154"/>
        <v>0</v>
      </c>
      <c r="H784" s="116">
        <f t="shared" si="154"/>
        <v>0</v>
      </c>
      <c r="I784" s="116">
        <f t="shared" si="154"/>
        <v>0</v>
      </c>
    </row>
    <row r="785" spans="1:9" x14ac:dyDescent="0.25">
      <c r="A785" s="117"/>
      <c r="B785" s="118" t="s">
        <v>20</v>
      </c>
      <c r="C785" s="116">
        <f t="shared" si="153"/>
        <v>404.58</v>
      </c>
      <c r="D785" s="116">
        <f t="shared" si="154"/>
        <v>208.57999999999998</v>
      </c>
      <c r="E785" s="116">
        <f t="shared" si="154"/>
        <v>196</v>
      </c>
      <c r="F785" s="116">
        <f t="shared" si="154"/>
        <v>0</v>
      </c>
      <c r="G785" s="116">
        <f t="shared" si="154"/>
        <v>0</v>
      </c>
      <c r="H785" s="116">
        <f t="shared" si="154"/>
        <v>0</v>
      </c>
      <c r="I785" s="116">
        <f t="shared" si="154"/>
        <v>0</v>
      </c>
    </row>
    <row r="786" spans="1:9" x14ac:dyDescent="0.25">
      <c r="A786" s="156" t="s">
        <v>273</v>
      </c>
      <c r="B786" s="95" t="s">
        <v>19</v>
      </c>
      <c r="C786" s="97">
        <f t="shared" si="153"/>
        <v>55.12</v>
      </c>
      <c r="D786" s="97">
        <f>D787</f>
        <v>55.12</v>
      </c>
      <c r="E786" s="97">
        <v>0</v>
      </c>
      <c r="F786" s="97">
        <v>0</v>
      </c>
      <c r="G786" s="97">
        <v>0</v>
      </c>
      <c r="H786" s="97">
        <v>0</v>
      </c>
      <c r="I786" s="97">
        <v>0</v>
      </c>
    </row>
    <row r="787" spans="1:9" x14ac:dyDescent="0.25">
      <c r="A787" s="140"/>
      <c r="B787" s="99" t="s">
        <v>20</v>
      </c>
      <c r="C787" s="97">
        <f t="shared" si="153"/>
        <v>55.12</v>
      </c>
      <c r="D787" s="97">
        <v>55.12</v>
      </c>
      <c r="E787" s="97">
        <v>0</v>
      </c>
      <c r="F787" s="97">
        <v>0</v>
      </c>
      <c r="G787" s="97">
        <v>0</v>
      </c>
      <c r="H787" s="97">
        <v>0</v>
      </c>
      <c r="I787" s="97">
        <v>0</v>
      </c>
    </row>
    <row r="788" spans="1:9" x14ac:dyDescent="0.25">
      <c r="A788" s="156" t="s">
        <v>274</v>
      </c>
      <c r="B788" s="95" t="s">
        <v>19</v>
      </c>
      <c r="C788" s="97">
        <f t="shared" si="153"/>
        <v>59.46</v>
      </c>
      <c r="D788" s="97">
        <f>D789</f>
        <v>59.46</v>
      </c>
      <c r="E788" s="97">
        <v>0</v>
      </c>
      <c r="F788" s="97">
        <v>0</v>
      </c>
      <c r="G788" s="97">
        <v>0</v>
      </c>
      <c r="H788" s="97">
        <v>0</v>
      </c>
      <c r="I788" s="97">
        <v>0</v>
      </c>
    </row>
    <row r="789" spans="1:9" x14ac:dyDescent="0.25">
      <c r="A789" s="140"/>
      <c r="B789" s="99" t="s">
        <v>20</v>
      </c>
      <c r="C789" s="97">
        <f t="shared" si="153"/>
        <v>59.46</v>
      </c>
      <c r="D789" s="97">
        <v>59.46</v>
      </c>
      <c r="E789" s="97">
        <v>0</v>
      </c>
      <c r="F789" s="97">
        <v>0</v>
      </c>
      <c r="G789" s="97">
        <v>0</v>
      </c>
      <c r="H789" s="97">
        <v>0</v>
      </c>
      <c r="I789" s="97">
        <v>0</v>
      </c>
    </row>
    <row r="790" spans="1:9" x14ac:dyDescent="0.25">
      <c r="A790" s="128" t="s">
        <v>275</v>
      </c>
      <c r="B790" s="129" t="s">
        <v>19</v>
      </c>
      <c r="C790" s="130">
        <f t="shared" ref="C790:C879" si="155">D790+E790+F790+G790+H790+I790</f>
        <v>89.3</v>
      </c>
      <c r="D790" s="130">
        <v>89.3</v>
      </c>
      <c r="E790" s="45">
        <v>0</v>
      </c>
      <c r="F790" s="130">
        <v>0</v>
      </c>
      <c r="G790" s="130">
        <v>0</v>
      </c>
      <c r="H790" s="130">
        <v>0</v>
      </c>
      <c r="I790" s="130">
        <v>0</v>
      </c>
    </row>
    <row r="791" spans="1:9" x14ac:dyDescent="0.25">
      <c r="A791" s="122"/>
      <c r="B791" s="99" t="s">
        <v>20</v>
      </c>
      <c r="C791" s="97">
        <f t="shared" si="155"/>
        <v>89.3</v>
      </c>
      <c r="D791" s="130">
        <v>89.3</v>
      </c>
      <c r="E791" s="45">
        <v>0</v>
      </c>
      <c r="F791" s="97">
        <v>0</v>
      </c>
      <c r="G791" s="97">
        <v>0</v>
      </c>
      <c r="H791" s="97">
        <v>0</v>
      </c>
      <c r="I791" s="97">
        <v>0</v>
      </c>
    </row>
    <row r="792" spans="1:9" x14ac:dyDescent="0.25">
      <c r="A792" s="128" t="s">
        <v>276</v>
      </c>
      <c r="B792" s="129" t="s">
        <v>19</v>
      </c>
      <c r="C792" s="130">
        <f t="shared" si="155"/>
        <v>4.7</v>
      </c>
      <c r="D792" s="130">
        <v>4.7</v>
      </c>
      <c r="E792" s="45">
        <v>0</v>
      </c>
      <c r="F792" s="130">
        <v>0</v>
      </c>
      <c r="G792" s="130">
        <v>0</v>
      </c>
      <c r="H792" s="130">
        <v>0</v>
      </c>
      <c r="I792" s="130">
        <v>0</v>
      </c>
    </row>
    <row r="793" spans="1:9" x14ac:dyDescent="0.25">
      <c r="A793" s="122"/>
      <c r="B793" s="99" t="s">
        <v>20</v>
      </c>
      <c r="C793" s="97">
        <f t="shared" si="155"/>
        <v>4.7</v>
      </c>
      <c r="D793" s="130">
        <v>4.7</v>
      </c>
      <c r="E793" s="45">
        <v>0</v>
      </c>
      <c r="F793" s="97">
        <v>0</v>
      </c>
      <c r="G793" s="97">
        <v>0</v>
      </c>
      <c r="H793" s="97">
        <v>0</v>
      </c>
      <c r="I793" s="97">
        <v>0</v>
      </c>
    </row>
    <row r="794" spans="1:9" x14ac:dyDescent="0.25">
      <c r="A794" s="191" t="s">
        <v>277</v>
      </c>
      <c r="B794" s="68" t="s">
        <v>19</v>
      </c>
      <c r="C794" s="130">
        <f t="shared" si="155"/>
        <v>60</v>
      </c>
      <c r="D794" s="130">
        <v>0</v>
      </c>
      <c r="E794" s="45">
        <v>60</v>
      </c>
      <c r="F794" s="130">
        <v>0</v>
      </c>
      <c r="G794" s="130">
        <v>0</v>
      </c>
      <c r="H794" s="130">
        <v>0</v>
      </c>
      <c r="I794" s="130">
        <v>0</v>
      </c>
    </row>
    <row r="795" spans="1:9" x14ac:dyDescent="0.25">
      <c r="A795" s="41"/>
      <c r="B795" s="69" t="s">
        <v>20</v>
      </c>
      <c r="C795" s="97">
        <f t="shared" si="155"/>
        <v>60</v>
      </c>
      <c r="D795" s="130">
        <v>0</v>
      </c>
      <c r="E795" s="45">
        <v>60</v>
      </c>
      <c r="F795" s="97">
        <v>0</v>
      </c>
      <c r="G795" s="97">
        <v>0</v>
      </c>
      <c r="H795" s="97">
        <v>0</v>
      </c>
      <c r="I795" s="97">
        <v>0</v>
      </c>
    </row>
    <row r="796" spans="1:9" x14ac:dyDescent="0.25">
      <c r="A796" s="191" t="s">
        <v>278</v>
      </c>
      <c r="B796" s="68" t="s">
        <v>19</v>
      </c>
      <c r="C796" s="130">
        <f t="shared" si="155"/>
        <v>52</v>
      </c>
      <c r="D796" s="130">
        <v>0</v>
      </c>
      <c r="E796" s="45">
        <v>52</v>
      </c>
      <c r="F796" s="130">
        <v>0</v>
      </c>
      <c r="G796" s="130">
        <v>0</v>
      </c>
      <c r="H796" s="130">
        <v>0</v>
      </c>
      <c r="I796" s="130">
        <v>0</v>
      </c>
    </row>
    <row r="797" spans="1:9" x14ac:dyDescent="0.25">
      <c r="A797" s="41"/>
      <c r="B797" s="69" t="s">
        <v>20</v>
      </c>
      <c r="C797" s="97">
        <f t="shared" si="155"/>
        <v>52</v>
      </c>
      <c r="D797" s="130">
        <v>0</v>
      </c>
      <c r="E797" s="45">
        <v>52</v>
      </c>
      <c r="F797" s="97">
        <v>0</v>
      </c>
      <c r="G797" s="97">
        <v>0</v>
      </c>
      <c r="H797" s="97">
        <v>0</v>
      </c>
      <c r="I797" s="97">
        <v>0</v>
      </c>
    </row>
    <row r="798" spans="1:9" x14ac:dyDescent="0.25">
      <c r="A798" s="191" t="s">
        <v>279</v>
      </c>
      <c r="B798" s="68" t="s">
        <v>19</v>
      </c>
      <c r="C798" s="130">
        <f t="shared" si="155"/>
        <v>0</v>
      </c>
      <c r="D798" s="130">
        <v>0</v>
      </c>
      <c r="E798" s="45">
        <f>59-59</f>
        <v>0</v>
      </c>
      <c r="F798" s="130">
        <v>0</v>
      </c>
      <c r="G798" s="130">
        <v>0</v>
      </c>
      <c r="H798" s="130">
        <v>0</v>
      </c>
      <c r="I798" s="130">
        <v>0</v>
      </c>
    </row>
    <row r="799" spans="1:9" x14ac:dyDescent="0.25">
      <c r="A799" s="41"/>
      <c r="B799" s="69" t="s">
        <v>20</v>
      </c>
      <c r="C799" s="97">
        <f t="shared" si="155"/>
        <v>0</v>
      </c>
      <c r="D799" s="130">
        <v>0</v>
      </c>
      <c r="E799" s="45">
        <f>59-59</f>
        <v>0</v>
      </c>
      <c r="F799" s="97">
        <v>0</v>
      </c>
      <c r="G799" s="97">
        <v>0</v>
      </c>
      <c r="H799" s="97">
        <v>0</v>
      </c>
      <c r="I799" s="97">
        <v>0</v>
      </c>
    </row>
    <row r="800" spans="1:9" x14ac:dyDescent="0.25">
      <c r="A800" s="191" t="s">
        <v>280</v>
      </c>
      <c r="B800" s="68" t="s">
        <v>19</v>
      </c>
      <c r="C800" s="130">
        <f t="shared" si="155"/>
        <v>4</v>
      </c>
      <c r="D800" s="130">
        <v>0</v>
      </c>
      <c r="E800" s="45">
        <v>4</v>
      </c>
      <c r="F800" s="130">
        <v>0</v>
      </c>
      <c r="G800" s="130">
        <v>0</v>
      </c>
      <c r="H800" s="130">
        <v>0</v>
      </c>
      <c r="I800" s="130">
        <v>0</v>
      </c>
    </row>
    <row r="801" spans="1:9" x14ac:dyDescent="0.25">
      <c r="A801" s="41"/>
      <c r="B801" s="69" t="s">
        <v>20</v>
      </c>
      <c r="C801" s="97">
        <f t="shared" si="155"/>
        <v>4</v>
      </c>
      <c r="D801" s="130">
        <v>0</v>
      </c>
      <c r="E801" s="45">
        <v>4</v>
      </c>
      <c r="F801" s="97">
        <v>0</v>
      </c>
      <c r="G801" s="97">
        <v>0</v>
      </c>
      <c r="H801" s="97">
        <v>0</v>
      </c>
      <c r="I801" s="97">
        <v>0</v>
      </c>
    </row>
    <row r="802" spans="1:9" x14ac:dyDescent="0.25">
      <c r="A802" s="191" t="s">
        <v>281</v>
      </c>
      <c r="B802" s="68" t="s">
        <v>19</v>
      </c>
      <c r="C802" s="130">
        <f t="shared" si="155"/>
        <v>12</v>
      </c>
      <c r="D802" s="130">
        <v>0</v>
      </c>
      <c r="E802" s="45">
        <v>12</v>
      </c>
      <c r="F802" s="130">
        <v>0</v>
      </c>
      <c r="G802" s="130">
        <v>0</v>
      </c>
      <c r="H802" s="130">
        <v>0</v>
      </c>
      <c r="I802" s="130">
        <v>0</v>
      </c>
    </row>
    <row r="803" spans="1:9" x14ac:dyDescent="0.25">
      <c r="A803" s="41"/>
      <c r="B803" s="69" t="s">
        <v>20</v>
      </c>
      <c r="C803" s="97">
        <f t="shared" si="155"/>
        <v>12</v>
      </c>
      <c r="D803" s="130">
        <v>0</v>
      </c>
      <c r="E803" s="45">
        <v>12</v>
      </c>
      <c r="F803" s="97">
        <v>0</v>
      </c>
      <c r="G803" s="97">
        <v>0</v>
      </c>
      <c r="H803" s="97">
        <v>0</v>
      </c>
      <c r="I803" s="97">
        <v>0</v>
      </c>
    </row>
    <row r="804" spans="1:9" ht="26.25" x14ac:dyDescent="0.25">
      <c r="A804" s="191" t="s">
        <v>282</v>
      </c>
      <c r="B804" s="68" t="s">
        <v>19</v>
      </c>
      <c r="C804" s="130">
        <f t="shared" si="155"/>
        <v>9</v>
      </c>
      <c r="D804" s="130">
        <v>0</v>
      </c>
      <c r="E804" s="45">
        <v>9</v>
      </c>
      <c r="F804" s="130">
        <v>0</v>
      </c>
      <c r="G804" s="130">
        <v>0</v>
      </c>
      <c r="H804" s="130">
        <v>0</v>
      </c>
      <c r="I804" s="130">
        <v>0</v>
      </c>
    </row>
    <row r="805" spans="1:9" x14ac:dyDescent="0.25">
      <c r="A805" s="41"/>
      <c r="B805" s="69" t="s">
        <v>20</v>
      </c>
      <c r="C805" s="97">
        <f t="shared" si="155"/>
        <v>9</v>
      </c>
      <c r="D805" s="130">
        <v>0</v>
      </c>
      <c r="E805" s="45">
        <v>9</v>
      </c>
      <c r="F805" s="97">
        <v>0</v>
      </c>
      <c r="G805" s="97">
        <v>0</v>
      </c>
      <c r="H805" s="97">
        <v>0</v>
      </c>
      <c r="I805" s="97">
        <v>0</v>
      </c>
    </row>
    <row r="806" spans="1:9" x14ac:dyDescent="0.25">
      <c r="A806" s="191" t="s">
        <v>283</v>
      </c>
      <c r="B806" s="68" t="s">
        <v>19</v>
      </c>
      <c r="C806" s="138">
        <f t="shared" si="155"/>
        <v>12</v>
      </c>
      <c r="D806" s="138">
        <v>0</v>
      </c>
      <c r="E806" s="55">
        <f>14-2</f>
        <v>12</v>
      </c>
      <c r="F806" s="138">
        <v>0</v>
      </c>
      <c r="G806" s="138">
        <v>0</v>
      </c>
      <c r="H806" s="138">
        <v>0</v>
      </c>
      <c r="I806" s="138">
        <v>0</v>
      </c>
    </row>
    <row r="807" spans="1:9" x14ac:dyDescent="0.25">
      <c r="A807" s="41"/>
      <c r="B807" s="69" t="s">
        <v>20</v>
      </c>
      <c r="C807" s="138">
        <f t="shared" si="155"/>
        <v>12</v>
      </c>
      <c r="D807" s="138">
        <v>0</v>
      </c>
      <c r="E807" s="55">
        <f>14-2</f>
        <v>12</v>
      </c>
      <c r="F807" s="138">
        <v>0</v>
      </c>
      <c r="G807" s="138">
        <v>0</v>
      </c>
      <c r="H807" s="138">
        <v>0</v>
      </c>
      <c r="I807" s="138">
        <v>0</v>
      </c>
    </row>
    <row r="808" spans="1:9" x14ac:dyDescent="0.25">
      <c r="A808" s="305" t="s">
        <v>284</v>
      </c>
      <c r="B808" s="243" t="s">
        <v>19</v>
      </c>
      <c r="C808" s="138">
        <f>D808+E808+F808+G808+H808+I808</f>
        <v>0</v>
      </c>
      <c r="D808" s="138">
        <v>0</v>
      </c>
      <c r="E808" s="55">
        <f>45-45</f>
        <v>0</v>
      </c>
      <c r="F808" s="138">
        <v>0</v>
      </c>
      <c r="G808" s="138">
        <v>0</v>
      </c>
      <c r="H808" s="138">
        <v>0</v>
      </c>
      <c r="I808" s="138">
        <v>0</v>
      </c>
    </row>
    <row r="809" spans="1:9" x14ac:dyDescent="0.25">
      <c r="A809" s="306"/>
      <c r="B809" s="245" t="s">
        <v>20</v>
      </c>
      <c r="C809" s="138">
        <f>D809+E809+F809+G809+H809+I809</f>
        <v>0</v>
      </c>
      <c r="D809" s="138">
        <v>0</v>
      </c>
      <c r="E809" s="55">
        <f>45-45</f>
        <v>0</v>
      </c>
      <c r="F809" s="138">
        <v>0</v>
      </c>
      <c r="G809" s="138">
        <v>0</v>
      </c>
      <c r="H809" s="138">
        <v>0</v>
      </c>
      <c r="I809" s="138">
        <v>0</v>
      </c>
    </row>
    <row r="810" spans="1:9" x14ac:dyDescent="0.25">
      <c r="A810" s="305" t="s">
        <v>285</v>
      </c>
      <c r="B810" s="243" t="s">
        <v>19</v>
      </c>
      <c r="C810" s="138">
        <f>D810+E810+F810+G810+H810+I810</f>
        <v>47</v>
      </c>
      <c r="D810" s="138">
        <v>0</v>
      </c>
      <c r="E810" s="55">
        <v>47</v>
      </c>
      <c r="F810" s="138">
        <v>0</v>
      </c>
      <c r="G810" s="138">
        <v>0</v>
      </c>
      <c r="H810" s="138">
        <v>0</v>
      </c>
      <c r="I810" s="138">
        <v>0</v>
      </c>
    </row>
    <row r="811" spans="1:9" x14ac:dyDescent="0.25">
      <c r="A811" s="306"/>
      <c r="B811" s="245" t="s">
        <v>20</v>
      </c>
      <c r="C811" s="138">
        <f>D811+E811+F811+G811+H811+I811</f>
        <v>47</v>
      </c>
      <c r="D811" s="138">
        <v>0</v>
      </c>
      <c r="E811" s="55">
        <v>47</v>
      </c>
      <c r="F811" s="138">
        <v>0</v>
      </c>
      <c r="G811" s="138">
        <v>0</v>
      </c>
      <c r="H811" s="138">
        <v>0</v>
      </c>
      <c r="I811" s="138">
        <v>0</v>
      </c>
    </row>
    <row r="812" spans="1:9" x14ac:dyDescent="0.25">
      <c r="A812" s="296" t="s">
        <v>286</v>
      </c>
      <c r="B812" s="115" t="s">
        <v>19</v>
      </c>
      <c r="C812" s="116">
        <f t="shared" si="155"/>
        <v>32.39</v>
      </c>
      <c r="D812" s="116">
        <f t="shared" ref="D812:I813" si="156">D814+D816+D818+D820+D822+D824+D826</f>
        <v>0</v>
      </c>
      <c r="E812" s="116">
        <f t="shared" si="156"/>
        <v>32.39</v>
      </c>
      <c r="F812" s="116">
        <f t="shared" si="156"/>
        <v>0</v>
      </c>
      <c r="G812" s="116">
        <f t="shared" si="156"/>
        <v>0</v>
      </c>
      <c r="H812" s="116">
        <f t="shared" si="156"/>
        <v>0</v>
      </c>
      <c r="I812" s="116">
        <f t="shared" si="156"/>
        <v>0</v>
      </c>
    </row>
    <row r="813" spans="1:9" x14ac:dyDescent="0.25">
      <c r="A813" s="117"/>
      <c r="B813" s="118" t="s">
        <v>20</v>
      </c>
      <c r="C813" s="116">
        <f t="shared" si="155"/>
        <v>32.39</v>
      </c>
      <c r="D813" s="116">
        <f t="shared" si="156"/>
        <v>0</v>
      </c>
      <c r="E813" s="116">
        <f t="shared" si="156"/>
        <v>32.39</v>
      </c>
      <c r="F813" s="116">
        <f t="shared" si="156"/>
        <v>0</v>
      </c>
      <c r="G813" s="116">
        <f t="shared" si="156"/>
        <v>0</v>
      </c>
      <c r="H813" s="116">
        <f t="shared" si="156"/>
        <v>0</v>
      </c>
      <c r="I813" s="116">
        <f t="shared" si="156"/>
        <v>0</v>
      </c>
    </row>
    <row r="814" spans="1:9" x14ac:dyDescent="0.25">
      <c r="A814" s="305" t="s">
        <v>287</v>
      </c>
      <c r="B814" s="302" t="s">
        <v>19</v>
      </c>
      <c r="C814" s="97">
        <f t="shared" si="155"/>
        <v>4.54</v>
      </c>
      <c r="D814" s="97">
        <v>0</v>
      </c>
      <c r="E814" s="97">
        <f>6-1.45-0.01</f>
        <v>4.54</v>
      </c>
      <c r="F814" s="97">
        <v>0</v>
      </c>
      <c r="G814" s="97">
        <v>0</v>
      </c>
      <c r="H814" s="97">
        <v>0</v>
      </c>
      <c r="I814" s="97">
        <v>0</v>
      </c>
    </row>
    <row r="815" spans="1:9" x14ac:dyDescent="0.25">
      <c r="A815" s="307"/>
      <c r="B815" s="303" t="s">
        <v>20</v>
      </c>
      <c r="C815" s="97">
        <f t="shared" si="155"/>
        <v>4.54</v>
      </c>
      <c r="D815" s="97">
        <v>0</v>
      </c>
      <c r="E815" s="97">
        <f>6-1.45-0.01</f>
        <v>4.54</v>
      </c>
      <c r="F815" s="97">
        <v>0</v>
      </c>
      <c r="G815" s="97">
        <v>0</v>
      </c>
      <c r="H815" s="97">
        <v>0</v>
      </c>
      <c r="I815" s="97">
        <v>0</v>
      </c>
    </row>
    <row r="816" spans="1:9" x14ac:dyDescent="0.25">
      <c r="A816" s="305" t="s">
        <v>288</v>
      </c>
      <c r="B816" s="302" t="s">
        <v>19</v>
      </c>
      <c r="C816" s="97">
        <f t="shared" si="155"/>
        <v>0</v>
      </c>
      <c r="D816" s="97">
        <v>0</v>
      </c>
      <c r="E816" s="97">
        <f>4-4</f>
        <v>0</v>
      </c>
      <c r="F816" s="97">
        <v>0</v>
      </c>
      <c r="G816" s="97">
        <v>0</v>
      </c>
      <c r="H816" s="97">
        <v>0</v>
      </c>
      <c r="I816" s="97">
        <v>0</v>
      </c>
    </row>
    <row r="817" spans="1:9" x14ac:dyDescent="0.25">
      <c r="A817" s="307"/>
      <c r="B817" s="303" t="s">
        <v>20</v>
      </c>
      <c r="C817" s="97">
        <f t="shared" si="155"/>
        <v>0</v>
      </c>
      <c r="D817" s="97">
        <v>0</v>
      </c>
      <c r="E817" s="97">
        <f>4-4</f>
        <v>0</v>
      </c>
      <c r="F817" s="97">
        <v>0</v>
      </c>
      <c r="G817" s="97">
        <v>0</v>
      </c>
      <c r="H817" s="97">
        <v>0</v>
      </c>
      <c r="I817" s="97">
        <v>0</v>
      </c>
    </row>
    <row r="818" spans="1:9" x14ac:dyDescent="0.25">
      <c r="A818" s="305" t="s">
        <v>289</v>
      </c>
      <c r="B818" s="302" t="s">
        <v>19</v>
      </c>
      <c r="C818" s="97">
        <f t="shared" si="155"/>
        <v>0</v>
      </c>
      <c r="D818" s="97">
        <v>0</v>
      </c>
      <c r="E818" s="97">
        <f>6-6</f>
        <v>0</v>
      </c>
      <c r="F818" s="97">
        <v>0</v>
      </c>
      <c r="G818" s="97">
        <v>0</v>
      </c>
      <c r="H818" s="97">
        <v>0</v>
      </c>
      <c r="I818" s="97">
        <v>0</v>
      </c>
    </row>
    <row r="819" spans="1:9" x14ac:dyDescent="0.25">
      <c r="A819" s="307"/>
      <c r="B819" s="303" t="s">
        <v>20</v>
      </c>
      <c r="C819" s="97">
        <f t="shared" si="155"/>
        <v>0</v>
      </c>
      <c r="D819" s="97">
        <v>0</v>
      </c>
      <c r="E819" s="97">
        <f>6-6</f>
        <v>0</v>
      </c>
      <c r="F819" s="97">
        <v>0</v>
      </c>
      <c r="G819" s="97">
        <v>0</v>
      </c>
      <c r="H819" s="97">
        <v>0</v>
      </c>
      <c r="I819" s="97">
        <v>0</v>
      </c>
    </row>
    <row r="820" spans="1:9" x14ac:dyDescent="0.25">
      <c r="A820" s="70" t="s">
        <v>290</v>
      </c>
      <c r="B820" s="302" t="s">
        <v>19</v>
      </c>
      <c r="C820" s="97">
        <f t="shared" si="155"/>
        <v>5.9499999999999993</v>
      </c>
      <c r="D820" s="97">
        <v>0</v>
      </c>
      <c r="E820" s="97">
        <f>6.1-0.15</f>
        <v>5.9499999999999993</v>
      </c>
      <c r="F820" s="97">
        <v>0</v>
      </c>
      <c r="G820" s="97">
        <v>0</v>
      </c>
      <c r="H820" s="97">
        <v>0</v>
      </c>
      <c r="I820" s="97">
        <v>0</v>
      </c>
    </row>
    <row r="821" spans="1:9" x14ac:dyDescent="0.25">
      <c r="A821" s="307"/>
      <c r="B821" s="303" t="s">
        <v>20</v>
      </c>
      <c r="C821" s="97">
        <f t="shared" si="155"/>
        <v>5.9499999999999993</v>
      </c>
      <c r="D821" s="97">
        <v>0</v>
      </c>
      <c r="E821" s="97">
        <f>6.1-0.15</f>
        <v>5.9499999999999993</v>
      </c>
      <c r="F821" s="97">
        <v>0</v>
      </c>
      <c r="G821" s="97">
        <v>0</v>
      </c>
      <c r="H821" s="97">
        <v>0</v>
      </c>
      <c r="I821" s="97">
        <v>0</v>
      </c>
    </row>
    <row r="822" spans="1:9" x14ac:dyDescent="0.25">
      <c r="A822" s="70" t="s">
        <v>291</v>
      </c>
      <c r="B822" s="302" t="s">
        <v>19</v>
      </c>
      <c r="C822" s="97">
        <f t="shared" si="155"/>
        <v>3.1599999999999997</v>
      </c>
      <c r="D822" s="97">
        <v>0</v>
      </c>
      <c r="E822" s="97">
        <f>5.35-2.19</f>
        <v>3.1599999999999997</v>
      </c>
      <c r="F822" s="97">
        <v>0</v>
      </c>
      <c r="G822" s="97">
        <v>0</v>
      </c>
      <c r="H822" s="97">
        <v>0</v>
      </c>
      <c r="I822" s="97">
        <v>0</v>
      </c>
    </row>
    <row r="823" spans="1:9" x14ac:dyDescent="0.25">
      <c r="A823" s="307"/>
      <c r="B823" s="303" t="s">
        <v>20</v>
      </c>
      <c r="C823" s="97">
        <f t="shared" si="155"/>
        <v>3.1599999999999997</v>
      </c>
      <c r="D823" s="97">
        <v>0</v>
      </c>
      <c r="E823" s="97">
        <f>5.35-2.19</f>
        <v>3.1599999999999997</v>
      </c>
      <c r="F823" s="97">
        <v>0</v>
      </c>
      <c r="G823" s="97">
        <v>0</v>
      </c>
      <c r="H823" s="97">
        <v>0</v>
      </c>
      <c r="I823" s="97">
        <v>0</v>
      </c>
    </row>
    <row r="824" spans="1:9" x14ac:dyDescent="0.25">
      <c r="A824" s="70" t="s">
        <v>291</v>
      </c>
      <c r="B824" s="302" t="s">
        <v>19</v>
      </c>
      <c r="C824" s="97">
        <f t="shared" si="155"/>
        <v>3.16</v>
      </c>
      <c r="D824" s="97">
        <v>0</v>
      </c>
      <c r="E824" s="97">
        <v>3.16</v>
      </c>
      <c r="F824" s="97">
        <v>0</v>
      </c>
      <c r="G824" s="97">
        <v>0</v>
      </c>
      <c r="H824" s="97">
        <v>0</v>
      </c>
      <c r="I824" s="97">
        <v>0</v>
      </c>
    </row>
    <row r="825" spans="1:9" x14ac:dyDescent="0.25">
      <c r="A825" s="307"/>
      <c r="B825" s="303" t="s">
        <v>20</v>
      </c>
      <c r="C825" s="97">
        <f t="shared" si="155"/>
        <v>3.16</v>
      </c>
      <c r="D825" s="97">
        <v>0</v>
      </c>
      <c r="E825" s="97">
        <v>3.16</v>
      </c>
      <c r="F825" s="97">
        <v>0</v>
      </c>
      <c r="G825" s="97">
        <v>0</v>
      </c>
      <c r="H825" s="97">
        <v>0</v>
      </c>
      <c r="I825" s="97">
        <v>0</v>
      </c>
    </row>
    <row r="826" spans="1:9" x14ac:dyDescent="0.25">
      <c r="A826" s="70" t="s">
        <v>292</v>
      </c>
      <c r="B826" s="302" t="s">
        <v>19</v>
      </c>
      <c r="C826" s="97">
        <f t="shared" si="155"/>
        <v>15.58</v>
      </c>
      <c r="D826" s="97">
        <v>0</v>
      </c>
      <c r="E826" s="97">
        <v>15.58</v>
      </c>
      <c r="F826" s="97">
        <v>0</v>
      </c>
      <c r="G826" s="97">
        <v>0</v>
      </c>
      <c r="H826" s="97">
        <v>0</v>
      </c>
      <c r="I826" s="97">
        <v>0</v>
      </c>
    </row>
    <row r="827" spans="1:9" x14ac:dyDescent="0.25">
      <c r="A827" s="307"/>
      <c r="B827" s="303" t="s">
        <v>20</v>
      </c>
      <c r="C827" s="97">
        <f t="shared" si="155"/>
        <v>15.58</v>
      </c>
      <c r="D827" s="97">
        <v>0</v>
      </c>
      <c r="E827" s="97">
        <v>15.58</v>
      </c>
      <c r="F827" s="97">
        <v>0</v>
      </c>
      <c r="G827" s="97">
        <v>0</v>
      </c>
      <c r="H827" s="97">
        <v>0</v>
      </c>
      <c r="I827" s="97">
        <v>0</v>
      </c>
    </row>
    <row r="828" spans="1:9" x14ac:dyDescent="0.25">
      <c r="A828" s="308" t="s">
        <v>293</v>
      </c>
      <c r="B828" s="309" t="s">
        <v>19</v>
      </c>
      <c r="C828" s="116">
        <f t="shared" si="155"/>
        <v>5868.9799999999987</v>
      </c>
      <c r="D828" s="116">
        <f t="shared" ref="D828:I829" si="157">D830+D832+D834+D836+D838+D840+D842+D844+D846+D848+D850+D852+D854+D856+D858+D860+D862+D864+D866+D868+D870+D872+D874+D876+D878+D880+D882+D884+D886+D888+D890+D892+D894+D896+D898+D900+D902+D904+D906+D908+D910+D912+D914+D916+D918+D920+D922+D924+D926+D928+D930+D932+D934+D936+D938+D940+D942</f>
        <v>372.08</v>
      </c>
      <c r="E828" s="116">
        <f t="shared" si="157"/>
        <v>5496.8999999999987</v>
      </c>
      <c r="F828" s="116">
        <f t="shared" si="157"/>
        <v>0</v>
      </c>
      <c r="G828" s="116">
        <f t="shared" si="157"/>
        <v>0</v>
      </c>
      <c r="H828" s="116">
        <f t="shared" si="157"/>
        <v>0</v>
      </c>
      <c r="I828" s="116">
        <f t="shared" si="157"/>
        <v>0</v>
      </c>
    </row>
    <row r="829" spans="1:9" x14ac:dyDescent="0.25">
      <c r="A829" s="117"/>
      <c r="B829" s="118" t="s">
        <v>20</v>
      </c>
      <c r="C829" s="116">
        <f t="shared" si="155"/>
        <v>5868.9799999999987</v>
      </c>
      <c r="D829" s="116">
        <f t="shared" si="157"/>
        <v>372.08</v>
      </c>
      <c r="E829" s="116">
        <f t="shared" si="157"/>
        <v>5496.8999999999987</v>
      </c>
      <c r="F829" s="116">
        <f t="shared" si="157"/>
        <v>0</v>
      </c>
      <c r="G829" s="116">
        <f t="shared" si="157"/>
        <v>0</v>
      </c>
      <c r="H829" s="116">
        <f t="shared" si="157"/>
        <v>0</v>
      </c>
      <c r="I829" s="116">
        <f t="shared" si="157"/>
        <v>0</v>
      </c>
    </row>
    <row r="830" spans="1:9" x14ac:dyDescent="0.25">
      <c r="A830" s="310" t="s">
        <v>294</v>
      </c>
      <c r="B830" s="311" t="s">
        <v>19</v>
      </c>
      <c r="C830" s="121">
        <f t="shared" si="155"/>
        <v>77</v>
      </c>
      <c r="D830" s="121">
        <v>77</v>
      </c>
      <c r="E830" s="111">
        <v>0</v>
      </c>
      <c r="F830" s="121">
        <v>0</v>
      </c>
      <c r="G830" s="121">
        <v>0</v>
      </c>
      <c r="H830" s="121">
        <v>0</v>
      </c>
      <c r="I830" s="121">
        <v>0</v>
      </c>
    </row>
    <row r="831" spans="1:9" x14ac:dyDescent="0.25">
      <c r="A831" s="140"/>
      <c r="B831" s="99" t="s">
        <v>20</v>
      </c>
      <c r="C831" s="96">
        <f t="shared" si="155"/>
        <v>77</v>
      </c>
      <c r="D831" s="96">
        <v>77</v>
      </c>
      <c r="E831" s="39">
        <v>0</v>
      </c>
      <c r="F831" s="96">
        <v>0</v>
      </c>
      <c r="G831" s="96">
        <v>0</v>
      </c>
      <c r="H831" s="96">
        <v>0</v>
      </c>
      <c r="I831" s="96">
        <v>0</v>
      </c>
    </row>
    <row r="832" spans="1:9" x14ac:dyDescent="0.25">
      <c r="A832" s="312" t="s">
        <v>295</v>
      </c>
      <c r="B832" s="313" t="s">
        <v>19</v>
      </c>
      <c r="C832" s="96">
        <f t="shared" si="155"/>
        <v>68</v>
      </c>
      <c r="D832" s="96">
        <v>0</v>
      </c>
      <c r="E832" s="39">
        <v>68</v>
      </c>
      <c r="F832" s="96">
        <v>0</v>
      </c>
      <c r="G832" s="96">
        <v>0</v>
      </c>
      <c r="H832" s="96">
        <v>0</v>
      </c>
      <c r="I832" s="96">
        <v>0</v>
      </c>
    </row>
    <row r="833" spans="1:9" x14ac:dyDescent="0.25">
      <c r="A833" s="140"/>
      <c r="B833" s="99" t="s">
        <v>20</v>
      </c>
      <c r="C833" s="96">
        <f t="shared" si="155"/>
        <v>68</v>
      </c>
      <c r="D833" s="96">
        <v>0</v>
      </c>
      <c r="E833" s="39">
        <v>68</v>
      </c>
      <c r="F833" s="96">
        <v>0</v>
      </c>
      <c r="G833" s="96">
        <v>0</v>
      </c>
      <c r="H833" s="96">
        <v>0</v>
      </c>
      <c r="I833" s="96">
        <v>0</v>
      </c>
    </row>
    <row r="834" spans="1:9" x14ac:dyDescent="0.25">
      <c r="A834" s="312" t="s">
        <v>277</v>
      </c>
      <c r="B834" s="313" t="s">
        <v>19</v>
      </c>
      <c r="C834" s="96">
        <f t="shared" si="155"/>
        <v>172</v>
      </c>
      <c r="D834" s="96">
        <v>0</v>
      </c>
      <c r="E834" s="39">
        <f>167+5</f>
        <v>172</v>
      </c>
      <c r="F834" s="96">
        <v>0</v>
      </c>
      <c r="G834" s="96">
        <v>0</v>
      </c>
      <c r="H834" s="96">
        <v>0</v>
      </c>
      <c r="I834" s="96">
        <v>0</v>
      </c>
    </row>
    <row r="835" spans="1:9" x14ac:dyDescent="0.25">
      <c r="A835" s="140"/>
      <c r="B835" s="99" t="s">
        <v>20</v>
      </c>
      <c r="C835" s="96">
        <f t="shared" si="155"/>
        <v>172</v>
      </c>
      <c r="D835" s="96">
        <v>0</v>
      </c>
      <c r="E835" s="39">
        <f>167+5</f>
        <v>172</v>
      </c>
      <c r="F835" s="96">
        <v>0</v>
      </c>
      <c r="G835" s="96">
        <v>0</v>
      </c>
      <c r="H835" s="96">
        <v>0</v>
      </c>
      <c r="I835" s="96">
        <v>0</v>
      </c>
    </row>
    <row r="836" spans="1:9" x14ac:dyDescent="0.25">
      <c r="A836" s="312" t="s">
        <v>296</v>
      </c>
      <c r="B836" s="313" t="s">
        <v>19</v>
      </c>
      <c r="C836" s="96">
        <f t="shared" si="155"/>
        <v>28</v>
      </c>
      <c r="D836" s="96">
        <v>0</v>
      </c>
      <c r="E836" s="39">
        <v>28</v>
      </c>
      <c r="F836" s="96">
        <v>0</v>
      </c>
      <c r="G836" s="96">
        <v>0</v>
      </c>
      <c r="H836" s="96">
        <v>0</v>
      </c>
      <c r="I836" s="96">
        <v>0</v>
      </c>
    </row>
    <row r="837" spans="1:9" x14ac:dyDescent="0.25">
      <c r="A837" s="140"/>
      <c r="B837" s="99" t="s">
        <v>20</v>
      </c>
      <c r="C837" s="96">
        <f t="shared" si="155"/>
        <v>28</v>
      </c>
      <c r="D837" s="96">
        <v>0</v>
      </c>
      <c r="E837" s="39">
        <v>28</v>
      </c>
      <c r="F837" s="96">
        <v>0</v>
      </c>
      <c r="G837" s="96">
        <v>0</v>
      </c>
      <c r="H837" s="96">
        <v>0</v>
      </c>
      <c r="I837" s="96">
        <v>0</v>
      </c>
    </row>
    <row r="838" spans="1:9" x14ac:dyDescent="0.25">
      <c r="A838" s="310" t="s">
        <v>297</v>
      </c>
      <c r="B838" s="311" t="s">
        <v>19</v>
      </c>
      <c r="C838" s="121">
        <f t="shared" si="155"/>
        <v>7</v>
      </c>
      <c r="D838" s="130">
        <v>7</v>
      </c>
      <c r="E838" s="111">
        <v>0</v>
      </c>
      <c r="F838" s="121">
        <v>0</v>
      </c>
      <c r="G838" s="121">
        <v>0</v>
      </c>
      <c r="H838" s="121">
        <v>0</v>
      </c>
      <c r="I838" s="121">
        <v>0</v>
      </c>
    </row>
    <row r="839" spans="1:9" x14ac:dyDescent="0.25">
      <c r="A839" s="140"/>
      <c r="B839" s="99" t="s">
        <v>20</v>
      </c>
      <c r="C839" s="96">
        <f t="shared" si="155"/>
        <v>7</v>
      </c>
      <c r="D839" s="96">
        <v>7</v>
      </c>
      <c r="E839" s="39">
        <v>0</v>
      </c>
      <c r="F839" s="96">
        <v>0</v>
      </c>
      <c r="G839" s="96">
        <v>0</v>
      </c>
      <c r="H839" s="96">
        <v>0</v>
      </c>
      <c r="I839" s="96">
        <v>0</v>
      </c>
    </row>
    <row r="840" spans="1:9" x14ac:dyDescent="0.25">
      <c r="A840" s="312" t="s">
        <v>298</v>
      </c>
      <c r="B840" s="313" t="s">
        <v>19</v>
      </c>
      <c r="C840" s="96">
        <f t="shared" si="155"/>
        <v>1400</v>
      </c>
      <c r="D840" s="96">
        <v>0</v>
      </c>
      <c r="E840" s="39">
        <v>1400</v>
      </c>
      <c r="F840" s="96">
        <v>0</v>
      </c>
      <c r="G840" s="96">
        <v>0</v>
      </c>
      <c r="H840" s="96">
        <v>0</v>
      </c>
      <c r="I840" s="96">
        <v>0</v>
      </c>
    </row>
    <row r="841" spans="1:9" x14ac:dyDescent="0.25">
      <c r="A841" s="140"/>
      <c r="B841" s="99" t="s">
        <v>20</v>
      </c>
      <c r="C841" s="96">
        <f>D841+E841+F841+G841+H841+I841</f>
        <v>1400</v>
      </c>
      <c r="D841" s="96">
        <v>0</v>
      </c>
      <c r="E841" s="39">
        <v>1400</v>
      </c>
      <c r="F841" s="96">
        <v>0</v>
      </c>
      <c r="G841" s="96">
        <v>0</v>
      </c>
      <c r="H841" s="96">
        <v>0</v>
      </c>
      <c r="I841" s="96">
        <v>0</v>
      </c>
    </row>
    <row r="842" spans="1:9" x14ac:dyDescent="0.25">
      <c r="A842" s="312" t="s">
        <v>299</v>
      </c>
      <c r="B842" s="313" t="s">
        <v>19</v>
      </c>
      <c r="C842" s="96">
        <f>D842+E842+F842+G842+H842+I842</f>
        <v>69</v>
      </c>
      <c r="D842" s="96">
        <v>0</v>
      </c>
      <c r="E842" s="39">
        <f>58+11</f>
        <v>69</v>
      </c>
      <c r="F842" s="96">
        <v>0</v>
      </c>
      <c r="G842" s="96">
        <v>0</v>
      </c>
      <c r="H842" s="96">
        <v>0</v>
      </c>
      <c r="I842" s="96">
        <v>0</v>
      </c>
    </row>
    <row r="843" spans="1:9" x14ac:dyDescent="0.25">
      <c r="A843" s="140"/>
      <c r="B843" s="99" t="s">
        <v>20</v>
      </c>
      <c r="C843" s="96">
        <f>D843+E843+F843+G843+H843+I843</f>
        <v>69</v>
      </c>
      <c r="D843" s="96">
        <v>0</v>
      </c>
      <c r="E843" s="39">
        <f>58+11</f>
        <v>69</v>
      </c>
      <c r="F843" s="96">
        <v>0</v>
      </c>
      <c r="G843" s="96">
        <v>0</v>
      </c>
      <c r="H843" s="96">
        <v>0</v>
      </c>
      <c r="I843" s="96">
        <v>0</v>
      </c>
    </row>
    <row r="844" spans="1:9" x14ac:dyDescent="0.25">
      <c r="A844" s="310" t="s">
        <v>300</v>
      </c>
      <c r="B844" s="311" t="s">
        <v>19</v>
      </c>
      <c r="C844" s="121">
        <f t="shared" si="155"/>
        <v>62.4</v>
      </c>
      <c r="D844" s="130">
        <v>62.4</v>
      </c>
      <c r="E844" s="111">
        <v>0</v>
      </c>
      <c r="F844" s="121">
        <v>0</v>
      </c>
      <c r="G844" s="121">
        <v>0</v>
      </c>
      <c r="H844" s="121">
        <v>0</v>
      </c>
      <c r="I844" s="121">
        <v>0</v>
      </c>
    </row>
    <row r="845" spans="1:9" x14ac:dyDescent="0.25">
      <c r="A845" s="140"/>
      <c r="B845" s="99" t="s">
        <v>20</v>
      </c>
      <c r="C845" s="96">
        <f t="shared" si="155"/>
        <v>62.4</v>
      </c>
      <c r="D845" s="96">
        <v>62.4</v>
      </c>
      <c r="E845" s="39">
        <v>0</v>
      </c>
      <c r="F845" s="96">
        <v>0</v>
      </c>
      <c r="G845" s="96">
        <v>0</v>
      </c>
      <c r="H845" s="96">
        <v>0</v>
      </c>
      <c r="I845" s="96">
        <v>0</v>
      </c>
    </row>
    <row r="846" spans="1:9" x14ac:dyDescent="0.25">
      <c r="A846" s="312" t="s">
        <v>301</v>
      </c>
      <c r="B846" s="313" t="s">
        <v>19</v>
      </c>
      <c r="C846" s="96">
        <f t="shared" si="155"/>
        <v>191</v>
      </c>
      <c r="D846" s="96">
        <v>0</v>
      </c>
      <c r="E846" s="39">
        <v>191</v>
      </c>
      <c r="F846" s="96">
        <v>0</v>
      </c>
      <c r="G846" s="96">
        <v>0</v>
      </c>
      <c r="H846" s="96">
        <v>0</v>
      </c>
      <c r="I846" s="96">
        <v>0</v>
      </c>
    </row>
    <row r="847" spans="1:9" x14ac:dyDescent="0.25">
      <c r="A847" s="140"/>
      <c r="B847" s="99" t="s">
        <v>20</v>
      </c>
      <c r="C847" s="96">
        <f t="shared" si="155"/>
        <v>191</v>
      </c>
      <c r="D847" s="96">
        <v>0</v>
      </c>
      <c r="E847" s="39">
        <v>191</v>
      </c>
      <c r="F847" s="96">
        <v>0</v>
      </c>
      <c r="G847" s="96">
        <v>0</v>
      </c>
      <c r="H847" s="96">
        <v>0</v>
      </c>
      <c r="I847" s="96">
        <v>0</v>
      </c>
    </row>
    <row r="848" spans="1:9" x14ac:dyDescent="0.25">
      <c r="A848" s="310" t="s">
        <v>302</v>
      </c>
      <c r="B848" s="311" t="s">
        <v>19</v>
      </c>
      <c r="C848" s="121">
        <f t="shared" si="155"/>
        <v>64.12</v>
      </c>
      <c r="D848" s="130">
        <v>64.12</v>
      </c>
      <c r="E848" s="111">
        <v>0</v>
      </c>
      <c r="F848" s="121">
        <v>0</v>
      </c>
      <c r="G848" s="121">
        <v>0</v>
      </c>
      <c r="H848" s="121">
        <v>0</v>
      </c>
      <c r="I848" s="121">
        <v>0</v>
      </c>
    </row>
    <row r="849" spans="1:9" x14ac:dyDescent="0.25">
      <c r="A849" s="140"/>
      <c r="B849" s="99" t="s">
        <v>20</v>
      </c>
      <c r="C849" s="96">
        <f t="shared" si="155"/>
        <v>64.12</v>
      </c>
      <c r="D849" s="96">
        <v>64.12</v>
      </c>
      <c r="E849" s="39">
        <v>0</v>
      </c>
      <c r="F849" s="96">
        <v>0</v>
      </c>
      <c r="G849" s="96">
        <v>0</v>
      </c>
      <c r="H849" s="96">
        <v>0</v>
      </c>
      <c r="I849" s="96">
        <v>0</v>
      </c>
    </row>
    <row r="850" spans="1:9" x14ac:dyDescent="0.25">
      <c r="A850" s="312" t="s">
        <v>199</v>
      </c>
      <c r="B850" s="313" t="s">
        <v>19</v>
      </c>
      <c r="C850" s="96">
        <f t="shared" si="155"/>
        <v>1027.6500000000001</v>
      </c>
      <c r="D850" s="96">
        <v>0</v>
      </c>
      <c r="E850" s="39">
        <f>446.65+581</f>
        <v>1027.6500000000001</v>
      </c>
      <c r="F850" s="96">
        <v>0</v>
      </c>
      <c r="G850" s="96">
        <v>0</v>
      </c>
      <c r="H850" s="96">
        <v>0</v>
      </c>
      <c r="I850" s="96">
        <v>0</v>
      </c>
    </row>
    <row r="851" spans="1:9" x14ac:dyDescent="0.25">
      <c r="A851" s="140"/>
      <c r="B851" s="99" t="s">
        <v>20</v>
      </c>
      <c r="C851" s="96">
        <f t="shared" si="155"/>
        <v>1027.6500000000001</v>
      </c>
      <c r="D851" s="96">
        <v>0</v>
      </c>
      <c r="E851" s="39">
        <f>446.65+581</f>
        <v>1027.6500000000001</v>
      </c>
      <c r="F851" s="96">
        <v>0</v>
      </c>
      <c r="G851" s="96">
        <v>0</v>
      </c>
      <c r="H851" s="96">
        <v>0</v>
      </c>
      <c r="I851" s="96">
        <v>0</v>
      </c>
    </row>
    <row r="852" spans="1:9" x14ac:dyDescent="0.25">
      <c r="A852" s="310" t="s">
        <v>303</v>
      </c>
      <c r="B852" s="311" t="s">
        <v>19</v>
      </c>
      <c r="C852" s="121">
        <f t="shared" si="155"/>
        <v>109</v>
      </c>
      <c r="D852" s="121">
        <v>109</v>
      </c>
      <c r="E852" s="111">
        <v>0</v>
      </c>
      <c r="F852" s="121">
        <v>0</v>
      </c>
      <c r="G852" s="121">
        <v>0</v>
      </c>
      <c r="H852" s="121">
        <v>0</v>
      </c>
      <c r="I852" s="121">
        <v>0</v>
      </c>
    </row>
    <row r="853" spans="1:9" x14ac:dyDescent="0.25">
      <c r="A853" s="140"/>
      <c r="B853" s="99" t="s">
        <v>20</v>
      </c>
      <c r="C853" s="96">
        <f t="shared" si="155"/>
        <v>109</v>
      </c>
      <c r="D853" s="96">
        <v>109</v>
      </c>
      <c r="E853" s="39">
        <v>0</v>
      </c>
      <c r="F853" s="96">
        <v>0</v>
      </c>
      <c r="G853" s="96">
        <v>0</v>
      </c>
      <c r="H853" s="96">
        <v>0</v>
      </c>
      <c r="I853" s="96">
        <v>0</v>
      </c>
    </row>
    <row r="854" spans="1:9" x14ac:dyDescent="0.25">
      <c r="A854" s="109" t="s">
        <v>304</v>
      </c>
      <c r="B854" s="299" t="s">
        <v>19</v>
      </c>
      <c r="C854" s="111">
        <f t="shared" si="155"/>
        <v>30</v>
      </c>
      <c r="D854" s="111">
        <v>30</v>
      </c>
      <c r="E854" s="111">
        <v>0</v>
      </c>
      <c r="F854" s="111">
        <v>0</v>
      </c>
      <c r="G854" s="111">
        <v>0</v>
      </c>
      <c r="H854" s="111">
        <v>0</v>
      </c>
      <c r="I854" s="111">
        <v>0</v>
      </c>
    </row>
    <row r="855" spans="1:9" x14ac:dyDescent="0.25">
      <c r="A855" s="41"/>
      <c r="B855" s="57" t="s">
        <v>20</v>
      </c>
      <c r="C855" s="62">
        <f t="shared" si="155"/>
        <v>30</v>
      </c>
      <c r="D855" s="39">
        <v>30</v>
      </c>
      <c r="E855" s="62">
        <v>0</v>
      </c>
      <c r="F855" s="62">
        <v>0</v>
      </c>
      <c r="G855" s="62">
        <v>0</v>
      </c>
      <c r="H855" s="62">
        <v>0</v>
      </c>
      <c r="I855" s="62">
        <v>0</v>
      </c>
    </row>
    <row r="856" spans="1:9" x14ac:dyDescent="0.25">
      <c r="A856" s="109" t="s">
        <v>305</v>
      </c>
      <c r="B856" s="299" t="s">
        <v>19</v>
      </c>
      <c r="C856" s="111">
        <f t="shared" si="155"/>
        <v>22.56</v>
      </c>
      <c r="D856" s="111">
        <v>22.56</v>
      </c>
      <c r="E856" s="111">
        <v>0</v>
      </c>
      <c r="F856" s="111">
        <v>0</v>
      </c>
      <c r="G856" s="111">
        <v>0</v>
      </c>
      <c r="H856" s="111">
        <v>0</v>
      </c>
      <c r="I856" s="111">
        <v>0</v>
      </c>
    </row>
    <row r="857" spans="1:9" x14ac:dyDescent="0.25">
      <c r="A857" s="41"/>
      <c r="B857" s="57" t="s">
        <v>20</v>
      </c>
      <c r="C857" s="62">
        <f t="shared" si="155"/>
        <v>22.56</v>
      </c>
      <c r="D857" s="39">
        <v>22.56</v>
      </c>
      <c r="E857" s="62">
        <v>0</v>
      </c>
      <c r="F857" s="62">
        <v>0</v>
      </c>
      <c r="G857" s="62">
        <v>0</v>
      </c>
      <c r="H857" s="62">
        <v>0</v>
      </c>
      <c r="I857" s="62">
        <v>0</v>
      </c>
    </row>
    <row r="858" spans="1:9" x14ac:dyDescent="0.25">
      <c r="A858" s="312" t="s">
        <v>306</v>
      </c>
      <c r="B858" s="314" t="s">
        <v>19</v>
      </c>
      <c r="C858" s="315">
        <f t="shared" si="155"/>
        <v>0</v>
      </c>
      <c r="D858" s="39">
        <v>0</v>
      </c>
      <c r="E858" s="62">
        <f>144-144</f>
        <v>0</v>
      </c>
      <c r="F858" s="62">
        <v>0</v>
      </c>
      <c r="G858" s="62">
        <v>0</v>
      </c>
      <c r="H858" s="62">
        <v>0</v>
      </c>
      <c r="I858" s="62">
        <v>0</v>
      </c>
    </row>
    <row r="859" spans="1:9" x14ac:dyDescent="0.25">
      <c r="A859" s="307"/>
      <c r="B859" s="303" t="s">
        <v>20</v>
      </c>
      <c r="C859" s="315">
        <f t="shared" si="155"/>
        <v>0</v>
      </c>
      <c r="D859" s="39">
        <v>0</v>
      </c>
      <c r="E859" s="62">
        <f>144-144</f>
        <v>0</v>
      </c>
      <c r="F859" s="62">
        <v>0</v>
      </c>
      <c r="G859" s="62">
        <v>0</v>
      </c>
      <c r="H859" s="62">
        <v>0</v>
      </c>
      <c r="I859" s="62">
        <v>0</v>
      </c>
    </row>
    <row r="860" spans="1:9" ht="26.25" x14ac:dyDescent="0.25">
      <c r="A860" s="194" t="s">
        <v>307</v>
      </c>
      <c r="B860" s="314" t="s">
        <v>19</v>
      </c>
      <c r="C860" s="315">
        <f t="shared" si="155"/>
        <v>281.31</v>
      </c>
      <c r="D860" s="39">
        <v>0</v>
      </c>
      <c r="E860" s="62">
        <v>281.31</v>
      </c>
      <c r="F860" s="62">
        <v>0</v>
      </c>
      <c r="G860" s="62">
        <v>0</v>
      </c>
      <c r="H860" s="62">
        <v>0</v>
      </c>
      <c r="I860" s="62">
        <v>0</v>
      </c>
    </row>
    <row r="861" spans="1:9" x14ac:dyDescent="0.25">
      <c r="A861" s="307"/>
      <c r="B861" s="303" t="s">
        <v>20</v>
      </c>
      <c r="C861" s="315">
        <f t="shared" si="155"/>
        <v>281.31</v>
      </c>
      <c r="D861" s="39">
        <v>0</v>
      </c>
      <c r="E861" s="62">
        <v>281.31</v>
      </c>
      <c r="F861" s="62">
        <v>0</v>
      </c>
      <c r="G861" s="62">
        <v>0</v>
      </c>
      <c r="H861" s="62">
        <v>0</v>
      </c>
      <c r="I861" s="62">
        <v>0</v>
      </c>
    </row>
    <row r="862" spans="1:9" x14ac:dyDescent="0.25">
      <c r="A862" s="312" t="s">
        <v>308</v>
      </c>
      <c r="B862" s="314" t="s">
        <v>19</v>
      </c>
      <c r="C862" s="315">
        <f t="shared" si="155"/>
        <v>93</v>
      </c>
      <c r="D862" s="39">
        <v>0</v>
      </c>
      <c r="E862" s="62">
        <f>186.6-93.6</f>
        <v>93</v>
      </c>
      <c r="F862" s="62">
        <v>0</v>
      </c>
      <c r="G862" s="62">
        <v>0</v>
      </c>
      <c r="H862" s="62">
        <v>0</v>
      </c>
      <c r="I862" s="62">
        <v>0</v>
      </c>
    </row>
    <row r="863" spans="1:9" x14ac:dyDescent="0.25">
      <c r="A863" s="307"/>
      <c r="B863" s="303" t="s">
        <v>20</v>
      </c>
      <c r="C863" s="315">
        <f t="shared" si="155"/>
        <v>93</v>
      </c>
      <c r="D863" s="39">
        <v>0</v>
      </c>
      <c r="E863" s="62">
        <f>186.6-93.6</f>
        <v>93</v>
      </c>
      <c r="F863" s="62">
        <v>0</v>
      </c>
      <c r="G863" s="62">
        <v>0</v>
      </c>
      <c r="H863" s="62">
        <v>0</v>
      </c>
      <c r="I863" s="62">
        <v>0</v>
      </c>
    </row>
    <row r="864" spans="1:9" x14ac:dyDescent="0.25">
      <c r="A864" s="312" t="s">
        <v>309</v>
      </c>
      <c r="B864" s="314" t="s">
        <v>19</v>
      </c>
      <c r="C864" s="315">
        <f t="shared" si="155"/>
        <v>301.64999999999998</v>
      </c>
      <c r="D864" s="39">
        <v>0</v>
      </c>
      <c r="E864" s="62">
        <v>301.64999999999998</v>
      </c>
      <c r="F864" s="62">
        <v>0</v>
      </c>
      <c r="G864" s="62">
        <v>0</v>
      </c>
      <c r="H864" s="62">
        <v>0</v>
      </c>
      <c r="I864" s="62">
        <v>0</v>
      </c>
    </row>
    <row r="865" spans="1:9" x14ac:dyDescent="0.25">
      <c r="A865" s="307"/>
      <c r="B865" s="303" t="s">
        <v>20</v>
      </c>
      <c r="C865" s="315">
        <f t="shared" si="155"/>
        <v>301.64999999999998</v>
      </c>
      <c r="D865" s="39">
        <v>0</v>
      </c>
      <c r="E865" s="62">
        <v>301.64999999999998</v>
      </c>
      <c r="F865" s="62">
        <v>0</v>
      </c>
      <c r="G865" s="62">
        <v>0</v>
      </c>
      <c r="H865" s="62">
        <v>0</v>
      </c>
      <c r="I865" s="62">
        <v>0</v>
      </c>
    </row>
    <row r="866" spans="1:9" x14ac:dyDescent="0.25">
      <c r="A866" s="312" t="s">
        <v>310</v>
      </c>
      <c r="B866" s="314" t="s">
        <v>19</v>
      </c>
      <c r="C866" s="315">
        <f t="shared" si="155"/>
        <v>10.82</v>
      </c>
      <c r="D866" s="39">
        <v>0</v>
      </c>
      <c r="E866" s="62">
        <v>10.82</v>
      </c>
      <c r="F866" s="62">
        <v>0</v>
      </c>
      <c r="G866" s="62">
        <v>0</v>
      </c>
      <c r="H866" s="62">
        <v>0</v>
      </c>
      <c r="I866" s="62">
        <v>0</v>
      </c>
    </row>
    <row r="867" spans="1:9" x14ac:dyDescent="0.25">
      <c r="A867" s="307"/>
      <c r="B867" s="303" t="s">
        <v>20</v>
      </c>
      <c r="C867" s="315">
        <f t="shared" si="155"/>
        <v>10.82</v>
      </c>
      <c r="D867" s="39">
        <v>0</v>
      </c>
      <c r="E867" s="62">
        <v>10.82</v>
      </c>
      <c r="F867" s="62">
        <v>0</v>
      </c>
      <c r="G867" s="62">
        <v>0</v>
      </c>
      <c r="H867" s="62">
        <v>0</v>
      </c>
      <c r="I867" s="62">
        <v>0</v>
      </c>
    </row>
    <row r="868" spans="1:9" x14ac:dyDescent="0.25">
      <c r="A868" s="312" t="s">
        <v>311</v>
      </c>
      <c r="B868" s="314" t="s">
        <v>19</v>
      </c>
      <c r="C868" s="315">
        <f t="shared" si="155"/>
        <v>0</v>
      </c>
      <c r="D868" s="39">
        <v>0</v>
      </c>
      <c r="E868" s="62">
        <f>230-230</f>
        <v>0</v>
      </c>
      <c r="F868" s="62">
        <v>0</v>
      </c>
      <c r="G868" s="62">
        <v>0</v>
      </c>
      <c r="H868" s="62">
        <v>0</v>
      </c>
      <c r="I868" s="62">
        <v>0</v>
      </c>
    </row>
    <row r="869" spans="1:9" x14ac:dyDescent="0.25">
      <c r="A869" s="307"/>
      <c r="B869" s="303" t="s">
        <v>20</v>
      </c>
      <c r="C869" s="315">
        <f t="shared" si="155"/>
        <v>0</v>
      </c>
      <c r="D869" s="39">
        <v>0</v>
      </c>
      <c r="E869" s="62">
        <f>230-230</f>
        <v>0</v>
      </c>
      <c r="F869" s="62">
        <v>0</v>
      </c>
      <c r="G869" s="62">
        <v>0</v>
      </c>
      <c r="H869" s="62">
        <v>0</v>
      </c>
      <c r="I869" s="62">
        <v>0</v>
      </c>
    </row>
    <row r="870" spans="1:9" x14ac:dyDescent="0.25">
      <c r="A870" s="312" t="s">
        <v>312</v>
      </c>
      <c r="B870" s="314" t="s">
        <v>19</v>
      </c>
      <c r="C870" s="315">
        <f t="shared" si="155"/>
        <v>54</v>
      </c>
      <c r="D870" s="39">
        <v>0</v>
      </c>
      <c r="E870" s="62">
        <f>46+8</f>
        <v>54</v>
      </c>
      <c r="F870" s="62">
        <v>0</v>
      </c>
      <c r="G870" s="62">
        <v>0</v>
      </c>
      <c r="H870" s="62">
        <v>0</v>
      </c>
      <c r="I870" s="62">
        <v>0</v>
      </c>
    </row>
    <row r="871" spans="1:9" x14ac:dyDescent="0.25">
      <c r="A871" s="307"/>
      <c r="B871" s="303" t="s">
        <v>20</v>
      </c>
      <c r="C871" s="315">
        <f t="shared" si="155"/>
        <v>54</v>
      </c>
      <c r="D871" s="39">
        <v>0</v>
      </c>
      <c r="E871" s="62">
        <f>46+8</f>
        <v>54</v>
      </c>
      <c r="F871" s="62">
        <v>0</v>
      </c>
      <c r="G871" s="62">
        <v>0</v>
      </c>
      <c r="H871" s="62">
        <v>0</v>
      </c>
      <c r="I871" s="62">
        <v>0</v>
      </c>
    </row>
    <row r="872" spans="1:9" x14ac:dyDescent="0.25">
      <c r="A872" s="312" t="s">
        <v>313</v>
      </c>
      <c r="B872" s="314" t="s">
        <v>19</v>
      </c>
      <c r="C872" s="315">
        <f t="shared" si="155"/>
        <v>70.37</v>
      </c>
      <c r="D872" s="39">
        <v>0</v>
      </c>
      <c r="E872" s="62">
        <v>70.37</v>
      </c>
      <c r="F872" s="62">
        <v>0</v>
      </c>
      <c r="G872" s="62">
        <v>0</v>
      </c>
      <c r="H872" s="62">
        <v>0</v>
      </c>
      <c r="I872" s="62">
        <v>0</v>
      </c>
    </row>
    <row r="873" spans="1:9" x14ac:dyDescent="0.25">
      <c r="A873" s="307"/>
      <c r="B873" s="303" t="s">
        <v>20</v>
      </c>
      <c r="C873" s="315">
        <f t="shared" si="155"/>
        <v>70.37</v>
      </c>
      <c r="D873" s="39">
        <v>0</v>
      </c>
      <c r="E873" s="62">
        <v>70.37</v>
      </c>
      <c r="F873" s="62">
        <v>0</v>
      </c>
      <c r="G873" s="62">
        <v>0</v>
      </c>
      <c r="H873" s="62">
        <v>0</v>
      </c>
      <c r="I873" s="62">
        <v>0</v>
      </c>
    </row>
    <row r="874" spans="1:9" x14ac:dyDescent="0.25">
      <c r="A874" s="312" t="s">
        <v>314</v>
      </c>
      <c r="B874" s="314" t="s">
        <v>19</v>
      </c>
      <c r="C874" s="315">
        <f t="shared" si="155"/>
        <v>9.1</v>
      </c>
      <c r="D874" s="39">
        <v>0</v>
      </c>
      <c r="E874" s="62">
        <v>9.1</v>
      </c>
      <c r="F874" s="62">
        <v>0</v>
      </c>
      <c r="G874" s="62">
        <v>0</v>
      </c>
      <c r="H874" s="62">
        <v>0</v>
      </c>
      <c r="I874" s="62">
        <v>0</v>
      </c>
    </row>
    <row r="875" spans="1:9" x14ac:dyDescent="0.25">
      <c r="A875" s="307"/>
      <c r="B875" s="303" t="s">
        <v>20</v>
      </c>
      <c r="C875" s="315">
        <f t="shared" si="155"/>
        <v>9.1</v>
      </c>
      <c r="D875" s="39">
        <v>0</v>
      </c>
      <c r="E875" s="62">
        <v>9.1</v>
      </c>
      <c r="F875" s="62">
        <v>0</v>
      </c>
      <c r="G875" s="62">
        <v>0</v>
      </c>
      <c r="H875" s="62">
        <v>0</v>
      </c>
      <c r="I875" s="62">
        <v>0</v>
      </c>
    </row>
    <row r="876" spans="1:9" x14ac:dyDescent="0.25">
      <c r="A876" s="312" t="s">
        <v>315</v>
      </c>
      <c r="B876" s="314" t="s">
        <v>19</v>
      </c>
      <c r="C876" s="315">
        <f t="shared" si="155"/>
        <v>4.5999999999999996</v>
      </c>
      <c r="D876" s="39">
        <v>0</v>
      </c>
      <c r="E876" s="62">
        <v>4.5999999999999996</v>
      </c>
      <c r="F876" s="62">
        <v>0</v>
      </c>
      <c r="G876" s="62">
        <v>0</v>
      </c>
      <c r="H876" s="62">
        <v>0</v>
      </c>
      <c r="I876" s="62">
        <v>0</v>
      </c>
    </row>
    <row r="877" spans="1:9" x14ac:dyDescent="0.25">
      <c r="A877" s="307"/>
      <c r="B877" s="303" t="s">
        <v>20</v>
      </c>
      <c r="C877" s="315">
        <f t="shared" si="155"/>
        <v>4.5999999999999996</v>
      </c>
      <c r="D877" s="39">
        <v>0</v>
      </c>
      <c r="E877" s="62">
        <v>4.5999999999999996</v>
      </c>
      <c r="F877" s="62">
        <v>0</v>
      </c>
      <c r="G877" s="62">
        <v>0</v>
      </c>
      <c r="H877" s="62">
        <v>0</v>
      </c>
      <c r="I877" s="62">
        <v>0</v>
      </c>
    </row>
    <row r="878" spans="1:9" x14ac:dyDescent="0.25">
      <c r="A878" s="312" t="s">
        <v>316</v>
      </c>
      <c r="B878" s="314" t="s">
        <v>19</v>
      </c>
      <c r="C878" s="315">
        <f t="shared" si="155"/>
        <v>4.49</v>
      </c>
      <c r="D878" s="39">
        <v>0</v>
      </c>
      <c r="E878" s="62">
        <v>4.49</v>
      </c>
      <c r="F878" s="62">
        <v>0</v>
      </c>
      <c r="G878" s="62">
        <v>0</v>
      </c>
      <c r="H878" s="62">
        <v>0</v>
      </c>
      <c r="I878" s="62">
        <v>0</v>
      </c>
    </row>
    <row r="879" spans="1:9" x14ac:dyDescent="0.25">
      <c r="A879" s="307"/>
      <c r="B879" s="303" t="s">
        <v>20</v>
      </c>
      <c r="C879" s="315">
        <f t="shared" si="155"/>
        <v>4.49</v>
      </c>
      <c r="D879" s="39">
        <v>0</v>
      </c>
      <c r="E879" s="62">
        <v>4.49</v>
      </c>
      <c r="F879" s="62">
        <v>0</v>
      </c>
      <c r="G879" s="62">
        <v>0</v>
      </c>
      <c r="H879" s="62">
        <v>0</v>
      </c>
      <c r="I879" s="62">
        <v>0</v>
      </c>
    </row>
    <row r="880" spans="1:9" x14ac:dyDescent="0.25">
      <c r="A880" s="312" t="s">
        <v>317</v>
      </c>
      <c r="B880" s="314" t="s">
        <v>19</v>
      </c>
      <c r="C880" s="315">
        <f t="shared" ref="C880:C963" si="158">D880+E880+F880+G880+H880+I880</f>
        <v>5.92</v>
      </c>
      <c r="D880" s="39">
        <v>0</v>
      </c>
      <c r="E880" s="62">
        <v>5.92</v>
      </c>
      <c r="F880" s="62">
        <v>0</v>
      </c>
      <c r="G880" s="62">
        <v>0</v>
      </c>
      <c r="H880" s="62">
        <v>0</v>
      </c>
      <c r="I880" s="62">
        <v>0</v>
      </c>
    </row>
    <row r="881" spans="1:9" x14ac:dyDescent="0.25">
      <c r="A881" s="307"/>
      <c r="B881" s="303" t="s">
        <v>20</v>
      </c>
      <c r="C881" s="315">
        <f t="shared" si="158"/>
        <v>5.92</v>
      </c>
      <c r="D881" s="39">
        <v>0</v>
      </c>
      <c r="E881" s="62">
        <v>5.92</v>
      </c>
      <c r="F881" s="62">
        <v>0</v>
      </c>
      <c r="G881" s="62">
        <v>0</v>
      </c>
      <c r="H881" s="62">
        <v>0</v>
      </c>
      <c r="I881" s="62">
        <v>0</v>
      </c>
    </row>
    <row r="882" spans="1:9" ht="26.25" x14ac:dyDescent="0.25">
      <c r="A882" s="194" t="s">
        <v>318</v>
      </c>
      <c r="B882" s="316" t="s">
        <v>19</v>
      </c>
      <c r="C882" s="315">
        <f t="shared" si="158"/>
        <v>5.81</v>
      </c>
      <c r="D882" s="317">
        <v>0</v>
      </c>
      <c r="E882" s="315">
        <v>5.81</v>
      </c>
      <c r="F882" s="315">
        <v>0</v>
      </c>
      <c r="G882" s="315">
        <v>0</v>
      </c>
      <c r="H882" s="315">
        <v>0</v>
      </c>
      <c r="I882" s="315">
        <v>0</v>
      </c>
    </row>
    <row r="883" spans="1:9" x14ac:dyDescent="0.25">
      <c r="A883" s="307"/>
      <c r="B883" s="303" t="s">
        <v>20</v>
      </c>
      <c r="C883" s="62">
        <f t="shared" si="158"/>
        <v>5.81</v>
      </c>
      <c r="D883" s="39">
        <v>0</v>
      </c>
      <c r="E883" s="62">
        <v>5.81</v>
      </c>
      <c r="F883" s="62">
        <v>0</v>
      </c>
      <c r="G883" s="62">
        <v>0</v>
      </c>
      <c r="H883" s="62">
        <v>0</v>
      </c>
      <c r="I883" s="62">
        <v>0</v>
      </c>
    </row>
    <row r="884" spans="1:9" x14ac:dyDescent="0.25">
      <c r="A884" s="312" t="s">
        <v>319</v>
      </c>
      <c r="B884" s="314" t="s">
        <v>19</v>
      </c>
      <c r="C884" s="62">
        <f t="shared" si="158"/>
        <v>4.5999999999999996</v>
      </c>
      <c r="D884" s="39">
        <v>0</v>
      </c>
      <c r="E884" s="62">
        <v>4.5999999999999996</v>
      </c>
      <c r="F884" s="62">
        <v>0</v>
      </c>
      <c r="G884" s="62">
        <v>0</v>
      </c>
      <c r="H884" s="62">
        <v>0</v>
      </c>
      <c r="I884" s="62">
        <v>0</v>
      </c>
    </row>
    <row r="885" spans="1:9" x14ac:dyDescent="0.25">
      <c r="A885" s="307"/>
      <c r="B885" s="303" t="s">
        <v>20</v>
      </c>
      <c r="C885" s="62">
        <f t="shared" si="158"/>
        <v>4.5999999999999996</v>
      </c>
      <c r="D885" s="39">
        <v>0</v>
      </c>
      <c r="E885" s="62">
        <v>4.5999999999999996</v>
      </c>
      <c r="F885" s="62">
        <v>0</v>
      </c>
      <c r="G885" s="62">
        <v>0</v>
      </c>
      <c r="H885" s="62">
        <v>0</v>
      </c>
      <c r="I885" s="62">
        <v>0</v>
      </c>
    </row>
    <row r="886" spans="1:9" x14ac:dyDescent="0.25">
      <c r="A886" s="312" t="s">
        <v>320</v>
      </c>
      <c r="B886" s="314" t="s">
        <v>19</v>
      </c>
      <c r="C886" s="62">
        <f t="shared" si="158"/>
        <v>4.63</v>
      </c>
      <c r="D886" s="39">
        <v>0</v>
      </c>
      <c r="E886" s="62">
        <v>4.63</v>
      </c>
      <c r="F886" s="62">
        <v>0</v>
      </c>
      <c r="G886" s="62">
        <v>0</v>
      </c>
      <c r="H886" s="62">
        <v>0</v>
      </c>
      <c r="I886" s="62">
        <v>0</v>
      </c>
    </row>
    <row r="887" spans="1:9" x14ac:dyDescent="0.25">
      <c r="A887" s="307"/>
      <c r="B887" s="303" t="s">
        <v>20</v>
      </c>
      <c r="C887" s="62">
        <f t="shared" si="158"/>
        <v>4.63</v>
      </c>
      <c r="D887" s="39">
        <v>0</v>
      </c>
      <c r="E887" s="62">
        <v>4.63</v>
      </c>
      <c r="F887" s="62">
        <v>0</v>
      </c>
      <c r="G887" s="62">
        <v>0</v>
      </c>
      <c r="H887" s="62">
        <v>0</v>
      </c>
      <c r="I887" s="62">
        <v>0</v>
      </c>
    </row>
    <row r="888" spans="1:9" x14ac:dyDescent="0.25">
      <c r="A888" s="312" t="s">
        <v>321</v>
      </c>
      <c r="B888" s="314" t="s">
        <v>19</v>
      </c>
      <c r="C888" s="62">
        <f t="shared" si="158"/>
        <v>2.87</v>
      </c>
      <c r="D888" s="39">
        <v>0</v>
      </c>
      <c r="E888" s="62">
        <v>2.87</v>
      </c>
      <c r="F888" s="62">
        <v>0</v>
      </c>
      <c r="G888" s="62">
        <v>0</v>
      </c>
      <c r="H888" s="62">
        <v>0</v>
      </c>
      <c r="I888" s="62">
        <v>0</v>
      </c>
    </row>
    <row r="889" spans="1:9" x14ac:dyDescent="0.25">
      <c r="A889" s="307"/>
      <c r="B889" s="303" t="s">
        <v>20</v>
      </c>
      <c r="C889" s="62">
        <f t="shared" si="158"/>
        <v>2.87</v>
      </c>
      <c r="D889" s="39">
        <v>0</v>
      </c>
      <c r="E889" s="62">
        <v>2.87</v>
      </c>
      <c r="F889" s="62">
        <v>0</v>
      </c>
      <c r="G889" s="62">
        <v>0</v>
      </c>
      <c r="H889" s="62">
        <v>0</v>
      </c>
      <c r="I889" s="62">
        <v>0</v>
      </c>
    </row>
    <row r="890" spans="1:9" x14ac:dyDescent="0.25">
      <c r="A890" s="312" t="s">
        <v>322</v>
      </c>
      <c r="B890" s="314" t="s">
        <v>19</v>
      </c>
      <c r="C890" s="62">
        <f t="shared" si="158"/>
        <v>2.96</v>
      </c>
      <c r="D890" s="39">
        <v>0</v>
      </c>
      <c r="E890" s="62">
        <v>2.96</v>
      </c>
      <c r="F890" s="62">
        <v>0</v>
      </c>
      <c r="G890" s="62">
        <v>0</v>
      </c>
      <c r="H890" s="62">
        <v>0</v>
      </c>
      <c r="I890" s="62">
        <v>0</v>
      </c>
    </row>
    <row r="891" spans="1:9" x14ac:dyDescent="0.25">
      <c r="A891" s="307"/>
      <c r="B891" s="303" t="s">
        <v>20</v>
      </c>
      <c r="C891" s="62">
        <f t="shared" si="158"/>
        <v>2.96</v>
      </c>
      <c r="D891" s="39">
        <v>0</v>
      </c>
      <c r="E891" s="62">
        <v>2.96</v>
      </c>
      <c r="F891" s="62">
        <v>0</v>
      </c>
      <c r="G891" s="62">
        <v>0</v>
      </c>
      <c r="H891" s="62">
        <v>0</v>
      </c>
      <c r="I891" s="62">
        <v>0</v>
      </c>
    </row>
    <row r="892" spans="1:9" x14ac:dyDescent="0.25">
      <c r="A892" s="312" t="s">
        <v>323</v>
      </c>
      <c r="B892" s="314" t="s">
        <v>19</v>
      </c>
      <c r="C892" s="62">
        <f t="shared" si="158"/>
        <v>2.97</v>
      </c>
      <c r="D892" s="39">
        <v>0</v>
      </c>
      <c r="E892" s="62">
        <v>2.97</v>
      </c>
      <c r="F892" s="62">
        <v>0</v>
      </c>
      <c r="G892" s="62">
        <v>0</v>
      </c>
      <c r="H892" s="62">
        <v>0</v>
      </c>
      <c r="I892" s="62">
        <v>0</v>
      </c>
    </row>
    <row r="893" spans="1:9" x14ac:dyDescent="0.25">
      <c r="A893" s="307"/>
      <c r="B893" s="303" t="s">
        <v>20</v>
      </c>
      <c r="C893" s="62">
        <f t="shared" si="158"/>
        <v>2.97</v>
      </c>
      <c r="D893" s="39">
        <v>0</v>
      </c>
      <c r="E893" s="62">
        <v>2.97</v>
      </c>
      <c r="F893" s="62">
        <v>0</v>
      </c>
      <c r="G893" s="62">
        <v>0</v>
      </c>
      <c r="H893" s="62">
        <v>0</v>
      </c>
      <c r="I893" s="62">
        <v>0</v>
      </c>
    </row>
    <row r="894" spans="1:9" x14ac:dyDescent="0.25">
      <c r="A894" s="312" t="s">
        <v>324</v>
      </c>
      <c r="B894" s="314" t="s">
        <v>19</v>
      </c>
      <c r="C894" s="62">
        <f t="shared" si="158"/>
        <v>4.18</v>
      </c>
      <c r="D894" s="39">
        <v>0</v>
      </c>
      <c r="E894" s="62">
        <v>4.18</v>
      </c>
      <c r="F894" s="62">
        <v>0</v>
      </c>
      <c r="G894" s="62">
        <v>0</v>
      </c>
      <c r="H894" s="62">
        <v>0</v>
      </c>
      <c r="I894" s="62">
        <v>0</v>
      </c>
    </row>
    <row r="895" spans="1:9" x14ac:dyDescent="0.25">
      <c r="A895" s="307"/>
      <c r="B895" s="303" t="s">
        <v>20</v>
      </c>
      <c r="C895" s="62">
        <f t="shared" si="158"/>
        <v>4.18</v>
      </c>
      <c r="D895" s="39">
        <v>0</v>
      </c>
      <c r="E895" s="62">
        <v>4.18</v>
      </c>
      <c r="F895" s="62">
        <v>0</v>
      </c>
      <c r="G895" s="62">
        <v>0</v>
      </c>
      <c r="H895" s="62">
        <v>0</v>
      </c>
      <c r="I895" s="62">
        <v>0</v>
      </c>
    </row>
    <row r="896" spans="1:9" x14ac:dyDescent="0.25">
      <c r="A896" s="312" t="s">
        <v>325</v>
      </c>
      <c r="B896" s="302" t="s">
        <v>19</v>
      </c>
      <c r="C896" s="62">
        <f t="shared" si="158"/>
        <v>2.97</v>
      </c>
      <c r="D896" s="39">
        <v>0</v>
      </c>
      <c r="E896" s="62">
        <v>2.97</v>
      </c>
      <c r="F896" s="62">
        <v>0</v>
      </c>
      <c r="G896" s="62">
        <v>0</v>
      </c>
      <c r="H896" s="62">
        <v>0</v>
      </c>
      <c r="I896" s="62">
        <v>0</v>
      </c>
    </row>
    <row r="897" spans="1:9" x14ac:dyDescent="0.25">
      <c r="A897" s="307"/>
      <c r="B897" s="303" t="s">
        <v>20</v>
      </c>
      <c r="C897" s="62">
        <f t="shared" si="158"/>
        <v>2.97</v>
      </c>
      <c r="D897" s="39">
        <v>0</v>
      </c>
      <c r="E897" s="62">
        <v>2.97</v>
      </c>
      <c r="F897" s="62">
        <v>0</v>
      </c>
      <c r="G897" s="62">
        <v>0</v>
      </c>
      <c r="H897" s="62">
        <v>0</v>
      </c>
      <c r="I897" s="62">
        <v>0</v>
      </c>
    </row>
    <row r="898" spans="1:9" x14ac:dyDescent="0.25">
      <c r="A898" s="312" t="s">
        <v>326</v>
      </c>
      <c r="B898" s="302" t="s">
        <v>19</v>
      </c>
      <c r="C898" s="62">
        <f t="shared" si="158"/>
        <v>80.599999999999994</v>
      </c>
      <c r="D898" s="62">
        <v>0</v>
      </c>
      <c r="E898" s="62">
        <f>76+4.6</f>
        <v>80.599999999999994</v>
      </c>
      <c r="F898" s="62">
        <v>0</v>
      </c>
      <c r="G898" s="62">
        <v>0</v>
      </c>
      <c r="H898" s="62">
        <v>0</v>
      </c>
      <c r="I898" s="62">
        <v>0</v>
      </c>
    </row>
    <row r="899" spans="1:9" x14ac:dyDescent="0.25">
      <c r="A899" s="307"/>
      <c r="B899" s="303" t="s">
        <v>20</v>
      </c>
      <c r="C899" s="62">
        <f t="shared" si="158"/>
        <v>80.599999999999994</v>
      </c>
      <c r="D899" s="62">
        <v>0</v>
      </c>
      <c r="E899" s="62">
        <f>76+4.6</f>
        <v>80.599999999999994</v>
      </c>
      <c r="F899" s="62">
        <v>0</v>
      </c>
      <c r="G899" s="62">
        <v>0</v>
      </c>
      <c r="H899" s="62">
        <v>0</v>
      </c>
      <c r="I899" s="62">
        <v>0</v>
      </c>
    </row>
    <row r="900" spans="1:9" x14ac:dyDescent="0.25">
      <c r="A900" s="312" t="s">
        <v>327</v>
      </c>
      <c r="B900" s="302" t="s">
        <v>19</v>
      </c>
      <c r="C900" s="62">
        <f t="shared" si="158"/>
        <v>19</v>
      </c>
      <c r="D900" s="62">
        <v>0</v>
      </c>
      <c r="E900" s="62">
        <f>14+5</f>
        <v>19</v>
      </c>
      <c r="F900" s="62">
        <v>0</v>
      </c>
      <c r="G900" s="62">
        <v>0</v>
      </c>
      <c r="H900" s="62">
        <v>0</v>
      </c>
      <c r="I900" s="62">
        <v>0</v>
      </c>
    </row>
    <row r="901" spans="1:9" x14ac:dyDescent="0.25">
      <c r="A901" s="307"/>
      <c r="B901" s="303" t="s">
        <v>20</v>
      </c>
      <c r="C901" s="62">
        <f t="shared" si="158"/>
        <v>19</v>
      </c>
      <c r="D901" s="62">
        <v>0</v>
      </c>
      <c r="E901" s="62">
        <f>14+5</f>
        <v>19</v>
      </c>
      <c r="F901" s="62">
        <v>0</v>
      </c>
      <c r="G901" s="62">
        <v>0</v>
      </c>
      <c r="H901" s="62">
        <v>0</v>
      </c>
      <c r="I901" s="62">
        <v>0</v>
      </c>
    </row>
    <row r="902" spans="1:9" x14ac:dyDescent="0.25">
      <c r="A902" s="312" t="s">
        <v>328</v>
      </c>
      <c r="B902" s="302" t="s">
        <v>19</v>
      </c>
      <c r="C902" s="62">
        <f t="shared" si="158"/>
        <v>5</v>
      </c>
      <c r="D902" s="62">
        <v>0</v>
      </c>
      <c r="E902" s="62">
        <v>5</v>
      </c>
      <c r="F902" s="62">
        <v>0</v>
      </c>
      <c r="G902" s="62">
        <v>0</v>
      </c>
      <c r="H902" s="62">
        <v>0</v>
      </c>
      <c r="I902" s="62">
        <v>0</v>
      </c>
    </row>
    <row r="903" spans="1:9" x14ac:dyDescent="0.25">
      <c r="A903" s="307"/>
      <c r="B903" s="303" t="s">
        <v>20</v>
      </c>
      <c r="C903" s="62">
        <f t="shared" si="158"/>
        <v>5</v>
      </c>
      <c r="D903" s="62">
        <v>0</v>
      </c>
      <c r="E903" s="62">
        <v>5</v>
      </c>
      <c r="F903" s="62">
        <v>0</v>
      </c>
      <c r="G903" s="62">
        <v>0</v>
      </c>
      <c r="H903" s="62">
        <v>0</v>
      </c>
      <c r="I903" s="62">
        <v>0</v>
      </c>
    </row>
    <row r="904" spans="1:9" x14ac:dyDescent="0.25">
      <c r="A904" s="312" t="s">
        <v>329</v>
      </c>
      <c r="B904" s="302" t="s">
        <v>19</v>
      </c>
      <c r="C904" s="62">
        <f t="shared" si="158"/>
        <v>6</v>
      </c>
      <c r="D904" s="62">
        <v>0</v>
      </c>
      <c r="E904" s="62">
        <v>6</v>
      </c>
      <c r="F904" s="62">
        <v>0</v>
      </c>
      <c r="G904" s="62">
        <v>0</v>
      </c>
      <c r="H904" s="62">
        <v>0</v>
      </c>
      <c r="I904" s="62">
        <v>0</v>
      </c>
    </row>
    <row r="905" spans="1:9" x14ac:dyDescent="0.25">
      <c r="A905" s="307"/>
      <c r="B905" s="303" t="s">
        <v>20</v>
      </c>
      <c r="C905" s="62">
        <f t="shared" si="158"/>
        <v>6</v>
      </c>
      <c r="D905" s="62">
        <v>0</v>
      </c>
      <c r="E905" s="62">
        <v>6</v>
      </c>
      <c r="F905" s="62">
        <v>0</v>
      </c>
      <c r="G905" s="62">
        <v>0</v>
      </c>
      <c r="H905" s="62">
        <v>0</v>
      </c>
      <c r="I905" s="62">
        <v>0</v>
      </c>
    </row>
    <row r="906" spans="1:9" x14ac:dyDescent="0.25">
      <c r="A906" s="312" t="s">
        <v>330</v>
      </c>
      <c r="B906" s="302" t="s">
        <v>19</v>
      </c>
      <c r="C906" s="62">
        <f t="shared" si="158"/>
        <v>0</v>
      </c>
      <c r="D906" s="62">
        <v>0</v>
      </c>
      <c r="E906" s="62">
        <f>37-37</f>
        <v>0</v>
      </c>
      <c r="F906" s="62">
        <v>0</v>
      </c>
      <c r="G906" s="62">
        <v>0</v>
      </c>
      <c r="H906" s="62">
        <v>0</v>
      </c>
      <c r="I906" s="62">
        <v>0</v>
      </c>
    </row>
    <row r="907" spans="1:9" x14ac:dyDescent="0.25">
      <c r="A907" s="307"/>
      <c r="B907" s="303" t="s">
        <v>20</v>
      </c>
      <c r="C907" s="62">
        <f t="shared" si="158"/>
        <v>0</v>
      </c>
      <c r="D907" s="62">
        <v>0</v>
      </c>
      <c r="E907" s="62">
        <f>37-37</f>
        <v>0</v>
      </c>
      <c r="F907" s="62">
        <v>0</v>
      </c>
      <c r="G907" s="62">
        <v>0</v>
      </c>
      <c r="H907" s="62">
        <v>0</v>
      </c>
      <c r="I907" s="62">
        <v>0</v>
      </c>
    </row>
    <row r="908" spans="1:9" x14ac:dyDescent="0.25">
      <c r="A908" s="191" t="s">
        <v>331</v>
      </c>
      <c r="B908" s="68" t="s">
        <v>19</v>
      </c>
      <c r="C908" s="62">
        <f t="shared" si="158"/>
        <v>0</v>
      </c>
      <c r="D908" s="62">
        <v>0</v>
      </c>
      <c r="E908" s="62">
        <f>45-45</f>
        <v>0</v>
      </c>
      <c r="F908" s="62">
        <v>0</v>
      </c>
      <c r="G908" s="62">
        <v>0</v>
      </c>
      <c r="H908" s="62">
        <v>0</v>
      </c>
      <c r="I908" s="62">
        <v>0</v>
      </c>
    </row>
    <row r="909" spans="1:9" x14ac:dyDescent="0.25">
      <c r="A909" s="41"/>
      <c r="B909" s="69" t="s">
        <v>20</v>
      </c>
      <c r="C909" s="62">
        <f t="shared" si="158"/>
        <v>0</v>
      </c>
      <c r="D909" s="62">
        <v>0</v>
      </c>
      <c r="E909" s="62">
        <f>45-45</f>
        <v>0</v>
      </c>
      <c r="F909" s="62">
        <v>0</v>
      </c>
      <c r="G909" s="62">
        <v>0</v>
      </c>
      <c r="H909" s="62">
        <v>0</v>
      </c>
      <c r="I909" s="62">
        <v>0</v>
      </c>
    </row>
    <row r="910" spans="1:9" x14ac:dyDescent="0.25">
      <c r="A910" s="191" t="s">
        <v>332</v>
      </c>
      <c r="B910" s="68" t="s">
        <v>19</v>
      </c>
      <c r="C910" s="62">
        <f t="shared" si="158"/>
        <v>179</v>
      </c>
      <c r="D910" s="62">
        <v>0</v>
      </c>
      <c r="E910" s="62">
        <v>179</v>
      </c>
      <c r="F910" s="62">
        <v>0</v>
      </c>
      <c r="G910" s="62">
        <v>0</v>
      </c>
      <c r="H910" s="62">
        <v>0</v>
      </c>
      <c r="I910" s="62">
        <v>0</v>
      </c>
    </row>
    <row r="911" spans="1:9" x14ac:dyDescent="0.25">
      <c r="A911" s="41"/>
      <c r="B911" s="69" t="s">
        <v>20</v>
      </c>
      <c r="C911" s="62">
        <f t="shared" si="158"/>
        <v>179</v>
      </c>
      <c r="D911" s="62">
        <v>0</v>
      </c>
      <c r="E911" s="62">
        <v>179</v>
      </c>
      <c r="F911" s="62">
        <v>0</v>
      </c>
      <c r="G911" s="62">
        <v>0</v>
      </c>
      <c r="H911" s="62">
        <v>0</v>
      </c>
      <c r="I911" s="62">
        <v>0</v>
      </c>
    </row>
    <row r="912" spans="1:9" x14ac:dyDescent="0.25">
      <c r="A912" s="191" t="s">
        <v>333</v>
      </c>
      <c r="B912" s="68" t="s">
        <v>19</v>
      </c>
      <c r="C912" s="62">
        <f t="shared" si="158"/>
        <v>90</v>
      </c>
      <c r="D912" s="62">
        <v>0</v>
      </c>
      <c r="E912" s="62">
        <v>90</v>
      </c>
      <c r="F912" s="62">
        <v>0</v>
      </c>
      <c r="G912" s="62">
        <v>0</v>
      </c>
      <c r="H912" s="62">
        <v>0</v>
      </c>
      <c r="I912" s="62">
        <v>0</v>
      </c>
    </row>
    <row r="913" spans="1:9" x14ac:dyDescent="0.25">
      <c r="A913" s="41"/>
      <c r="B913" s="69" t="s">
        <v>20</v>
      </c>
      <c r="C913" s="62">
        <f t="shared" si="158"/>
        <v>90</v>
      </c>
      <c r="D913" s="62">
        <v>0</v>
      </c>
      <c r="E913" s="62">
        <v>90</v>
      </c>
      <c r="F913" s="62">
        <v>0</v>
      </c>
      <c r="G913" s="62">
        <v>0</v>
      </c>
      <c r="H913" s="62">
        <v>0</v>
      </c>
      <c r="I913" s="62">
        <v>0</v>
      </c>
    </row>
    <row r="914" spans="1:9" x14ac:dyDescent="0.25">
      <c r="A914" s="191" t="s">
        <v>334</v>
      </c>
      <c r="B914" s="68" t="s">
        <v>19</v>
      </c>
      <c r="C914" s="62">
        <f t="shared" si="158"/>
        <v>170</v>
      </c>
      <c r="D914" s="62">
        <v>0</v>
      </c>
      <c r="E914" s="62">
        <v>170</v>
      </c>
      <c r="F914" s="62">
        <v>0</v>
      </c>
      <c r="G914" s="62">
        <v>0</v>
      </c>
      <c r="H914" s="62">
        <v>0</v>
      </c>
      <c r="I914" s="62">
        <v>0</v>
      </c>
    </row>
    <row r="915" spans="1:9" x14ac:dyDescent="0.25">
      <c r="A915" s="41"/>
      <c r="B915" s="69" t="s">
        <v>20</v>
      </c>
      <c r="C915" s="62">
        <f t="shared" si="158"/>
        <v>170</v>
      </c>
      <c r="D915" s="62">
        <v>0</v>
      </c>
      <c r="E915" s="62">
        <v>170</v>
      </c>
      <c r="F915" s="62">
        <v>0</v>
      </c>
      <c r="G915" s="62">
        <v>0</v>
      </c>
      <c r="H915" s="62">
        <v>0</v>
      </c>
      <c r="I915" s="62">
        <v>0</v>
      </c>
    </row>
    <row r="916" spans="1:9" x14ac:dyDescent="0.25">
      <c r="A916" s="191" t="s">
        <v>335</v>
      </c>
      <c r="B916" s="68" t="s">
        <v>19</v>
      </c>
      <c r="C916" s="62">
        <f t="shared" si="158"/>
        <v>39</v>
      </c>
      <c r="D916" s="62">
        <v>0</v>
      </c>
      <c r="E916" s="62">
        <v>39</v>
      </c>
      <c r="F916" s="62">
        <v>0</v>
      </c>
      <c r="G916" s="62">
        <v>0</v>
      </c>
      <c r="H916" s="62">
        <v>0</v>
      </c>
      <c r="I916" s="62">
        <v>0</v>
      </c>
    </row>
    <row r="917" spans="1:9" x14ac:dyDescent="0.25">
      <c r="A917" s="41"/>
      <c r="B917" s="69" t="s">
        <v>20</v>
      </c>
      <c r="C917" s="62">
        <f t="shared" si="158"/>
        <v>39</v>
      </c>
      <c r="D917" s="62">
        <v>0</v>
      </c>
      <c r="E917" s="62">
        <v>39</v>
      </c>
      <c r="F917" s="62">
        <v>0</v>
      </c>
      <c r="G917" s="62">
        <v>0</v>
      </c>
      <c r="H917" s="62">
        <v>0</v>
      </c>
      <c r="I917" s="62">
        <v>0</v>
      </c>
    </row>
    <row r="918" spans="1:9" x14ac:dyDescent="0.25">
      <c r="A918" s="191" t="s">
        <v>336</v>
      </c>
      <c r="B918" s="68" t="s">
        <v>19</v>
      </c>
      <c r="C918" s="62">
        <f t="shared" si="158"/>
        <v>43</v>
      </c>
      <c r="D918" s="62">
        <v>0</v>
      </c>
      <c r="E918" s="62">
        <v>43</v>
      </c>
      <c r="F918" s="62">
        <v>0</v>
      </c>
      <c r="G918" s="62">
        <v>0</v>
      </c>
      <c r="H918" s="62">
        <v>0</v>
      </c>
      <c r="I918" s="62">
        <v>0</v>
      </c>
    </row>
    <row r="919" spans="1:9" x14ac:dyDescent="0.25">
      <c r="A919" s="41"/>
      <c r="B919" s="69" t="s">
        <v>20</v>
      </c>
      <c r="C919" s="62">
        <f t="shared" si="158"/>
        <v>43</v>
      </c>
      <c r="D919" s="62">
        <v>0</v>
      </c>
      <c r="E919" s="62">
        <v>43</v>
      </c>
      <c r="F919" s="62">
        <v>0</v>
      </c>
      <c r="G919" s="62">
        <v>0</v>
      </c>
      <c r="H919" s="62">
        <v>0</v>
      </c>
      <c r="I919" s="62">
        <v>0</v>
      </c>
    </row>
    <row r="920" spans="1:9" x14ac:dyDescent="0.25">
      <c r="A920" s="191" t="s">
        <v>337</v>
      </c>
      <c r="B920" s="68" t="s">
        <v>19</v>
      </c>
      <c r="C920" s="62">
        <f t="shared" si="158"/>
        <v>29</v>
      </c>
      <c r="D920" s="62">
        <v>0</v>
      </c>
      <c r="E920" s="62">
        <v>29</v>
      </c>
      <c r="F920" s="62">
        <v>0</v>
      </c>
      <c r="G920" s="62">
        <v>0</v>
      </c>
      <c r="H920" s="62">
        <v>0</v>
      </c>
      <c r="I920" s="62">
        <v>0</v>
      </c>
    </row>
    <row r="921" spans="1:9" x14ac:dyDescent="0.25">
      <c r="A921" s="41"/>
      <c r="B921" s="69" t="s">
        <v>20</v>
      </c>
      <c r="C921" s="62">
        <f t="shared" si="158"/>
        <v>29</v>
      </c>
      <c r="D921" s="62">
        <v>0</v>
      </c>
      <c r="E921" s="62">
        <v>29</v>
      </c>
      <c r="F921" s="62">
        <v>0</v>
      </c>
      <c r="G921" s="62">
        <v>0</v>
      </c>
      <c r="H921" s="62">
        <v>0</v>
      </c>
      <c r="I921" s="62">
        <v>0</v>
      </c>
    </row>
    <row r="922" spans="1:9" ht="26.25" x14ac:dyDescent="0.25">
      <c r="A922" s="191" t="s">
        <v>338</v>
      </c>
      <c r="B922" s="68" t="s">
        <v>19</v>
      </c>
      <c r="C922" s="62">
        <f t="shared" si="158"/>
        <v>564</v>
      </c>
      <c r="D922" s="62">
        <v>0</v>
      </c>
      <c r="E922" s="62">
        <v>564</v>
      </c>
      <c r="F922" s="62">
        <v>0</v>
      </c>
      <c r="G922" s="62">
        <v>0</v>
      </c>
      <c r="H922" s="62">
        <v>0</v>
      </c>
      <c r="I922" s="62">
        <v>0</v>
      </c>
    </row>
    <row r="923" spans="1:9" x14ac:dyDescent="0.25">
      <c r="A923" s="41"/>
      <c r="B923" s="69" t="s">
        <v>20</v>
      </c>
      <c r="C923" s="62">
        <f t="shared" si="158"/>
        <v>564</v>
      </c>
      <c r="D923" s="62">
        <v>0</v>
      </c>
      <c r="E923" s="62">
        <v>564</v>
      </c>
      <c r="F923" s="62">
        <v>0</v>
      </c>
      <c r="G923" s="62">
        <v>0</v>
      </c>
      <c r="H923" s="62">
        <v>0</v>
      </c>
      <c r="I923" s="62">
        <v>0</v>
      </c>
    </row>
    <row r="924" spans="1:9" ht="26.25" x14ac:dyDescent="0.25">
      <c r="A924" s="191" t="s">
        <v>339</v>
      </c>
      <c r="B924" s="68" t="s">
        <v>19</v>
      </c>
      <c r="C924" s="62">
        <f t="shared" si="158"/>
        <v>198</v>
      </c>
      <c r="D924" s="62">
        <v>0</v>
      </c>
      <c r="E924" s="62">
        <v>198</v>
      </c>
      <c r="F924" s="62">
        <v>0</v>
      </c>
      <c r="G924" s="62">
        <v>0</v>
      </c>
      <c r="H924" s="62">
        <v>0</v>
      </c>
      <c r="I924" s="62">
        <v>0</v>
      </c>
    </row>
    <row r="925" spans="1:9" x14ac:dyDescent="0.25">
      <c r="A925" s="41"/>
      <c r="B925" s="69" t="s">
        <v>20</v>
      </c>
      <c r="C925" s="62">
        <f t="shared" si="158"/>
        <v>198</v>
      </c>
      <c r="D925" s="62">
        <v>0</v>
      </c>
      <c r="E925" s="62">
        <v>198</v>
      </c>
      <c r="F925" s="62">
        <v>0</v>
      </c>
      <c r="G925" s="62">
        <v>0</v>
      </c>
      <c r="H925" s="62">
        <v>0</v>
      </c>
      <c r="I925" s="62">
        <v>0</v>
      </c>
    </row>
    <row r="926" spans="1:9" x14ac:dyDescent="0.25">
      <c r="A926" s="191" t="s">
        <v>340</v>
      </c>
      <c r="B926" s="68" t="s">
        <v>19</v>
      </c>
      <c r="C926" s="62">
        <f t="shared" si="158"/>
        <v>22</v>
      </c>
      <c r="D926" s="62">
        <v>0</v>
      </c>
      <c r="E926" s="62">
        <v>22</v>
      </c>
      <c r="F926" s="62">
        <v>0</v>
      </c>
      <c r="G926" s="62">
        <v>0</v>
      </c>
      <c r="H926" s="62">
        <v>0</v>
      </c>
      <c r="I926" s="62">
        <v>0</v>
      </c>
    </row>
    <row r="927" spans="1:9" x14ac:dyDescent="0.25">
      <c r="A927" s="41"/>
      <c r="B927" s="69" t="s">
        <v>20</v>
      </c>
      <c r="C927" s="62">
        <f t="shared" si="158"/>
        <v>22</v>
      </c>
      <c r="D927" s="62">
        <v>0</v>
      </c>
      <c r="E927" s="62">
        <v>22</v>
      </c>
      <c r="F927" s="62">
        <v>0</v>
      </c>
      <c r="G927" s="62">
        <v>0</v>
      </c>
      <c r="H927" s="62">
        <v>0</v>
      </c>
      <c r="I927" s="62">
        <v>0</v>
      </c>
    </row>
    <row r="928" spans="1:9" x14ac:dyDescent="0.25">
      <c r="A928" s="191" t="s">
        <v>341</v>
      </c>
      <c r="B928" s="68" t="s">
        <v>19</v>
      </c>
      <c r="C928" s="62">
        <f t="shared" si="158"/>
        <v>35</v>
      </c>
      <c r="D928" s="62">
        <v>0</v>
      </c>
      <c r="E928" s="62">
        <v>35</v>
      </c>
      <c r="F928" s="62">
        <v>0</v>
      </c>
      <c r="G928" s="62">
        <v>0</v>
      </c>
      <c r="H928" s="62">
        <v>0</v>
      </c>
      <c r="I928" s="62">
        <v>0</v>
      </c>
    </row>
    <row r="929" spans="1:9" x14ac:dyDescent="0.25">
      <c r="A929" s="41"/>
      <c r="B929" s="69" t="s">
        <v>20</v>
      </c>
      <c r="C929" s="62">
        <f t="shared" si="158"/>
        <v>35</v>
      </c>
      <c r="D929" s="62">
        <v>0</v>
      </c>
      <c r="E929" s="62">
        <v>35</v>
      </c>
      <c r="F929" s="62">
        <v>0</v>
      </c>
      <c r="G929" s="62">
        <v>0</v>
      </c>
      <c r="H929" s="62">
        <v>0</v>
      </c>
      <c r="I929" s="62">
        <v>0</v>
      </c>
    </row>
    <row r="930" spans="1:9" x14ac:dyDescent="0.25">
      <c r="A930" s="191" t="s">
        <v>342</v>
      </c>
      <c r="B930" s="68" t="s">
        <v>19</v>
      </c>
      <c r="C930" s="62">
        <f t="shared" si="158"/>
        <v>17</v>
      </c>
      <c r="D930" s="62">
        <v>0</v>
      </c>
      <c r="E930" s="62">
        <v>17</v>
      </c>
      <c r="F930" s="62">
        <v>0</v>
      </c>
      <c r="G930" s="62">
        <v>0</v>
      </c>
      <c r="H930" s="62">
        <v>0</v>
      </c>
      <c r="I930" s="62">
        <v>0</v>
      </c>
    </row>
    <row r="931" spans="1:9" x14ac:dyDescent="0.25">
      <c r="A931" s="41"/>
      <c r="B931" s="69" t="s">
        <v>20</v>
      </c>
      <c r="C931" s="62">
        <f t="shared" si="158"/>
        <v>17</v>
      </c>
      <c r="D931" s="62">
        <v>0</v>
      </c>
      <c r="E931" s="62">
        <v>17</v>
      </c>
      <c r="F931" s="62">
        <v>0</v>
      </c>
      <c r="G931" s="62">
        <v>0</v>
      </c>
      <c r="H931" s="62">
        <v>0</v>
      </c>
      <c r="I931" s="62">
        <v>0</v>
      </c>
    </row>
    <row r="932" spans="1:9" x14ac:dyDescent="0.25">
      <c r="A932" s="191" t="s">
        <v>343</v>
      </c>
      <c r="B932" s="68" t="s">
        <v>19</v>
      </c>
      <c r="C932" s="62">
        <f t="shared" si="158"/>
        <v>7</v>
      </c>
      <c r="D932" s="62">
        <v>0</v>
      </c>
      <c r="E932" s="62">
        <v>7</v>
      </c>
      <c r="F932" s="62">
        <v>0</v>
      </c>
      <c r="G932" s="62">
        <v>0</v>
      </c>
      <c r="H932" s="62">
        <v>0</v>
      </c>
      <c r="I932" s="62">
        <v>0</v>
      </c>
    </row>
    <row r="933" spans="1:9" x14ac:dyDescent="0.25">
      <c r="A933" s="41"/>
      <c r="B933" s="69" t="s">
        <v>20</v>
      </c>
      <c r="C933" s="62">
        <f t="shared" si="158"/>
        <v>7</v>
      </c>
      <c r="D933" s="62">
        <v>0</v>
      </c>
      <c r="E933" s="62">
        <v>7</v>
      </c>
      <c r="F933" s="62">
        <v>0</v>
      </c>
      <c r="G933" s="62">
        <v>0</v>
      </c>
      <c r="H933" s="62">
        <v>0</v>
      </c>
      <c r="I933" s="62">
        <v>0</v>
      </c>
    </row>
    <row r="934" spans="1:9" x14ac:dyDescent="0.25">
      <c r="A934" s="191" t="s">
        <v>344</v>
      </c>
      <c r="B934" s="68" t="s">
        <v>19</v>
      </c>
      <c r="C934" s="62">
        <f t="shared" si="158"/>
        <v>19</v>
      </c>
      <c r="D934" s="62">
        <v>0</v>
      </c>
      <c r="E934" s="62">
        <v>19</v>
      </c>
      <c r="F934" s="62">
        <v>0</v>
      </c>
      <c r="G934" s="62">
        <v>0</v>
      </c>
      <c r="H934" s="62">
        <v>0</v>
      </c>
      <c r="I934" s="62">
        <v>0</v>
      </c>
    </row>
    <row r="935" spans="1:9" x14ac:dyDescent="0.25">
      <c r="A935" s="41"/>
      <c r="B935" s="69" t="s">
        <v>20</v>
      </c>
      <c r="C935" s="62">
        <f t="shared" si="158"/>
        <v>19</v>
      </c>
      <c r="D935" s="62">
        <v>0</v>
      </c>
      <c r="E935" s="62">
        <v>19</v>
      </c>
      <c r="F935" s="62">
        <v>0</v>
      </c>
      <c r="G935" s="62">
        <v>0</v>
      </c>
      <c r="H935" s="62">
        <v>0</v>
      </c>
      <c r="I935" s="62">
        <v>0</v>
      </c>
    </row>
    <row r="936" spans="1:9" ht="26.25" x14ac:dyDescent="0.25">
      <c r="A936" s="191" t="s">
        <v>345</v>
      </c>
      <c r="B936" s="68" t="s">
        <v>19</v>
      </c>
      <c r="C936" s="62">
        <f t="shared" si="158"/>
        <v>42</v>
      </c>
      <c r="D936" s="62">
        <v>0</v>
      </c>
      <c r="E936" s="62">
        <v>42</v>
      </c>
      <c r="F936" s="62">
        <v>0</v>
      </c>
      <c r="G936" s="62">
        <v>0</v>
      </c>
      <c r="H936" s="62">
        <v>0</v>
      </c>
      <c r="I936" s="62">
        <v>0</v>
      </c>
    </row>
    <row r="937" spans="1:9" x14ac:dyDescent="0.25">
      <c r="A937" s="41"/>
      <c r="B937" s="69" t="s">
        <v>20</v>
      </c>
      <c r="C937" s="62">
        <f t="shared" si="158"/>
        <v>42</v>
      </c>
      <c r="D937" s="62">
        <v>0</v>
      </c>
      <c r="E937" s="62">
        <v>42</v>
      </c>
      <c r="F937" s="62">
        <v>0</v>
      </c>
      <c r="G937" s="62">
        <v>0</v>
      </c>
      <c r="H937" s="62">
        <v>0</v>
      </c>
      <c r="I937" s="62">
        <v>0</v>
      </c>
    </row>
    <row r="938" spans="1:9" ht="26.25" x14ac:dyDescent="0.25">
      <c r="A938" s="191" t="s">
        <v>346</v>
      </c>
      <c r="B938" s="68" t="s">
        <v>19</v>
      </c>
      <c r="C938" s="62">
        <f t="shared" si="158"/>
        <v>61</v>
      </c>
      <c r="D938" s="62">
        <v>0</v>
      </c>
      <c r="E938" s="62">
        <v>61</v>
      </c>
      <c r="F938" s="62">
        <v>0</v>
      </c>
      <c r="G938" s="62">
        <v>0</v>
      </c>
      <c r="H938" s="62">
        <v>0</v>
      </c>
      <c r="I938" s="62">
        <v>0</v>
      </c>
    </row>
    <row r="939" spans="1:9" x14ac:dyDescent="0.25">
      <c r="A939" s="41"/>
      <c r="B939" s="69" t="s">
        <v>20</v>
      </c>
      <c r="C939" s="62">
        <f t="shared" si="158"/>
        <v>61</v>
      </c>
      <c r="D939" s="62">
        <v>0</v>
      </c>
      <c r="E939" s="62">
        <v>61</v>
      </c>
      <c r="F939" s="62">
        <v>0</v>
      </c>
      <c r="G939" s="62">
        <v>0</v>
      </c>
      <c r="H939" s="62">
        <v>0</v>
      </c>
      <c r="I939" s="62">
        <v>0</v>
      </c>
    </row>
    <row r="940" spans="1:9" x14ac:dyDescent="0.25">
      <c r="A940" s="191" t="s">
        <v>347</v>
      </c>
      <c r="B940" s="68" t="s">
        <v>19</v>
      </c>
      <c r="C940" s="62">
        <f t="shared" si="158"/>
        <v>45</v>
      </c>
      <c r="D940" s="62">
        <v>0</v>
      </c>
      <c r="E940" s="62">
        <v>45</v>
      </c>
      <c r="F940" s="62">
        <v>0</v>
      </c>
      <c r="G940" s="62">
        <v>0</v>
      </c>
      <c r="H940" s="62">
        <v>0</v>
      </c>
      <c r="I940" s="62">
        <v>0</v>
      </c>
    </row>
    <row r="941" spans="1:9" x14ac:dyDescent="0.25">
      <c r="A941" s="41"/>
      <c r="B941" s="69" t="s">
        <v>20</v>
      </c>
      <c r="C941" s="62">
        <f>D941+E941+F941+G941+H941+I941</f>
        <v>45</v>
      </c>
      <c r="D941" s="62">
        <v>0</v>
      </c>
      <c r="E941" s="62">
        <v>45</v>
      </c>
      <c r="F941" s="62">
        <v>0</v>
      </c>
      <c r="G941" s="62">
        <v>0</v>
      </c>
      <c r="H941" s="62">
        <v>0</v>
      </c>
      <c r="I941" s="62">
        <v>0</v>
      </c>
    </row>
    <row r="942" spans="1:9" x14ac:dyDescent="0.25">
      <c r="A942" s="191" t="s">
        <v>348</v>
      </c>
      <c r="B942" s="68" t="s">
        <v>19</v>
      </c>
      <c r="C942" s="62">
        <f>D942+E942+F942+G942+H942+I942</f>
        <v>4.4000000000000004</v>
      </c>
      <c r="D942" s="62">
        <v>0</v>
      </c>
      <c r="E942" s="62">
        <v>4.4000000000000004</v>
      </c>
      <c r="F942" s="62">
        <v>0</v>
      </c>
      <c r="G942" s="62">
        <v>0</v>
      </c>
      <c r="H942" s="62">
        <v>0</v>
      </c>
      <c r="I942" s="62">
        <v>0</v>
      </c>
    </row>
    <row r="943" spans="1:9" x14ac:dyDescent="0.25">
      <c r="A943" s="41"/>
      <c r="B943" s="69" t="s">
        <v>20</v>
      </c>
      <c r="C943" s="62">
        <f>D943+E943+F943+G943+H943+I943</f>
        <v>4.4000000000000004</v>
      </c>
      <c r="D943" s="62">
        <v>0</v>
      </c>
      <c r="E943" s="62">
        <v>4.4000000000000004</v>
      </c>
      <c r="F943" s="62">
        <v>0</v>
      </c>
      <c r="G943" s="62">
        <v>0</v>
      </c>
      <c r="H943" s="62">
        <v>0</v>
      </c>
      <c r="I943" s="62">
        <v>0</v>
      </c>
    </row>
    <row r="944" spans="1:9" ht="26.25" x14ac:dyDescent="0.25">
      <c r="A944" s="107" t="s">
        <v>349</v>
      </c>
      <c r="B944" s="104" t="s">
        <v>19</v>
      </c>
      <c r="C944" s="105">
        <f t="shared" si="158"/>
        <v>369.9</v>
      </c>
      <c r="D944" s="105">
        <f t="shared" ref="D944:I945" si="159">D946+D948+D950+D952+D954+D956+D958+D960</f>
        <v>95.899999999999991</v>
      </c>
      <c r="E944" s="105">
        <f t="shared" si="159"/>
        <v>274</v>
      </c>
      <c r="F944" s="105">
        <f t="shared" si="159"/>
        <v>0</v>
      </c>
      <c r="G944" s="105">
        <f t="shared" si="159"/>
        <v>0</v>
      </c>
      <c r="H944" s="105">
        <f t="shared" si="159"/>
        <v>0</v>
      </c>
      <c r="I944" s="105">
        <f t="shared" si="159"/>
        <v>0</v>
      </c>
    </row>
    <row r="945" spans="1:9" x14ac:dyDescent="0.25">
      <c r="A945" s="108"/>
      <c r="B945" s="106" t="s">
        <v>20</v>
      </c>
      <c r="C945" s="105">
        <f t="shared" si="158"/>
        <v>369.9</v>
      </c>
      <c r="D945" s="105">
        <f t="shared" si="159"/>
        <v>95.899999999999991</v>
      </c>
      <c r="E945" s="105">
        <f t="shared" si="159"/>
        <v>274</v>
      </c>
      <c r="F945" s="105">
        <f t="shared" si="159"/>
        <v>0</v>
      </c>
      <c r="G945" s="105">
        <f t="shared" si="159"/>
        <v>0</v>
      </c>
      <c r="H945" s="105">
        <f t="shared" si="159"/>
        <v>0</v>
      </c>
      <c r="I945" s="105">
        <f t="shared" si="159"/>
        <v>0</v>
      </c>
    </row>
    <row r="946" spans="1:9" x14ac:dyDescent="0.25">
      <c r="A946" s="305" t="s">
        <v>350</v>
      </c>
      <c r="B946" s="302" t="s">
        <v>19</v>
      </c>
      <c r="C946" s="121">
        <f t="shared" si="158"/>
        <v>274</v>
      </c>
      <c r="D946" s="62">
        <v>0</v>
      </c>
      <c r="E946" s="62">
        <v>274</v>
      </c>
      <c r="F946" s="62">
        <v>0</v>
      </c>
      <c r="G946" s="62">
        <v>0</v>
      </c>
      <c r="H946" s="62">
        <v>0</v>
      </c>
      <c r="I946" s="62">
        <v>0</v>
      </c>
    </row>
    <row r="947" spans="1:9" x14ac:dyDescent="0.25">
      <c r="A947" s="307"/>
      <c r="B947" s="303" t="s">
        <v>20</v>
      </c>
      <c r="C947" s="121">
        <f t="shared" si="158"/>
        <v>274</v>
      </c>
      <c r="D947" s="62">
        <v>0</v>
      </c>
      <c r="E947" s="62">
        <v>274</v>
      </c>
      <c r="F947" s="62">
        <v>0</v>
      </c>
      <c r="G947" s="62">
        <v>0</v>
      </c>
      <c r="H947" s="62">
        <v>0</v>
      </c>
      <c r="I947" s="62">
        <v>0</v>
      </c>
    </row>
    <row r="948" spans="1:9" x14ac:dyDescent="0.25">
      <c r="A948" s="310" t="s">
        <v>351</v>
      </c>
      <c r="B948" s="311" t="s">
        <v>19</v>
      </c>
      <c r="C948" s="121">
        <f t="shared" si="158"/>
        <v>5.8</v>
      </c>
      <c r="D948" s="130">
        <v>5.8</v>
      </c>
      <c r="E948" s="111">
        <v>0</v>
      </c>
      <c r="F948" s="121">
        <v>0</v>
      </c>
      <c r="G948" s="121">
        <v>0</v>
      </c>
      <c r="H948" s="121">
        <v>0</v>
      </c>
      <c r="I948" s="121">
        <v>0</v>
      </c>
    </row>
    <row r="949" spans="1:9" x14ac:dyDescent="0.25">
      <c r="A949" s="122"/>
      <c r="B949" s="99" t="s">
        <v>20</v>
      </c>
      <c r="C949" s="96">
        <f t="shared" si="158"/>
        <v>5.8</v>
      </c>
      <c r="D949" s="96">
        <v>5.8</v>
      </c>
      <c r="E949" s="62">
        <v>0</v>
      </c>
      <c r="F949" s="96">
        <v>0</v>
      </c>
      <c r="G949" s="96">
        <v>0</v>
      </c>
      <c r="H949" s="96">
        <v>0</v>
      </c>
      <c r="I949" s="96">
        <v>0</v>
      </c>
    </row>
    <row r="950" spans="1:9" x14ac:dyDescent="0.25">
      <c r="A950" s="310" t="s">
        <v>352</v>
      </c>
      <c r="B950" s="311" t="s">
        <v>19</v>
      </c>
      <c r="C950" s="121">
        <f t="shared" si="158"/>
        <v>35.4</v>
      </c>
      <c r="D950" s="96">
        <v>35.4</v>
      </c>
      <c r="E950" s="111">
        <v>0</v>
      </c>
      <c r="F950" s="121">
        <v>0</v>
      </c>
      <c r="G950" s="121">
        <v>0</v>
      </c>
      <c r="H950" s="121">
        <v>0</v>
      </c>
      <c r="I950" s="121">
        <v>0</v>
      </c>
    </row>
    <row r="951" spans="1:9" x14ac:dyDescent="0.25">
      <c r="A951" s="122"/>
      <c r="B951" s="99" t="s">
        <v>20</v>
      </c>
      <c r="C951" s="96">
        <f t="shared" si="158"/>
        <v>35.4</v>
      </c>
      <c r="D951" s="96">
        <v>35.4</v>
      </c>
      <c r="E951" s="62">
        <v>0</v>
      </c>
      <c r="F951" s="96">
        <v>0</v>
      </c>
      <c r="G951" s="96">
        <v>0</v>
      </c>
      <c r="H951" s="96">
        <v>0</v>
      </c>
      <c r="I951" s="96">
        <v>0</v>
      </c>
    </row>
    <row r="952" spans="1:9" x14ac:dyDescent="0.25">
      <c r="A952" s="310" t="s">
        <v>353</v>
      </c>
      <c r="B952" s="311" t="s">
        <v>19</v>
      </c>
      <c r="C952" s="121">
        <f t="shared" si="158"/>
        <v>5.2</v>
      </c>
      <c r="D952" s="130">
        <v>5.2</v>
      </c>
      <c r="E952" s="111">
        <v>0</v>
      </c>
      <c r="F952" s="121">
        <v>0</v>
      </c>
      <c r="G952" s="121">
        <v>0</v>
      </c>
      <c r="H952" s="121">
        <v>0</v>
      </c>
      <c r="I952" s="121">
        <v>0</v>
      </c>
    </row>
    <row r="953" spans="1:9" x14ac:dyDescent="0.25">
      <c r="A953" s="122"/>
      <c r="B953" s="99" t="s">
        <v>20</v>
      </c>
      <c r="C953" s="96">
        <f t="shared" si="158"/>
        <v>5.2</v>
      </c>
      <c r="D953" s="96">
        <v>5.2</v>
      </c>
      <c r="E953" s="62">
        <v>0</v>
      </c>
      <c r="F953" s="96">
        <v>0</v>
      </c>
      <c r="G953" s="96">
        <v>0</v>
      </c>
      <c r="H953" s="96">
        <v>0</v>
      </c>
      <c r="I953" s="96">
        <v>0</v>
      </c>
    </row>
    <row r="954" spans="1:9" x14ac:dyDescent="0.25">
      <c r="A954" s="310" t="s">
        <v>354</v>
      </c>
      <c r="B954" s="311" t="s">
        <v>19</v>
      </c>
      <c r="C954" s="121">
        <f t="shared" si="158"/>
        <v>5.3</v>
      </c>
      <c r="D954" s="130">
        <v>5.3</v>
      </c>
      <c r="E954" s="111">
        <v>0</v>
      </c>
      <c r="F954" s="121">
        <v>0</v>
      </c>
      <c r="G954" s="121">
        <v>0</v>
      </c>
      <c r="H954" s="121">
        <v>0</v>
      </c>
      <c r="I954" s="121">
        <v>0</v>
      </c>
    </row>
    <row r="955" spans="1:9" x14ac:dyDescent="0.25">
      <c r="A955" s="122"/>
      <c r="B955" s="99" t="s">
        <v>20</v>
      </c>
      <c r="C955" s="96">
        <f t="shared" si="158"/>
        <v>5.3</v>
      </c>
      <c r="D955" s="96">
        <v>5.3</v>
      </c>
      <c r="E955" s="62">
        <v>0</v>
      </c>
      <c r="F955" s="96">
        <v>0</v>
      </c>
      <c r="G955" s="96">
        <v>0</v>
      </c>
      <c r="H955" s="96">
        <v>0</v>
      </c>
      <c r="I955" s="96">
        <v>0</v>
      </c>
    </row>
    <row r="956" spans="1:9" x14ac:dyDescent="0.25">
      <c r="A956" s="310" t="s">
        <v>270</v>
      </c>
      <c r="B956" s="311" t="s">
        <v>19</v>
      </c>
      <c r="C956" s="121">
        <f t="shared" si="158"/>
        <v>11</v>
      </c>
      <c r="D956" s="130">
        <v>11</v>
      </c>
      <c r="E956" s="111">
        <v>0</v>
      </c>
      <c r="F956" s="121">
        <v>0</v>
      </c>
      <c r="G956" s="121">
        <v>0</v>
      </c>
      <c r="H956" s="121">
        <v>0</v>
      </c>
      <c r="I956" s="121">
        <v>0</v>
      </c>
    </row>
    <row r="957" spans="1:9" x14ac:dyDescent="0.25">
      <c r="A957" s="122"/>
      <c r="B957" s="99" t="s">
        <v>20</v>
      </c>
      <c r="C957" s="96">
        <f t="shared" si="158"/>
        <v>11</v>
      </c>
      <c r="D957" s="96">
        <v>11</v>
      </c>
      <c r="E957" s="62">
        <v>0</v>
      </c>
      <c r="F957" s="96">
        <v>0</v>
      </c>
      <c r="G957" s="96">
        <v>0</v>
      </c>
      <c r="H957" s="96">
        <v>0</v>
      </c>
      <c r="I957" s="96">
        <v>0</v>
      </c>
    </row>
    <row r="958" spans="1:9" x14ac:dyDescent="0.25">
      <c r="A958" s="310" t="s">
        <v>355</v>
      </c>
      <c r="B958" s="311" t="s">
        <v>19</v>
      </c>
      <c r="C958" s="121">
        <f t="shared" si="158"/>
        <v>17</v>
      </c>
      <c r="D958" s="130">
        <v>17</v>
      </c>
      <c r="E958" s="111">
        <v>0</v>
      </c>
      <c r="F958" s="121">
        <v>0</v>
      </c>
      <c r="G958" s="121">
        <v>0</v>
      </c>
      <c r="H958" s="121">
        <v>0</v>
      </c>
      <c r="I958" s="121">
        <v>0</v>
      </c>
    </row>
    <row r="959" spans="1:9" x14ac:dyDescent="0.25">
      <c r="A959" s="122"/>
      <c r="B959" s="99" t="s">
        <v>20</v>
      </c>
      <c r="C959" s="96">
        <f t="shared" si="158"/>
        <v>17</v>
      </c>
      <c r="D959" s="96">
        <v>17</v>
      </c>
      <c r="E959" s="62">
        <v>0</v>
      </c>
      <c r="F959" s="96">
        <v>0</v>
      </c>
      <c r="G959" s="96">
        <v>0</v>
      </c>
      <c r="H959" s="96">
        <v>0</v>
      </c>
      <c r="I959" s="96">
        <v>0</v>
      </c>
    </row>
    <row r="960" spans="1:9" ht="15.75" x14ac:dyDescent="0.25">
      <c r="A960" s="318" t="s">
        <v>356</v>
      </c>
      <c r="B960" s="311" t="s">
        <v>19</v>
      </c>
      <c r="C960" s="130">
        <f t="shared" si="158"/>
        <v>16.2</v>
      </c>
      <c r="D960" s="130">
        <v>16.2</v>
      </c>
      <c r="E960" s="45">
        <v>0</v>
      </c>
      <c r="F960" s="130">
        <v>0</v>
      </c>
      <c r="G960" s="130">
        <v>0</v>
      </c>
      <c r="H960" s="130">
        <v>0</v>
      </c>
      <c r="I960" s="130">
        <v>0</v>
      </c>
    </row>
    <row r="961" spans="1:9" x14ac:dyDescent="0.25">
      <c r="A961" s="122"/>
      <c r="B961" s="99" t="s">
        <v>20</v>
      </c>
      <c r="C961" s="96">
        <f t="shared" si="158"/>
        <v>16.2</v>
      </c>
      <c r="D961" s="96">
        <v>16.2</v>
      </c>
      <c r="E961" s="62">
        <v>0</v>
      </c>
      <c r="F961" s="96">
        <v>0</v>
      </c>
      <c r="G961" s="96">
        <v>0</v>
      </c>
      <c r="H961" s="96">
        <v>0</v>
      </c>
      <c r="I961" s="96">
        <v>0</v>
      </c>
    </row>
    <row r="962" spans="1:9" x14ac:dyDescent="0.25">
      <c r="A962" s="296" t="s">
        <v>357</v>
      </c>
      <c r="B962" s="115" t="s">
        <v>19</v>
      </c>
      <c r="C962" s="116">
        <f t="shared" si="158"/>
        <v>426.05</v>
      </c>
      <c r="D962" s="116">
        <f t="shared" ref="D962:I963" si="160">D964+D966+D968+D970+D972+D974+D986+D988+D990+D992+D994+D996</f>
        <v>304.05</v>
      </c>
      <c r="E962" s="116">
        <f t="shared" si="160"/>
        <v>122</v>
      </c>
      <c r="F962" s="116">
        <f t="shared" si="160"/>
        <v>0</v>
      </c>
      <c r="G962" s="116">
        <f t="shared" si="160"/>
        <v>0</v>
      </c>
      <c r="H962" s="116">
        <f t="shared" si="160"/>
        <v>0</v>
      </c>
      <c r="I962" s="116">
        <f t="shared" si="160"/>
        <v>0</v>
      </c>
    </row>
    <row r="963" spans="1:9" x14ac:dyDescent="0.25">
      <c r="A963" s="117"/>
      <c r="B963" s="118" t="s">
        <v>20</v>
      </c>
      <c r="C963" s="116">
        <f t="shared" si="158"/>
        <v>426.05</v>
      </c>
      <c r="D963" s="116">
        <f t="shared" si="160"/>
        <v>304.05</v>
      </c>
      <c r="E963" s="116">
        <f t="shared" si="160"/>
        <v>122</v>
      </c>
      <c r="F963" s="116">
        <f t="shared" si="160"/>
        <v>0</v>
      </c>
      <c r="G963" s="116">
        <f t="shared" si="160"/>
        <v>0</v>
      </c>
      <c r="H963" s="116">
        <f t="shared" si="160"/>
        <v>0</v>
      </c>
      <c r="I963" s="116">
        <f t="shared" si="160"/>
        <v>0</v>
      </c>
    </row>
    <row r="964" spans="1:9" x14ac:dyDescent="0.25">
      <c r="A964" s="199" t="s">
        <v>358</v>
      </c>
      <c r="B964" s="129" t="s">
        <v>19</v>
      </c>
      <c r="C964" s="130">
        <f>C965</f>
        <v>13</v>
      </c>
      <c r="D964" s="130">
        <v>13</v>
      </c>
      <c r="E964" s="45">
        <v>0</v>
      </c>
      <c r="F964" s="130">
        <v>0</v>
      </c>
      <c r="G964" s="130">
        <v>0</v>
      </c>
      <c r="H964" s="130">
        <v>0</v>
      </c>
      <c r="I964" s="130">
        <v>0</v>
      </c>
    </row>
    <row r="965" spans="1:9" x14ac:dyDescent="0.25">
      <c r="A965" s="140"/>
      <c r="B965" s="99" t="s">
        <v>20</v>
      </c>
      <c r="C965" s="96">
        <f>D965+E965+F965+G965+H965+I965</f>
        <v>13</v>
      </c>
      <c r="D965" s="96">
        <v>13</v>
      </c>
      <c r="E965" s="39">
        <v>0</v>
      </c>
      <c r="F965" s="96">
        <v>0</v>
      </c>
      <c r="G965" s="96">
        <v>0</v>
      </c>
      <c r="H965" s="96">
        <v>0</v>
      </c>
      <c r="I965" s="96">
        <v>0</v>
      </c>
    </row>
    <row r="966" spans="1:9" x14ac:dyDescent="0.25">
      <c r="A966" s="199" t="s">
        <v>359</v>
      </c>
      <c r="B966" s="129" t="s">
        <v>19</v>
      </c>
      <c r="C966" s="130">
        <f>C967</f>
        <v>19</v>
      </c>
      <c r="D966" s="130">
        <v>19</v>
      </c>
      <c r="E966" s="45">
        <v>0</v>
      </c>
      <c r="F966" s="130">
        <v>0</v>
      </c>
      <c r="G966" s="130">
        <v>0</v>
      </c>
      <c r="H966" s="130">
        <v>0</v>
      </c>
      <c r="I966" s="130">
        <v>0</v>
      </c>
    </row>
    <row r="967" spans="1:9" x14ac:dyDescent="0.25">
      <c r="A967" s="140"/>
      <c r="B967" s="99" t="s">
        <v>20</v>
      </c>
      <c r="C967" s="96">
        <f>D967+E967+F967+G967+H967+I967</f>
        <v>19</v>
      </c>
      <c r="D967" s="96">
        <v>19</v>
      </c>
      <c r="E967" s="39">
        <v>0</v>
      </c>
      <c r="F967" s="96">
        <v>0</v>
      </c>
      <c r="G967" s="96">
        <v>0</v>
      </c>
      <c r="H967" s="96">
        <v>0</v>
      </c>
      <c r="I967" s="96">
        <v>0</v>
      </c>
    </row>
    <row r="968" spans="1:9" x14ac:dyDescent="0.25">
      <c r="A968" s="199" t="s">
        <v>360</v>
      </c>
      <c r="B968" s="129" t="s">
        <v>19</v>
      </c>
      <c r="C968" s="130">
        <f>C969</f>
        <v>35</v>
      </c>
      <c r="D968" s="130">
        <v>35</v>
      </c>
      <c r="E968" s="45">
        <v>0</v>
      </c>
      <c r="F968" s="130">
        <v>0</v>
      </c>
      <c r="G968" s="130">
        <v>0</v>
      </c>
      <c r="H968" s="130">
        <v>0</v>
      </c>
      <c r="I968" s="130">
        <v>0</v>
      </c>
    </row>
    <row r="969" spans="1:9" x14ac:dyDescent="0.25">
      <c r="A969" s="140"/>
      <c r="B969" s="99" t="s">
        <v>20</v>
      </c>
      <c r="C969" s="96">
        <f>D969+E969+F969+G969+H969+I969</f>
        <v>35</v>
      </c>
      <c r="D969" s="96">
        <v>35</v>
      </c>
      <c r="E969" s="39">
        <v>0</v>
      </c>
      <c r="F969" s="96">
        <v>0</v>
      </c>
      <c r="G969" s="96">
        <v>0</v>
      </c>
      <c r="H969" s="96">
        <v>0</v>
      </c>
      <c r="I969" s="96">
        <v>0</v>
      </c>
    </row>
    <row r="970" spans="1:9" x14ac:dyDescent="0.25">
      <c r="A970" s="199" t="s">
        <v>361</v>
      </c>
      <c r="B970" s="129" t="s">
        <v>19</v>
      </c>
      <c r="C970" s="130">
        <f>C971</f>
        <v>188</v>
      </c>
      <c r="D970" s="130">
        <v>188</v>
      </c>
      <c r="E970" s="45">
        <v>0</v>
      </c>
      <c r="F970" s="130">
        <v>0</v>
      </c>
      <c r="G970" s="130">
        <v>0</v>
      </c>
      <c r="H970" s="130">
        <v>0</v>
      </c>
      <c r="I970" s="130">
        <v>0</v>
      </c>
    </row>
    <row r="971" spans="1:9" x14ac:dyDescent="0.25">
      <c r="A971" s="140"/>
      <c r="B971" s="99" t="s">
        <v>20</v>
      </c>
      <c r="C971" s="96">
        <f>D971+E971+F971+G971+H971+I971</f>
        <v>188</v>
      </c>
      <c r="D971" s="96">
        <v>188</v>
      </c>
      <c r="E971" s="39">
        <v>0</v>
      </c>
      <c r="F971" s="96">
        <v>0</v>
      </c>
      <c r="G971" s="96">
        <v>0</v>
      </c>
      <c r="H971" s="96">
        <v>0</v>
      </c>
      <c r="I971" s="96">
        <v>0</v>
      </c>
    </row>
    <row r="972" spans="1:9" x14ac:dyDescent="0.25">
      <c r="A972" s="199" t="s">
        <v>362</v>
      </c>
      <c r="B972" s="129" t="s">
        <v>19</v>
      </c>
      <c r="C972" s="130">
        <f>C973</f>
        <v>19.5</v>
      </c>
      <c r="D972" s="130">
        <v>19.5</v>
      </c>
      <c r="E972" s="45">
        <v>0</v>
      </c>
      <c r="F972" s="130">
        <v>0</v>
      </c>
      <c r="G972" s="130">
        <v>0</v>
      </c>
      <c r="H972" s="130">
        <v>0</v>
      </c>
      <c r="I972" s="130">
        <v>0</v>
      </c>
    </row>
    <row r="973" spans="1:9" x14ac:dyDescent="0.25">
      <c r="A973" s="140"/>
      <c r="B973" s="99" t="s">
        <v>20</v>
      </c>
      <c r="C973" s="96">
        <f>D973+E973+F973+G973+H973+I973</f>
        <v>19.5</v>
      </c>
      <c r="D973" s="96">
        <v>19.5</v>
      </c>
      <c r="E973" s="39">
        <v>0</v>
      </c>
      <c r="F973" s="96">
        <v>0</v>
      </c>
      <c r="G973" s="96">
        <v>0</v>
      </c>
      <c r="H973" s="96">
        <v>0</v>
      </c>
      <c r="I973" s="96">
        <v>0</v>
      </c>
    </row>
    <row r="974" spans="1:9" x14ac:dyDescent="0.25">
      <c r="A974" s="199" t="s">
        <v>363</v>
      </c>
      <c r="B974" s="129" t="s">
        <v>19</v>
      </c>
      <c r="C974" s="130">
        <f>C975</f>
        <v>23</v>
      </c>
      <c r="D974" s="130">
        <v>23</v>
      </c>
      <c r="E974" s="45">
        <v>0</v>
      </c>
      <c r="F974" s="130">
        <v>0</v>
      </c>
      <c r="G974" s="130">
        <v>0</v>
      </c>
      <c r="H974" s="130">
        <v>0</v>
      </c>
      <c r="I974" s="130">
        <v>0</v>
      </c>
    </row>
    <row r="975" spans="1:9" x14ac:dyDescent="0.25">
      <c r="A975" s="140"/>
      <c r="B975" s="99" t="s">
        <v>20</v>
      </c>
      <c r="C975" s="96">
        <f>D975+E975+F975+G975+H975+I975</f>
        <v>23</v>
      </c>
      <c r="D975" s="96">
        <v>23</v>
      </c>
      <c r="E975" s="39">
        <v>0</v>
      </c>
      <c r="F975" s="96">
        <v>0</v>
      </c>
      <c r="G975" s="96">
        <v>0</v>
      </c>
      <c r="H975" s="96">
        <v>0</v>
      </c>
      <c r="I975" s="96">
        <v>0</v>
      </c>
    </row>
    <row r="976" spans="1:9" x14ac:dyDescent="0.25">
      <c r="A976" s="156"/>
      <c r="B976" s="95"/>
      <c r="C976" s="96"/>
      <c r="D976" s="96"/>
      <c r="E976" s="96"/>
      <c r="F976" s="96"/>
      <c r="G976" s="96"/>
      <c r="H976" s="96"/>
      <c r="I976" s="96"/>
    </row>
    <row r="977" spans="1:9" x14ac:dyDescent="0.25">
      <c r="A977" s="122"/>
      <c r="B977" s="99"/>
      <c r="C977" s="96"/>
      <c r="D977" s="96"/>
      <c r="E977" s="96"/>
      <c r="F977" s="96"/>
      <c r="G977" s="96"/>
      <c r="H977" s="96"/>
      <c r="I977" s="96"/>
    </row>
    <row r="978" spans="1:9" x14ac:dyDescent="0.25">
      <c r="A978" s="156"/>
      <c r="B978" s="95"/>
      <c r="C978" s="96"/>
      <c r="D978" s="96"/>
      <c r="E978" s="96"/>
      <c r="F978" s="96"/>
      <c r="G978" s="96"/>
      <c r="H978" s="96"/>
      <c r="I978" s="96"/>
    </row>
    <row r="979" spans="1:9" x14ac:dyDescent="0.25">
      <c r="A979" s="122"/>
      <c r="B979" s="99"/>
      <c r="C979" s="96"/>
      <c r="D979" s="96"/>
      <c r="E979" s="96"/>
      <c r="F979" s="96"/>
      <c r="G979" s="96"/>
      <c r="H979" s="96"/>
      <c r="I979" s="96"/>
    </row>
    <row r="980" spans="1:9" x14ac:dyDescent="0.25">
      <c r="A980" s="156"/>
      <c r="B980" s="95"/>
      <c r="C980" s="96"/>
      <c r="D980" s="96"/>
      <c r="E980" s="96"/>
      <c r="F980" s="96"/>
      <c r="G980" s="96"/>
      <c r="H980" s="96"/>
      <c r="I980" s="96"/>
    </row>
    <row r="981" spans="1:9" x14ac:dyDescent="0.25">
      <c r="A981" s="122"/>
      <c r="B981" s="99"/>
      <c r="C981" s="96"/>
      <c r="D981" s="96"/>
      <c r="E981" s="96"/>
      <c r="F981" s="96"/>
      <c r="G981" s="96"/>
      <c r="H981" s="96"/>
      <c r="I981" s="96"/>
    </row>
    <row r="982" spans="1:9" x14ac:dyDescent="0.25">
      <c r="A982" s="156"/>
      <c r="B982" s="95"/>
      <c r="C982" s="96"/>
      <c r="D982" s="96"/>
      <c r="E982" s="96"/>
      <c r="F982" s="96"/>
      <c r="G982" s="96"/>
      <c r="H982" s="96"/>
      <c r="I982" s="96"/>
    </row>
    <row r="983" spans="1:9" x14ac:dyDescent="0.25">
      <c r="A983" s="122"/>
      <c r="B983" s="99"/>
      <c r="C983" s="96"/>
      <c r="D983" s="96"/>
      <c r="E983" s="96"/>
      <c r="F983" s="96"/>
      <c r="G983" s="96"/>
      <c r="H983" s="96"/>
      <c r="I983" s="96"/>
    </row>
    <row r="984" spans="1:9" x14ac:dyDescent="0.25">
      <c r="A984" s="156"/>
      <c r="B984" s="95"/>
      <c r="C984" s="96"/>
      <c r="D984" s="96"/>
      <c r="E984" s="96"/>
      <c r="F984" s="96"/>
      <c r="G984" s="96"/>
      <c r="H984" s="96"/>
      <c r="I984" s="96"/>
    </row>
    <row r="985" spans="1:9" x14ac:dyDescent="0.25">
      <c r="A985" s="122"/>
      <c r="B985" s="99"/>
      <c r="C985" s="96"/>
      <c r="D985" s="96"/>
      <c r="E985" s="96"/>
      <c r="F985" s="96"/>
      <c r="G985" s="96"/>
      <c r="H985" s="96"/>
      <c r="I985" s="96"/>
    </row>
    <row r="986" spans="1:9" x14ac:dyDescent="0.25">
      <c r="A986" s="310" t="s">
        <v>364</v>
      </c>
      <c r="B986" s="120" t="s">
        <v>19</v>
      </c>
      <c r="C986" s="121">
        <f t="shared" ref="C986:C1051" si="161">D986+E986+F986+G986+H986+I986</f>
        <v>6.55</v>
      </c>
      <c r="D986" s="130">
        <v>6.55</v>
      </c>
      <c r="E986" s="121">
        <v>0</v>
      </c>
      <c r="F986" s="121">
        <v>0</v>
      </c>
      <c r="G986" s="121">
        <v>0</v>
      </c>
      <c r="H986" s="121">
        <v>0</v>
      </c>
      <c r="I986" s="121">
        <v>0</v>
      </c>
    </row>
    <row r="987" spans="1:9" x14ac:dyDescent="0.25">
      <c r="A987" s="122"/>
      <c r="B987" s="99" t="s">
        <v>20</v>
      </c>
      <c r="C987" s="96">
        <f t="shared" si="161"/>
        <v>6.55</v>
      </c>
      <c r="D987" s="130">
        <v>6.55</v>
      </c>
      <c r="E987" s="96">
        <v>0</v>
      </c>
      <c r="F987" s="96">
        <v>0</v>
      </c>
      <c r="G987" s="96">
        <v>0</v>
      </c>
      <c r="H987" s="96">
        <v>0</v>
      </c>
      <c r="I987" s="96">
        <v>0</v>
      </c>
    </row>
    <row r="988" spans="1:9" x14ac:dyDescent="0.25">
      <c r="A988" s="305" t="s">
        <v>365</v>
      </c>
      <c r="B988" s="302" t="s">
        <v>19</v>
      </c>
      <c r="C988" s="96">
        <f t="shared" si="161"/>
        <v>8</v>
      </c>
      <c r="D988" s="96">
        <v>0</v>
      </c>
      <c r="E988" s="96">
        <v>8</v>
      </c>
      <c r="F988" s="96">
        <v>0</v>
      </c>
      <c r="G988" s="96">
        <v>0</v>
      </c>
      <c r="H988" s="96">
        <v>0</v>
      </c>
      <c r="I988" s="96">
        <v>0</v>
      </c>
    </row>
    <row r="989" spans="1:9" x14ac:dyDescent="0.25">
      <c r="A989" s="307"/>
      <c r="B989" s="303" t="s">
        <v>20</v>
      </c>
      <c r="C989" s="96">
        <f t="shared" si="161"/>
        <v>8</v>
      </c>
      <c r="D989" s="96">
        <v>0</v>
      </c>
      <c r="E989" s="96">
        <v>8</v>
      </c>
      <c r="F989" s="96">
        <v>0</v>
      </c>
      <c r="G989" s="96">
        <v>0</v>
      </c>
      <c r="H989" s="96">
        <v>0</v>
      </c>
      <c r="I989" s="96">
        <v>0</v>
      </c>
    </row>
    <row r="990" spans="1:9" x14ac:dyDescent="0.25">
      <c r="A990" s="305" t="s">
        <v>359</v>
      </c>
      <c r="B990" s="302" t="s">
        <v>19</v>
      </c>
      <c r="C990" s="96">
        <f t="shared" si="161"/>
        <v>0</v>
      </c>
      <c r="D990" s="96">
        <v>0</v>
      </c>
      <c r="E990" s="96">
        <f>41-41</f>
        <v>0</v>
      </c>
      <c r="F990" s="96">
        <v>0</v>
      </c>
      <c r="G990" s="96">
        <v>0</v>
      </c>
      <c r="H990" s="96">
        <v>0</v>
      </c>
      <c r="I990" s="96">
        <v>0</v>
      </c>
    </row>
    <row r="991" spans="1:9" x14ac:dyDescent="0.25">
      <c r="A991" s="307"/>
      <c r="B991" s="303" t="s">
        <v>20</v>
      </c>
      <c r="C991" s="96">
        <f t="shared" si="161"/>
        <v>0</v>
      </c>
      <c r="D991" s="96">
        <v>0</v>
      </c>
      <c r="E991" s="96">
        <f>41-41</f>
        <v>0</v>
      </c>
      <c r="F991" s="96">
        <v>0</v>
      </c>
      <c r="G991" s="96">
        <v>0</v>
      </c>
      <c r="H991" s="96">
        <v>0</v>
      </c>
      <c r="I991" s="96">
        <v>0</v>
      </c>
    </row>
    <row r="992" spans="1:9" x14ac:dyDescent="0.25">
      <c r="A992" s="305" t="s">
        <v>366</v>
      </c>
      <c r="B992" s="302" t="s">
        <v>19</v>
      </c>
      <c r="C992" s="96">
        <f t="shared" si="161"/>
        <v>73</v>
      </c>
      <c r="D992" s="96">
        <v>0</v>
      </c>
      <c r="E992" s="96">
        <v>73</v>
      </c>
      <c r="F992" s="96">
        <v>0</v>
      </c>
      <c r="G992" s="96">
        <v>0</v>
      </c>
      <c r="H992" s="96">
        <v>0</v>
      </c>
      <c r="I992" s="96">
        <v>0</v>
      </c>
    </row>
    <row r="993" spans="1:9" x14ac:dyDescent="0.25">
      <c r="A993" s="307"/>
      <c r="B993" s="303" t="s">
        <v>20</v>
      </c>
      <c r="C993" s="96">
        <f t="shared" si="161"/>
        <v>73</v>
      </c>
      <c r="D993" s="96">
        <v>0</v>
      </c>
      <c r="E993" s="96">
        <v>73</v>
      </c>
      <c r="F993" s="96">
        <v>0</v>
      </c>
      <c r="G993" s="96">
        <v>0</v>
      </c>
      <c r="H993" s="96">
        <v>0</v>
      </c>
      <c r="I993" s="96">
        <v>0</v>
      </c>
    </row>
    <row r="994" spans="1:9" x14ac:dyDescent="0.25">
      <c r="A994" s="305" t="s">
        <v>359</v>
      </c>
      <c r="B994" s="302" t="s">
        <v>19</v>
      </c>
      <c r="C994" s="96">
        <f t="shared" si="161"/>
        <v>41</v>
      </c>
      <c r="D994" s="96">
        <v>0</v>
      </c>
      <c r="E994" s="96">
        <v>41</v>
      </c>
      <c r="F994" s="96">
        <v>0</v>
      </c>
      <c r="G994" s="96">
        <v>0</v>
      </c>
      <c r="H994" s="96">
        <v>0</v>
      </c>
      <c r="I994" s="96">
        <v>0</v>
      </c>
    </row>
    <row r="995" spans="1:9" x14ac:dyDescent="0.25">
      <c r="A995" s="307"/>
      <c r="B995" s="303" t="s">
        <v>20</v>
      </c>
      <c r="C995" s="96">
        <f t="shared" si="161"/>
        <v>41</v>
      </c>
      <c r="D995" s="96">
        <v>0</v>
      </c>
      <c r="E995" s="96">
        <v>41</v>
      </c>
      <c r="F995" s="96">
        <v>0</v>
      </c>
      <c r="G995" s="96">
        <v>0</v>
      </c>
      <c r="H995" s="96">
        <v>0</v>
      </c>
      <c r="I995" s="96">
        <v>0</v>
      </c>
    </row>
    <row r="996" spans="1:9" x14ac:dyDescent="0.25">
      <c r="A996" s="305" t="s">
        <v>366</v>
      </c>
      <c r="B996" s="302" t="s">
        <v>19</v>
      </c>
      <c r="C996" s="96">
        <f t="shared" si="161"/>
        <v>0</v>
      </c>
      <c r="D996" s="96">
        <v>0</v>
      </c>
      <c r="E996" s="96">
        <f>73-73</f>
        <v>0</v>
      </c>
      <c r="F996" s="96">
        <v>0</v>
      </c>
      <c r="G996" s="96">
        <v>0</v>
      </c>
      <c r="H996" s="96">
        <v>0</v>
      </c>
      <c r="I996" s="96">
        <v>0</v>
      </c>
    </row>
    <row r="997" spans="1:9" x14ac:dyDescent="0.25">
      <c r="A997" s="307"/>
      <c r="B997" s="303" t="s">
        <v>20</v>
      </c>
      <c r="C997" s="96">
        <f t="shared" si="161"/>
        <v>0</v>
      </c>
      <c r="D997" s="96">
        <v>0</v>
      </c>
      <c r="E997" s="96">
        <f>73-73</f>
        <v>0</v>
      </c>
      <c r="F997" s="96">
        <v>0</v>
      </c>
      <c r="G997" s="96">
        <v>0</v>
      </c>
      <c r="H997" s="96">
        <v>0</v>
      </c>
      <c r="I997" s="96">
        <v>0</v>
      </c>
    </row>
    <row r="998" spans="1:9" x14ac:dyDescent="0.25">
      <c r="A998" s="296" t="s">
        <v>367</v>
      </c>
      <c r="B998" s="115" t="s">
        <v>19</v>
      </c>
      <c r="C998" s="116">
        <f t="shared" si="161"/>
        <v>307</v>
      </c>
      <c r="D998" s="116">
        <f t="shared" ref="D998:I999" si="162">D1014+D1016+D1018+D1020+D1022+D1024+D1026+D1028+D1030</f>
        <v>295</v>
      </c>
      <c r="E998" s="116">
        <f t="shared" si="162"/>
        <v>12</v>
      </c>
      <c r="F998" s="116">
        <f t="shared" si="162"/>
        <v>0</v>
      </c>
      <c r="G998" s="116">
        <f t="shared" si="162"/>
        <v>0</v>
      </c>
      <c r="H998" s="116">
        <f t="shared" si="162"/>
        <v>0</v>
      </c>
      <c r="I998" s="116">
        <f t="shared" si="162"/>
        <v>0</v>
      </c>
    </row>
    <row r="999" spans="1:9" x14ac:dyDescent="0.25">
      <c r="A999" s="117"/>
      <c r="B999" s="118" t="s">
        <v>20</v>
      </c>
      <c r="C999" s="116">
        <f t="shared" si="161"/>
        <v>307</v>
      </c>
      <c r="D999" s="116">
        <f t="shared" si="162"/>
        <v>295</v>
      </c>
      <c r="E999" s="116">
        <f t="shared" si="162"/>
        <v>12</v>
      </c>
      <c r="F999" s="116">
        <f t="shared" si="162"/>
        <v>0</v>
      </c>
      <c r="G999" s="116">
        <f t="shared" si="162"/>
        <v>0</v>
      </c>
      <c r="H999" s="116">
        <f t="shared" si="162"/>
        <v>0</v>
      </c>
      <c r="I999" s="116">
        <f t="shared" si="162"/>
        <v>0</v>
      </c>
    </row>
    <row r="1000" spans="1:9" x14ac:dyDescent="0.25">
      <c r="A1000" s="319" t="s">
        <v>30</v>
      </c>
      <c r="B1000" s="260" t="s">
        <v>19</v>
      </c>
      <c r="C1000" s="96" t="e">
        <f t="shared" si="161"/>
        <v>#REF!</v>
      </c>
      <c r="D1000" s="116" t="e">
        <f>#REF!+#REF!+#REF!+#REF!+#REF!+#REF!+#REF!+#REF!+D1032</f>
        <v>#REF!</v>
      </c>
      <c r="E1000" s="138">
        <f t="shared" ref="E1000:E1013" si="163">100+49</f>
        <v>149</v>
      </c>
      <c r="F1000" s="96">
        <f t="shared" ref="F1000:I1001" si="164">F1002</f>
        <v>0</v>
      </c>
      <c r="G1000" s="96">
        <f t="shared" si="164"/>
        <v>0</v>
      </c>
      <c r="H1000" s="96">
        <f t="shared" si="164"/>
        <v>0</v>
      </c>
      <c r="I1000" s="96">
        <f t="shared" si="164"/>
        <v>0</v>
      </c>
    </row>
    <row r="1001" spans="1:9" x14ac:dyDescent="0.25">
      <c r="A1001" s="271"/>
      <c r="B1001" s="261" t="s">
        <v>20</v>
      </c>
      <c r="C1001" s="96" t="e">
        <f t="shared" si="161"/>
        <v>#REF!</v>
      </c>
      <c r="D1001" s="116" t="e">
        <f>#REF!+#REF!+#REF!+#REF!+#REF!+#REF!+#REF!+#REF!+D1033</f>
        <v>#REF!</v>
      </c>
      <c r="E1001" s="138">
        <f t="shared" si="163"/>
        <v>149</v>
      </c>
      <c r="F1001" s="96">
        <f t="shared" si="164"/>
        <v>0</v>
      </c>
      <c r="G1001" s="96">
        <f t="shared" si="164"/>
        <v>0</v>
      </c>
      <c r="H1001" s="96">
        <f t="shared" si="164"/>
        <v>0</v>
      </c>
      <c r="I1001" s="96">
        <f t="shared" si="164"/>
        <v>0</v>
      </c>
    </row>
    <row r="1002" spans="1:9" x14ac:dyDescent="0.25">
      <c r="A1002" s="156" t="s">
        <v>368</v>
      </c>
      <c r="B1002" s="95" t="s">
        <v>19</v>
      </c>
      <c r="C1002" s="96" t="e">
        <f t="shared" si="161"/>
        <v>#REF!</v>
      </c>
      <c r="D1002" s="116" t="e">
        <f>#REF!+#REF!+#REF!+#REF!+#REF!+#REF!+#REF!+D1032+#REF!</f>
        <v>#REF!</v>
      </c>
      <c r="E1002" s="138">
        <f t="shared" si="163"/>
        <v>149</v>
      </c>
      <c r="F1002" s="96">
        <v>0</v>
      </c>
      <c r="G1002" s="96">
        <v>0</v>
      </c>
      <c r="H1002" s="96">
        <v>0</v>
      </c>
      <c r="I1002" s="96">
        <v>0</v>
      </c>
    </row>
    <row r="1003" spans="1:9" x14ac:dyDescent="0.25">
      <c r="A1003" s="122"/>
      <c r="B1003" s="99" t="s">
        <v>20</v>
      </c>
      <c r="C1003" s="96" t="e">
        <f t="shared" si="161"/>
        <v>#REF!</v>
      </c>
      <c r="D1003" s="116" t="e">
        <f>#REF!+#REF!+#REF!+#REF!+#REF!+#REF!+#REF!+D1033+#REF!</f>
        <v>#REF!</v>
      </c>
      <c r="E1003" s="138">
        <f t="shared" si="163"/>
        <v>149</v>
      </c>
      <c r="F1003" s="96">
        <v>0</v>
      </c>
      <c r="G1003" s="96">
        <v>0</v>
      </c>
      <c r="H1003" s="96">
        <v>0</v>
      </c>
      <c r="I1003" s="96">
        <v>0</v>
      </c>
    </row>
    <row r="1004" spans="1:9" x14ac:dyDescent="0.25">
      <c r="A1004" s="319" t="s">
        <v>31</v>
      </c>
      <c r="B1004" s="260" t="s">
        <v>19</v>
      </c>
      <c r="C1004" s="96" t="e">
        <f t="shared" si="161"/>
        <v>#REF!</v>
      </c>
      <c r="D1004" s="116" t="e">
        <f>#REF!+#REF!+#REF!+#REF!+#REF!+#REF!+D1032+#REF!+#REF!</f>
        <v>#REF!</v>
      </c>
      <c r="E1004" s="138">
        <f t="shared" si="163"/>
        <v>149</v>
      </c>
      <c r="F1004" s="96">
        <f t="shared" ref="F1004:I1005" si="165">F1006+F1008+F1010+F1012</f>
        <v>0</v>
      </c>
      <c r="G1004" s="96">
        <f t="shared" si="165"/>
        <v>0</v>
      </c>
      <c r="H1004" s="96">
        <f t="shared" si="165"/>
        <v>0</v>
      </c>
      <c r="I1004" s="96">
        <f t="shared" si="165"/>
        <v>0</v>
      </c>
    </row>
    <row r="1005" spans="1:9" x14ac:dyDescent="0.25">
      <c r="A1005" s="271"/>
      <c r="B1005" s="261" t="s">
        <v>20</v>
      </c>
      <c r="C1005" s="96" t="e">
        <f t="shared" si="161"/>
        <v>#REF!</v>
      </c>
      <c r="D1005" s="116" t="e">
        <f>#REF!+#REF!+#REF!+#REF!+#REF!+#REF!+D1033+#REF!+#REF!</f>
        <v>#REF!</v>
      </c>
      <c r="E1005" s="138">
        <f t="shared" si="163"/>
        <v>149</v>
      </c>
      <c r="F1005" s="96">
        <f t="shared" si="165"/>
        <v>0</v>
      </c>
      <c r="G1005" s="96">
        <f t="shared" si="165"/>
        <v>0</v>
      </c>
      <c r="H1005" s="96">
        <f t="shared" si="165"/>
        <v>0</v>
      </c>
      <c r="I1005" s="96">
        <f t="shared" si="165"/>
        <v>0</v>
      </c>
    </row>
    <row r="1006" spans="1:9" x14ac:dyDescent="0.25">
      <c r="A1006" s="156" t="s">
        <v>368</v>
      </c>
      <c r="B1006" s="95" t="s">
        <v>19</v>
      </c>
      <c r="C1006" s="96" t="e">
        <f t="shared" si="161"/>
        <v>#REF!</v>
      </c>
      <c r="D1006" s="116" t="e">
        <f>#REF!+#REF!+#REF!+#REF!+#REF!+D1032+#REF!+#REF!+#REF!</f>
        <v>#REF!</v>
      </c>
      <c r="E1006" s="138">
        <f t="shared" si="163"/>
        <v>149</v>
      </c>
      <c r="F1006" s="96">
        <v>0</v>
      </c>
      <c r="G1006" s="96">
        <v>0</v>
      </c>
      <c r="H1006" s="96">
        <v>0</v>
      </c>
      <c r="I1006" s="96">
        <v>0</v>
      </c>
    </row>
    <row r="1007" spans="1:9" x14ac:dyDescent="0.25">
      <c r="A1007" s="122"/>
      <c r="B1007" s="99" t="s">
        <v>20</v>
      </c>
      <c r="C1007" s="96" t="e">
        <f t="shared" si="161"/>
        <v>#REF!</v>
      </c>
      <c r="D1007" s="116" t="e">
        <f>#REF!+#REF!+#REF!+#REF!+#REF!+D1033+#REF!+#REF!+#REF!</f>
        <v>#REF!</v>
      </c>
      <c r="E1007" s="138">
        <f t="shared" si="163"/>
        <v>149</v>
      </c>
      <c r="F1007" s="96">
        <v>0</v>
      </c>
      <c r="G1007" s="96">
        <v>0</v>
      </c>
      <c r="H1007" s="96">
        <v>0</v>
      </c>
      <c r="I1007" s="96">
        <v>0</v>
      </c>
    </row>
    <row r="1008" spans="1:9" x14ac:dyDescent="0.25">
      <c r="A1008" s="266" t="s">
        <v>369</v>
      </c>
      <c r="B1008" s="313" t="s">
        <v>19</v>
      </c>
      <c r="C1008" s="96" t="e">
        <f t="shared" si="161"/>
        <v>#REF!</v>
      </c>
      <c r="D1008" s="116" t="e">
        <f>#REF!+#REF!+#REF!+#REF!+D1032+#REF!+#REF!+#REF!+#REF!</f>
        <v>#REF!</v>
      </c>
      <c r="E1008" s="138">
        <f t="shared" si="163"/>
        <v>149</v>
      </c>
      <c r="F1008" s="96">
        <v>0</v>
      </c>
      <c r="G1008" s="96">
        <v>0</v>
      </c>
      <c r="H1008" s="96">
        <v>0</v>
      </c>
      <c r="I1008" s="96">
        <v>0</v>
      </c>
    </row>
    <row r="1009" spans="1:9" x14ac:dyDescent="0.25">
      <c r="A1009" s="122"/>
      <c r="B1009" s="99" t="s">
        <v>20</v>
      </c>
      <c r="C1009" s="96" t="e">
        <f t="shared" si="161"/>
        <v>#REF!</v>
      </c>
      <c r="D1009" s="116" t="e">
        <f>#REF!+#REF!+#REF!+#REF!+D1033+#REF!+#REF!+#REF!+#REF!</f>
        <v>#REF!</v>
      </c>
      <c r="E1009" s="138">
        <f t="shared" si="163"/>
        <v>149</v>
      </c>
      <c r="F1009" s="96">
        <v>0</v>
      </c>
      <c r="G1009" s="96">
        <v>0</v>
      </c>
      <c r="H1009" s="96">
        <v>0</v>
      </c>
      <c r="I1009" s="96">
        <v>0</v>
      </c>
    </row>
    <row r="1010" spans="1:9" x14ac:dyDescent="0.25">
      <c r="A1010" s="156" t="s">
        <v>370</v>
      </c>
      <c r="B1010" s="95" t="s">
        <v>19</v>
      </c>
      <c r="C1010" s="96" t="e">
        <f t="shared" si="161"/>
        <v>#REF!</v>
      </c>
      <c r="D1010" s="116" t="e">
        <f>#REF!+#REF!+#REF!+D1032+#REF!+#REF!+#REF!+#REF!+#REF!</f>
        <v>#REF!</v>
      </c>
      <c r="E1010" s="138">
        <f t="shared" si="163"/>
        <v>149</v>
      </c>
      <c r="F1010" s="96">
        <v>0</v>
      </c>
      <c r="G1010" s="96">
        <v>0</v>
      </c>
      <c r="H1010" s="96">
        <v>0</v>
      </c>
      <c r="I1010" s="96">
        <v>0</v>
      </c>
    </row>
    <row r="1011" spans="1:9" x14ac:dyDescent="0.25">
      <c r="A1011" s="122"/>
      <c r="B1011" s="99" t="s">
        <v>20</v>
      </c>
      <c r="C1011" s="96" t="e">
        <f t="shared" si="161"/>
        <v>#REF!</v>
      </c>
      <c r="D1011" s="116" t="e">
        <f>#REF!+#REF!+#REF!+D1033+#REF!+#REF!+#REF!+#REF!+#REF!</f>
        <v>#REF!</v>
      </c>
      <c r="E1011" s="138">
        <f t="shared" si="163"/>
        <v>149</v>
      </c>
      <c r="F1011" s="96">
        <v>0</v>
      </c>
      <c r="G1011" s="96">
        <v>0</v>
      </c>
      <c r="H1011" s="96">
        <v>0</v>
      </c>
      <c r="I1011" s="96">
        <v>0</v>
      </c>
    </row>
    <row r="1012" spans="1:9" x14ac:dyDescent="0.25">
      <c r="A1012" s="156" t="s">
        <v>371</v>
      </c>
      <c r="B1012" s="313" t="s">
        <v>19</v>
      </c>
      <c r="C1012" s="97" t="e">
        <f t="shared" si="161"/>
        <v>#REF!</v>
      </c>
      <c r="D1012" s="116" t="e">
        <f>#REF!+#REF!+D1032+#REF!+#REF!+#REF!+#REF!+#REF!+D1034</f>
        <v>#REF!</v>
      </c>
      <c r="E1012" s="138">
        <f t="shared" si="163"/>
        <v>149</v>
      </c>
      <c r="F1012" s="97">
        <v>0</v>
      </c>
      <c r="G1012" s="97">
        <v>0</v>
      </c>
      <c r="H1012" s="97">
        <v>0</v>
      </c>
      <c r="I1012" s="97">
        <v>0</v>
      </c>
    </row>
    <row r="1013" spans="1:9" x14ac:dyDescent="0.25">
      <c r="A1013" s="140"/>
      <c r="B1013" s="99" t="s">
        <v>20</v>
      </c>
      <c r="C1013" s="97" t="e">
        <f t="shared" si="161"/>
        <v>#REF!</v>
      </c>
      <c r="D1013" s="116" t="e">
        <f>#REF!+#REF!+D1033+#REF!+#REF!+#REF!+#REF!+#REF!+D1035</f>
        <v>#REF!</v>
      </c>
      <c r="E1013" s="138">
        <f t="shared" si="163"/>
        <v>149</v>
      </c>
      <c r="F1013" s="97">
        <v>0</v>
      </c>
      <c r="G1013" s="97">
        <v>0</v>
      </c>
      <c r="H1013" s="97">
        <v>0</v>
      </c>
      <c r="I1013" s="97">
        <v>0</v>
      </c>
    </row>
    <row r="1014" spans="1:9" x14ac:dyDescent="0.25">
      <c r="A1014" s="194" t="s">
        <v>372</v>
      </c>
      <c r="B1014" s="302" t="s">
        <v>19</v>
      </c>
      <c r="C1014" s="111">
        <f t="shared" si="161"/>
        <v>0</v>
      </c>
      <c r="D1014" s="96">
        <v>0</v>
      </c>
      <c r="E1014" s="138">
        <f>7-7</f>
        <v>0</v>
      </c>
      <c r="F1014" s="96">
        <v>0</v>
      </c>
      <c r="G1014" s="96">
        <v>0</v>
      </c>
      <c r="H1014" s="96">
        <v>0</v>
      </c>
      <c r="I1014" s="96">
        <v>0</v>
      </c>
    </row>
    <row r="1015" spans="1:9" x14ac:dyDescent="0.25">
      <c r="A1015" s="196"/>
      <c r="B1015" s="303" t="s">
        <v>20</v>
      </c>
      <c r="C1015" s="111">
        <f t="shared" si="161"/>
        <v>0</v>
      </c>
      <c r="D1015" s="96">
        <v>0</v>
      </c>
      <c r="E1015" s="138">
        <f>7-7</f>
        <v>0</v>
      </c>
      <c r="F1015" s="96">
        <v>0</v>
      </c>
      <c r="G1015" s="96">
        <v>0</v>
      </c>
      <c r="H1015" s="96">
        <v>0</v>
      </c>
      <c r="I1015" s="96">
        <v>0</v>
      </c>
    </row>
    <row r="1016" spans="1:9" x14ac:dyDescent="0.25">
      <c r="A1016" s="194" t="s">
        <v>193</v>
      </c>
      <c r="B1016" s="302" t="s">
        <v>19</v>
      </c>
      <c r="C1016" s="111">
        <f t="shared" si="161"/>
        <v>0</v>
      </c>
      <c r="D1016" s="96">
        <v>0</v>
      </c>
      <c r="E1016" s="138">
        <f>30-30</f>
        <v>0</v>
      </c>
      <c r="F1016" s="96">
        <v>0</v>
      </c>
      <c r="G1016" s="96">
        <v>0</v>
      </c>
      <c r="H1016" s="96">
        <v>0</v>
      </c>
      <c r="I1016" s="96">
        <v>0</v>
      </c>
    </row>
    <row r="1017" spans="1:9" x14ac:dyDescent="0.25">
      <c r="A1017" s="196"/>
      <c r="B1017" s="303" t="s">
        <v>20</v>
      </c>
      <c r="C1017" s="111">
        <f t="shared" si="161"/>
        <v>0</v>
      </c>
      <c r="D1017" s="96">
        <v>0</v>
      </c>
      <c r="E1017" s="138">
        <f>30-30</f>
        <v>0</v>
      </c>
      <c r="F1017" s="96">
        <v>0</v>
      </c>
      <c r="G1017" s="96">
        <v>0</v>
      </c>
      <c r="H1017" s="96">
        <v>0</v>
      </c>
      <c r="I1017" s="96">
        <v>0</v>
      </c>
    </row>
    <row r="1018" spans="1:9" x14ac:dyDescent="0.25">
      <c r="A1018" s="194" t="s">
        <v>373</v>
      </c>
      <c r="B1018" s="302" t="s">
        <v>19</v>
      </c>
      <c r="C1018" s="111">
        <f t="shared" si="161"/>
        <v>0</v>
      </c>
      <c r="D1018" s="96">
        <v>0</v>
      </c>
      <c r="E1018" s="138">
        <f>12-12</f>
        <v>0</v>
      </c>
      <c r="F1018" s="96">
        <v>0</v>
      </c>
      <c r="G1018" s="96">
        <v>0</v>
      </c>
      <c r="H1018" s="96">
        <v>0</v>
      </c>
      <c r="I1018" s="96">
        <v>0</v>
      </c>
    </row>
    <row r="1019" spans="1:9" x14ac:dyDescent="0.25">
      <c r="A1019" s="196"/>
      <c r="B1019" s="303" t="s">
        <v>20</v>
      </c>
      <c r="C1019" s="111">
        <f t="shared" si="161"/>
        <v>0</v>
      </c>
      <c r="D1019" s="96">
        <v>0</v>
      </c>
      <c r="E1019" s="138">
        <f>12-12</f>
        <v>0</v>
      </c>
      <c r="F1019" s="96">
        <v>0</v>
      </c>
      <c r="G1019" s="96">
        <v>0</v>
      </c>
      <c r="H1019" s="96">
        <v>0</v>
      </c>
      <c r="I1019" s="96">
        <v>0</v>
      </c>
    </row>
    <row r="1020" spans="1:9" x14ac:dyDescent="0.25">
      <c r="A1020" s="119" t="s">
        <v>374</v>
      </c>
      <c r="B1020" s="110" t="s">
        <v>19</v>
      </c>
      <c r="C1020" s="111">
        <f t="shared" si="161"/>
        <v>95</v>
      </c>
      <c r="D1020" s="45">
        <v>95</v>
      </c>
      <c r="E1020" s="111">
        <v>0</v>
      </c>
      <c r="F1020" s="111">
        <v>0</v>
      </c>
      <c r="G1020" s="111">
        <v>0</v>
      </c>
      <c r="H1020" s="111">
        <v>0</v>
      </c>
      <c r="I1020" s="111">
        <v>0</v>
      </c>
    </row>
    <row r="1021" spans="1:9" x14ac:dyDescent="0.25">
      <c r="A1021" s="122"/>
      <c r="B1021" s="57" t="s">
        <v>20</v>
      </c>
      <c r="C1021" s="62">
        <f t="shared" si="161"/>
        <v>95</v>
      </c>
      <c r="D1021" s="62">
        <v>95</v>
      </c>
      <c r="E1021" s="62">
        <v>0</v>
      </c>
      <c r="F1021" s="62">
        <v>0</v>
      </c>
      <c r="G1021" s="62">
        <v>0</v>
      </c>
      <c r="H1021" s="62">
        <v>0</v>
      </c>
      <c r="I1021" s="62">
        <v>0</v>
      </c>
    </row>
    <row r="1022" spans="1:9" x14ac:dyDescent="0.25">
      <c r="A1022" s="119" t="s">
        <v>375</v>
      </c>
      <c r="B1022" s="110" t="s">
        <v>19</v>
      </c>
      <c r="C1022" s="111">
        <f t="shared" si="161"/>
        <v>29</v>
      </c>
      <c r="D1022" s="45">
        <v>29</v>
      </c>
      <c r="E1022" s="111">
        <v>0</v>
      </c>
      <c r="F1022" s="111">
        <v>0</v>
      </c>
      <c r="G1022" s="111">
        <v>0</v>
      </c>
      <c r="H1022" s="111">
        <v>0</v>
      </c>
      <c r="I1022" s="111">
        <v>0</v>
      </c>
    </row>
    <row r="1023" spans="1:9" x14ac:dyDescent="0.25">
      <c r="A1023" s="122"/>
      <c r="B1023" s="57" t="s">
        <v>20</v>
      </c>
      <c r="C1023" s="62">
        <f t="shared" si="161"/>
        <v>29</v>
      </c>
      <c r="D1023" s="62">
        <v>29</v>
      </c>
      <c r="E1023" s="62">
        <v>0</v>
      </c>
      <c r="F1023" s="62">
        <v>0</v>
      </c>
      <c r="G1023" s="62">
        <v>0</v>
      </c>
      <c r="H1023" s="62">
        <v>0</v>
      </c>
      <c r="I1023" s="62">
        <v>0</v>
      </c>
    </row>
    <row r="1024" spans="1:9" x14ac:dyDescent="0.25">
      <c r="A1024" s="119" t="s">
        <v>376</v>
      </c>
      <c r="B1024" s="110" t="s">
        <v>19</v>
      </c>
      <c r="C1024" s="111">
        <f t="shared" si="161"/>
        <v>11</v>
      </c>
      <c r="D1024" s="45">
        <v>11</v>
      </c>
      <c r="E1024" s="111">
        <v>0</v>
      </c>
      <c r="F1024" s="111">
        <v>0</v>
      </c>
      <c r="G1024" s="111">
        <v>0</v>
      </c>
      <c r="H1024" s="111">
        <v>0</v>
      </c>
      <c r="I1024" s="111">
        <v>0</v>
      </c>
    </row>
    <row r="1025" spans="1:9" x14ac:dyDescent="0.25">
      <c r="A1025" s="122"/>
      <c r="B1025" s="57" t="s">
        <v>20</v>
      </c>
      <c r="C1025" s="62">
        <f t="shared" si="161"/>
        <v>11</v>
      </c>
      <c r="D1025" s="62">
        <v>11</v>
      </c>
      <c r="E1025" s="62">
        <v>0</v>
      </c>
      <c r="F1025" s="62">
        <v>0</v>
      </c>
      <c r="G1025" s="62">
        <v>0</v>
      </c>
      <c r="H1025" s="62">
        <v>0</v>
      </c>
      <c r="I1025" s="62">
        <v>0</v>
      </c>
    </row>
    <row r="1026" spans="1:9" x14ac:dyDescent="0.25">
      <c r="A1026" s="119" t="s">
        <v>377</v>
      </c>
      <c r="B1026" s="110" t="s">
        <v>19</v>
      </c>
      <c r="C1026" s="111">
        <f t="shared" si="161"/>
        <v>36</v>
      </c>
      <c r="D1026" s="45">
        <v>36</v>
      </c>
      <c r="E1026" s="111">
        <v>0</v>
      </c>
      <c r="F1026" s="111">
        <v>0</v>
      </c>
      <c r="G1026" s="111">
        <v>0</v>
      </c>
      <c r="H1026" s="111">
        <v>0</v>
      </c>
      <c r="I1026" s="111">
        <v>0</v>
      </c>
    </row>
    <row r="1027" spans="1:9" x14ac:dyDescent="0.25">
      <c r="A1027" s="122"/>
      <c r="B1027" s="57" t="s">
        <v>20</v>
      </c>
      <c r="C1027" s="62">
        <f t="shared" si="161"/>
        <v>36</v>
      </c>
      <c r="D1027" s="62">
        <v>36</v>
      </c>
      <c r="E1027" s="62">
        <v>0</v>
      </c>
      <c r="F1027" s="62">
        <v>0</v>
      </c>
      <c r="G1027" s="62">
        <v>0</v>
      </c>
      <c r="H1027" s="62">
        <v>0</v>
      </c>
      <c r="I1027" s="62">
        <v>0</v>
      </c>
    </row>
    <row r="1028" spans="1:9" ht="26.25" x14ac:dyDescent="0.25">
      <c r="A1028" s="119" t="s">
        <v>378</v>
      </c>
      <c r="B1028" s="110" t="s">
        <v>19</v>
      </c>
      <c r="C1028" s="111">
        <f t="shared" si="161"/>
        <v>124</v>
      </c>
      <c r="D1028" s="45">
        <v>124</v>
      </c>
      <c r="E1028" s="111">
        <v>0</v>
      </c>
      <c r="F1028" s="111">
        <v>0</v>
      </c>
      <c r="G1028" s="111">
        <v>0</v>
      </c>
      <c r="H1028" s="111">
        <v>0</v>
      </c>
      <c r="I1028" s="111">
        <v>0</v>
      </c>
    </row>
    <row r="1029" spans="1:9" x14ac:dyDescent="0.25">
      <c r="A1029" s="122"/>
      <c r="B1029" s="57" t="s">
        <v>20</v>
      </c>
      <c r="C1029" s="62">
        <f t="shared" si="161"/>
        <v>124</v>
      </c>
      <c r="D1029" s="62">
        <v>124</v>
      </c>
      <c r="E1029" s="62">
        <v>0</v>
      </c>
      <c r="F1029" s="62">
        <v>0</v>
      </c>
      <c r="G1029" s="62">
        <v>0</v>
      </c>
      <c r="H1029" s="62">
        <v>0</v>
      </c>
      <c r="I1029" s="62">
        <v>0</v>
      </c>
    </row>
    <row r="1030" spans="1:9" x14ac:dyDescent="0.25">
      <c r="A1030" s="70" t="s">
        <v>287</v>
      </c>
      <c r="B1030" s="302" t="s">
        <v>19</v>
      </c>
      <c r="C1030" s="111">
        <f>D1030+E1030+F1030+G1030+H1030+I1030</f>
        <v>12</v>
      </c>
      <c r="D1030" s="96">
        <v>0</v>
      </c>
      <c r="E1030" s="138">
        <v>12</v>
      </c>
      <c r="F1030" s="96">
        <v>0</v>
      </c>
      <c r="G1030" s="96">
        <v>0</v>
      </c>
      <c r="H1030" s="96">
        <v>0</v>
      </c>
      <c r="I1030" s="96">
        <v>0</v>
      </c>
    </row>
    <row r="1031" spans="1:9" x14ac:dyDescent="0.25">
      <c r="A1031" s="196"/>
      <c r="B1031" s="303" t="s">
        <v>20</v>
      </c>
      <c r="C1031" s="111">
        <f>D1031+E1031+F1031+G1031+H1031+I1031</f>
        <v>12</v>
      </c>
      <c r="D1031" s="96">
        <v>0</v>
      </c>
      <c r="E1031" s="138">
        <v>12</v>
      </c>
      <c r="F1031" s="96">
        <v>0</v>
      </c>
      <c r="G1031" s="96">
        <v>0</v>
      </c>
      <c r="H1031" s="96">
        <v>0</v>
      </c>
      <c r="I1031" s="96">
        <v>0</v>
      </c>
    </row>
    <row r="1032" spans="1:9" x14ac:dyDescent="0.25">
      <c r="A1032" s="296" t="s">
        <v>379</v>
      </c>
      <c r="B1032" s="115" t="s">
        <v>19</v>
      </c>
      <c r="C1032" s="116">
        <f t="shared" si="161"/>
        <v>3055.13</v>
      </c>
      <c r="D1032" s="116">
        <f t="shared" ref="D1032:I1033" si="166">D1034+D1036+D1038+D1040+D1042+D1044+D1046+D1048+D1050+D1052+D1054+D1056+D1058+D1060+D1062+D1064+D1066+D1068</f>
        <v>434.13</v>
      </c>
      <c r="E1032" s="116">
        <f t="shared" si="166"/>
        <v>2621</v>
      </c>
      <c r="F1032" s="116">
        <f t="shared" si="166"/>
        <v>0</v>
      </c>
      <c r="G1032" s="116">
        <f t="shared" si="166"/>
        <v>0</v>
      </c>
      <c r="H1032" s="116">
        <f t="shared" si="166"/>
        <v>0</v>
      </c>
      <c r="I1032" s="116">
        <f t="shared" si="166"/>
        <v>0</v>
      </c>
    </row>
    <row r="1033" spans="1:9" x14ac:dyDescent="0.25">
      <c r="A1033" s="117"/>
      <c r="B1033" s="118" t="s">
        <v>20</v>
      </c>
      <c r="C1033" s="116">
        <f t="shared" si="161"/>
        <v>3055.13</v>
      </c>
      <c r="D1033" s="116">
        <f t="shared" si="166"/>
        <v>434.13</v>
      </c>
      <c r="E1033" s="116">
        <f t="shared" si="166"/>
        <v>2621</v>
      </c>
      <c r="F1033" s="116">
        <f t="shared" si="166"/>
        <v>0</v>
      </c>
      <c r="G1033" s="116">
        <f t="shared" si="166"/>
        <v>0</v>
      </c>
      <c r="H1033" s="116">
        <f t="shared" si="166"/>
        <v>0</v>
      </c>
      <c r="I1033" s="116">
        <f t="shared" si="166"/>
        <v>0</v>
      </c>
    </row>
    <row r="1034" spans="1:9" x14ac:dyDescent="0.25">
      <c r="A1034" s="312" t="s">
        <v>380</v>
      </c>
      <c r="B1034" s="302" t="s">
        <v>19</v>
      </c>
      <c r="C1034" s="130">
        <f t="shared" si="161"/>
        <v>341</v>
      </c>
      <c r="D1034" s="96">
        <v>0</v>
      </c>
      <c r="E1034" s="138">
        <v>341</v>
      </c>
      <c r="F1034" s="96">
        <v>0</v>
      </c>
      <c r="G1034" s="96">
        <v>0</v>
      </c>
      <c r="H1034" s="96">
        <v>0</v>
      </c>
      <c r="I1034" s="96">
        <v>0</v>
      </c>
    </row>
    <row r="1035" spans="1:9" x14ac:dyDescent="0.25">
      <c r="A1035" s="196"/>
      <c r="B1035" s="303" t="s">
        <v>20</v>
      </c>
      <c r="C1035" s="130">
        <f t="shared" si="161"/>
        <v>341</v>
      </c>
      <c r="D1035" s="96">
        <v>0</v>
      </c>
      <c r="E1035" s="138">
        <v>341</v>
      </c>
      <c r="F1035" s="96">
        <v>0</v>
      </c>
      <c r="G1035" s="96">
        <v>0</v>
      </c>
      <c r="H1035" s="96">
        <v>0</v>
      </c>
      <c r="I1035" s="96">
        <v>0</v>
      </c>
    </row>
    <row r="1036" spans="1:9" x14ac:dyDescent="0.25">
      <c r="A1036" s="312" t="s">
        <v>381</v>
      </c>
      <c r="B1036" s="302" t="s">
        <v>19</v>
      </c>
      <c r="C1036" s="130">
        <f t="shared" si="161"/>
        <v>111</v>
      </c>
      <c r="D1036" s="320">
        <v>0</v>
      </c>
      <c r="E1036" s="320">
        <v>111</v>
      </c>
      <c r="F1036" s="320">
        <v>0</v>
      </c>
      <c r="G1036" s="320">
        <v>0</v>
      </c>
      <c r="H1036" s="320">
        <v>0</v>
      </c>
      <c r="I1036" s="320">
        <v>0</v>
      </c>
    </row>
    <row r="1037" spans="1:9" x14ac:dyDescent="0.25">
      <c r="A1037" s="196"/>
      <c r="B1037" s="303" t="s">
        <v>20</v>
      </c>
      <c r="C1037" s="130">
        <f t="shared" si="161"/>
        <v>111</v>
      </c>
      <c r="D1037" s="320">
        <v>0</v>
      </c>
      <c r="E1037" s="320">
        <v>111</v>
      </c>
      <c r="F1037" s="320">
        <v>0</v>
      </c>
      <c r="G1037" s="320">
        <v>0</v>
      </c>
      <c r="H1037" s="320">
        <v>0</v>
      </c>
      <c r="I1037" s="320">
        <v>0</v>
      </c>
    </row>
    <row r="1038" spans="1:9" x14ac:dyDescent="0.25">
      <c r="A1038" s="312" t="s">
        <v>382</v>
      </c>
      <c r="B1038" s="302" t="s">
        <v>19</v>
      </c>
      <c r="C1038" s="130">
        <f t="shared" si="161"/>
        <v>87</v>
      </c>
      <c r="D1038" s="320">
        <v>0</v>
      </c>
      <c r="E1038" s="320">
        <v>87</v>
      </c>
      <c r="F1038" s="320">
        <v>0</v>
      </c>
      <c r="G1038" s="320">
        <v>0</v>
      </c>
      <c r="H1038" s="320">
        <v>0</v>
      </c>
      <c r="I1038" s="320">
        <v>0</v>
      </c>
    </row>
    <row r="1039" spans="1:9" x14ac:dyDescent="0.25">
      <c r="A1039" s="196"/>
      <c r="B1039" s="303" t="s">
        <v>20</v>
      </c>
      <c r="C1039" s="130">
        <f t="shared" si="161"/>
        <v>87</v>
      </c>
      <c r="D1039" s="320">
        <v>0</v>
      </c>
      <c r="E1039" s="320">
        <v>87</v>
      </c>
      <c r="F1039" s="320">
        <v>0</v>
      </c>
      <c r="G1039" s="320">
        <v>0</v>
      </c>
      <c r="H1039" s="320">
        <v>0</v>
      </c>
      <c r="I1039" s="320">
        <v>0</v>
      </c>
    </row>
    <row r="1040" spans="1:9" x14ac:dyDescent="0.25">
      <c r="A1040" s="312" t="s">
        <v>383</v>
      </c>
      <c r="B1040" s="302" t="s">
        <v>19</v>
      </c>
      <c r="C1040" s="130">
        <f t="shared" si="161"/>
        <v>9</v>
      </c>
      <c r="D1040" s="55">
        <v>0</v>
      </c>
      <c r="E1040" s="55">
        <v>9</v>
      </c>
      <c r="F1040" s="62">
        <v>0</v>
      </c>
      <c r="G1040" s="62">
        <v>0</v>
      </c>
      <c r="H1040" s="62">
        <v>0</v>
      </c>
      <c r="I1040" s="62">
        <v>0</v>
      </c>
    </row>
    <row r="1041" spans="1:9" x14ac:dyDescent="0.25">
      <c r="A1041" s="196"/>
      <c r="B1041" s="303" t="s">
        <v>20</v>
      </c>
      <c r="C1041" s="130">
        <f t="shared" si="161"/>
        <v>9</v>
      </c>
      <c r="D1041" s="55">
        <v>0</v>
      </c>
      <c r="E1041" s="55">
        <v>9</v>
      </c>
      <c r="F1041" s="62">
        <v>0</v>
      </c>
      <c r="G1041" s="62">
        <v>0</v>
      </c>
      <c r="H1041" s="62">
        <v>0</v>
      </c>
      <c r="I1041" s="62">
        <v>0</v>
      </c>
    </row>
    <row r="1042" spans="1:9" x14ac:dyDescent="0.25">
      <c r="A1042" s="312" t="s">
        <v>384</v>
      </c>
      <c r="B1042" s="302" t="s">
        <v>19</v>
      </c>
      <c r="C1042" s="130">
        <f t="shared" si="161"/>
        <v>0</v>
      </c>
      <c r="D1042" s="321">
        <v>0</v>
      </c>
      <c r="E1042" s="321">
        <f>145-145</f>
        <v>0</v>
      </c>
      <c r="F1042" s="321">
        <v>0</v>
      </c>
      <c r="G1042" s="321">
        <v>0</v>
      </c>
      <c r="H1042" s="321">
        <v>0</v>
      </c>
      <c r="I1042" s="321">
        <v>0</v>
      </c>
    </row>
    <row r="1043" spans="1:9" x14ac:dyDescent="0.25">
      <c r="A1043" s="196"/>
      <c r="B1043" s="303" t="s">
        <v>20</v>
      </c>
      <c r="C1043" s="130">
        <f t="shared" si="161"/>
        <v>0</v>
      </c>
      <c r="D1043" s="321">
        <v>0</v>
      </c>
      <c r="E1043" s="321">
        <f>145-145</f>
        <v>0</v>
      </c>
      <c r="F1043" s="321">
        <v>0</v>
      </c>
      <c r="G1043" s="321">
        <v>0</v>
      </c>
      <c r="H1043" s="321">
        <v>0</v>
      </c>
      <c r="I1043" s="321">
        <v>0</v>
      </c>
    </row>
    <row r="1044" spans="1:9" x14ac:dyDescent="0.25">
      <c r="A1044" s="312" t="s">
        <v>385</v>
      </c>
      <c r="B1044" s="302" t="s">
        <v>19</v>
      </c>
      <c r="C1044" s="130">
        <f t="shared" si="161"/>
        <v>144</v>
      </c>
      <c r="D1044" s="321">
        <v>0</v>
      </c>
      <c r="E1044" s="321">
        <v>144</v>
      </c>
      <c r="F1044" s="321">
        <v>0</v>
      </c>
      <c r="G1044" s="321">
        <v>0</v>
      </c>
      <c r="H1044" s="321">
        <v>0</v>
      </c>
      <c r="I1044" s="321">
        <v>0</v>
      </c>
    </row>
    <row r="1045" spans="1:9" x14ac:dyDescent="0.25">
      <c r="A1045" s="196"/>
      <c r="B1045" s="303" t="s">
        <v>20</v>
      </c>
      <c r="C1045" s="130">
        <f t="shared" si="161"/>
        <v>144</v>
      </c>
      <c r="D1045" s="321">
        <v>0</v>
      </c>
      <c r="E1045" s="321">
        <v>144</v>
      </c>
      <c r="F1045" s="321">
        <v>0</v>
      </c>
      <c r="G1045" s="321">
        <v>0</v>
      </c>
      <c r="H1045" s="321">
        <v>0</v>
      </c>
      <c r="I1045" s="321">
        <v>0</v>
      </c>
    </row>
    <row r="1046" spans="1:9" x14ac:dyDescent="0.25">
      <c r="A1046" s="312" t="s">
        <v>386</v>
      </c>
      <c r="B1046" s="302" t="s">
        <v>19</v>
      </c>
      <c r="C1046" s="130">
        <f t="shared" si="161"/>
        <v>199</v>
      </c>
      <c r="D1046" s="55">
        <v>0</v>
      </c>
      <c r="E1046" s="55">
        <v>199</v>
      </c>
      <c r="F1046" s="62">
        <v>0</v>
      </c>
      <c r="G1046" s="62">
        <v>0</v>
      </c>
      <c r="H1046" s="62">
        <v>0</v>
      </c>
      <c r="I1046" s="62">
        <v>0</v>
      </c>
    </row>
    <row r="1047" spans="1:9" x14ac:dyDescent="0.25">
      <c r="A1047" s="196"/>
      <c r="B1047" s="303" t="s">
        <v>20</v>
      </c>
      <c r="C1047" s="130">
        <f t="shared" si="161"/>
        <v>199</v>
      </c>
      <c r="D1047" s="55">
        <v>0</v>
      </c>
      <c r="E1047" s="55">
        <v>199</v>
      </c>
      <c r="F1047" s="62">
        <v>0</v>
      </c>
      <c r="G1047" s="62">
        <v>0</v>
      </c>
      <c r="H1047" s="62">
        <v>0</v>
      </c>
      <c r="I1047" s="62">
        <v>0</v>
      </c>
    </row>
    <row r="1048" spans="1:9" x14ac:dyDescent="0.25">
      <c r="A1048" s="312" t="s">
        <v>387</v>
      </c>
      <c r="B1048" s="302" t="s">
        <v>19</v>
      </c>
      <c r="C1048" s="130">
        <f t="shared" si="161"/>
        <v>121</v>
      </c>
      <c r="D1048" s="62">
        <v>0</v>
      </c>
      <c r="E1048" s="55">
        <v>121</v>
      </c>
      <c r="F1048" s="62">
        <v>0</v>
      </c>
      <c r="G1048" s="62">
        <v>0</v>
      </c>
      <c r="H1048" s="62">
        <v>0</v>
      </c>
      <c r="I1048" s="62">
        <v>0</v>
      </c>
    </row>
    <row r="1049" spans="1:9" x14ac:dyDescent="0.25">
      <c r="A1049" s="196"/>
      <c r="B1049" s="303" t="s">
        <v>20</v>
      </c>
      <c r="C1049" s="130">
        <f t="shared" si="161"/>
        <v>121</v>
      </c>
      <c r="D1049" s="62">
        <v>0</v>
      </c>
      <c r="E1049" s="55">
        <v>121</v>
      </c>
      <c r="F1049" s="62">
        <v>0</v>
      </c>
      <c r="G1049" s="62">
        <v>0</v>
      </c>
      <c r="H1049" s="62">
        <v>0</v>
      </c>
      <c r="I1049" s="62">
        <v>0</v>
      </c>
    </row>
    <row r="1050" spans="1:9" x14ac:dyDescent="0.25">
      <c r="A1050" s="128" t="s">
        <v>388</v>
      </c>
      <c r="B1050" s="129" t="s">
        <v>19</v>
      </c>
      <c r="C1050" s="130">
        <f t="shared" si="161"/>
        <v>43</v>
      </c>
      <c r="D1050" s="130">
        <v>43</v>
      </c>
      <c r="E1050" s="130">
        <v>0</v>
      </c>
      <c r="F1050" s="130">
        <v>0</v>
      </c>
      <c r="G1050" s="130">
        <v>0</v>
      </c>
      <c r="H1050" s="130">
        <v>0</v>
      </c>
      <c r="I1050" s="130">
        <v>0</v>
      </c>
    </row>
    <row r="1051" spans="1:9" x14ac:dyDescent="0.25">
      <c r="A1051" s="122"/>
      <c r="B1051" s="99" t="s">
        <v>20</v>
      </c>
      <c r="C1051" s="96">
        <f t="shared" si="161"/>
        <v>43</v>
      </c>
      <c r="D1051" s="130">
        <v>43</v>
      </c>
      <c r="E1051" s="130">
        <v>0</v>
      </c>
      <c r="F1051" s="96">
        <v>0</v>
      </c>
      <c r="G1051" s="96">
        <v>0</v>
      </c>
      <c r="H1051" s="96">
        <v>0</v>
      </c>
      <c r="I1051" s="96">
        <v>0</v>
      </c>
    </row>
    <row r="1052" spans="1:9" x14ac:dyDescent="0.25">
      <c r="A1052" s="310" t="s">
        <v>389</v>
      </c>
      <c r="B1052" s="120" t="s">
        <v>19</v>
      </c>
      <c r="C1052" s="121">
        <f>C1053</f>
        <v>11</v>
      </c>
      <c r="D1052" s="121">
        <v>11</v>
      </c>
      <c r="E1052" s="111">
        <v>0</v>
      </c>
      <c r="F1052" s="121">
        <f>F1053</f>
        <v>0</v>
      </c>
      <c r="G1052" s="121">
        <f>G1053</f>
        <v>0</v>
      </c>
      <c r="H1052" s="121">
        <f>H1053</f>
        <v>0</v>
      </c>
      <c r="I1052" s="121">
        <f>I1053</f>
        <v>0</v>
      </c>
    </row>
    <row r="1053" spans="1:9" x14ac:dyDescent="0.25">
      <c r="A1053" s="122"/>
      <c r="B1053" s="99" t="s">
        <v>20</v>
      </c>
      <c r="C1053" s="96">
        <f t="shared" ref="C1053:C1142" si="167">D1053+E1053+F1053+G1053+H1053+I1053</f>
        <v>11</v>
      </c>
      <c r="D1053" s="121">
        <v>11</v>
      </c>
      <c r="E1053" s="111">
        <v>0</v>
      </c>
      <c r="F1053" s="96">
        <v>0</v>
      </c>
      <c r="G1053" s="96">
        <v>0</v>
      </c>
      <c r="H1053" s="96">
        <v>0</v>
      </c>
      <c r="I1053" s="96">
        <v>0</v>
      </c>
    </row>
    <row r="1054" spans="1:9" x14ac:dyDescent="0.25">
      <c r="A1054" s="310" t="s">
        <v>390</v>
      </c>
      <c r="B1054" s="120" t="s">
        <v>19</v>
      </c>
      <c r="C1054" s="121">
        <f t="shared" si="167"/>
        <v>6.5</v>
      </c>
      <c r="D1054" s="121">
        <v>6.5</v>
      </c>
      <c r="E1054" s="111">
        <v>0</v>
      </c>
      <c r="F1054" s="121">
        <f>F1055</f>
        <v>0</v>
      </c>
      <c r="G1054" s="121">
        <f>G1055</f>
        <v>0</v>
      </c>
      <c r="H1054" s="121">
        <f>H1055</f>
        <v>0</v>
      </c>
      <c r="I1054" s="121">
        <f>I1055</f>
        <v>0</v>
      </c>
    </row>
    <row r="1055" spans="1:9" x14ac:dyDescent="0.25">
      <c r="A1055" s="122"/>
      <c r="B1055" s="99" t="s">
        <v>20</v>
      </c>
      <c r="C1055" s="96">
        <f t="shared" si="167"/>
        <v>6.5</v>
      </c>
      <c r="D1055" s="121">
        <v>6.5</v>
      </c>
      <c r="E1055" s="111">
        <v>0</v>
      </c>
      <c r="F1055" s="96">
        <v>0</v>
      </c>
      <c r="G1055" s="96">
        <v>0</v>
      </c>
      <c r="H1055" s="96">
        <v>0</v>
      </c>
      <c r="I1055" s="96">
        <v>0</v>
      </c>
    </row>
    <row r="1056" spans="1:9" x14ac:dyDescent="0.25">
      <c r="A1056" s="310" t="s">
        <v>391</v>
      </c>
      <c r="B1056" s="120" t="s">
        <v>19</v>
      </c>
      <c r="C1056" s="121">
        <f t="shared" si="167"/>
        <v>342.13</v>
      </c>
      <c r="D1056" s="130">
        <v>342.13</v>
      </c>
      <c r="E1056" s="111">
        <v>0</v>
      </c>
      <c r="F1056" s="121">
        <v>0</v>
      </c>
      <c r="G1056" s="121">
        <v>0</v>
      </c>
      <c r="H1056" s="121">
        <v>0</v>
      </c>
      <c r="I1056" s="121">
        <v>0</v>
      </c>
    </row>
    <row r="1057" spans="1:9" x14ac:dyDescent="0.25">
      <c r="A1057" s="122"/>
      <c r="B1057" s="99" t="s">
        <v>20</v>
      </c>
      <c r="C1057" s="96">
        <f t="shared" si="167"/>
        <v>342.13</v>
      </c>
      <c r="D1057" s="96">
        <v>342.13</v>
      </c>
      <c r="E1057" s="39">
        <v>0</v>
      </c>
      <c r="F1057" s="96">
        <v>0</v>
      </c>
      <c r="G1057" s="96">
        <v>0</v>
      </c>
      <c r="H1057" s="96">
        <v>0</v>
      </c>
      <c r="I1057" s="96">
        <v>0</v>
      </c>
    </row>
    <row r="1058" spans="1:9" x14ac:dyDescent="0.25">
      <c r="A1058" s="109" t="s">
        <v>392</v>
      </c>
      <c r="B1058" s="120" t="s">
        <v>19</v>
      </c>
      <c r="C1058" s="121">
        <f t="shared" si="167"/>
        <v>21.5</v>
      </c>
      <c r="D1058" s="130">
        <v>21.5</v>
      </c>
      <c r="E1058" s="111">
        <v>0</v>
      </c>
      <c r="F1058" s="121">
        <v>0</v>
      </c>
      <c r="G1058" s="121">
        <v>0</v>
      </c>
      <c r="H1058" s="121">
        <v>0</v>
      </c>
      <c r="I1058" s="121">
        <v>0</v>
      </c>
    </row>
    <row r="1059" spans="1:9" x14ac:dyDescent="0.25">
      <c r="A1059" s="122"/>
      <c r="B1059" s="99" t="s">
        <v>20</v>
      </c>
      <c r="C1059" s="96">
        <f t="shared" si="167"/>
        <v>21.5</v>
      </c>
      <c r="D1059" s="96">
        <v>21.5</v>
      </c>
      <c r="E1059" s="39">
        <v>0</v>
      </c>
      <c r="F1059" s="96">
        <v>0</v>
      </c>
      <c r="G1059" s="96">
        <v>0</v>
      </c>
      <c r="H1059" s="96">
        <v>0</v>
      </c>
      <c r="I1059" s="96">
        <v>0</v>
      </c>
    </row>
    <row r="1060" spans="1:9" x14ac:dyDescent="0.25">
      <c r="A1060" s="109" t="s">
        <v>258</v>
      </c>
      <c r="B1060" s="120" t="s">
        <v>19</v>
      </c>
      <c r="C1060" s="121">
        <f t="shared" si="167"/>
        <v>10</v>
      </c>
      <c r="D1060" s="130">
        <v>10</v>
      </c>
      <c r="E1060" s="111">
        <v>0</v>
      </c>
      <c r="F1060" s="121">
        <v>0</v>
      </c>
      <c r="G1060" s="121">
        <v>0</v>
      </c>
      <c r="H1060" s="121">
        <v>0</v>
      </c>
      <c r="I1060" s="121">
        <v>0</v>
      </c>
    </row>
    <row r="1061" spans="1:9" x14ac:dyDescent="0.25">
      <c r="A1061" s="122"/>
      <c r="B1061" s="99" t="s">
        <v>20</v>
      </c>
      <c r="C1061" s="96">
        <f t="shared" si="167"/>
        <v>10</v>
      </c>
      <c r="D1061" s="96">
        <v>10</v>
      </c>
      <c r="E1061" s="39">
        <v>0</v>
      </c>
      <c r="F1061" s="96">
        <v>0</v>
      </c>
      <c r="G1061" s="96">
        <v>0</v>
      </c>
      <c r="H1061" s="96">
        <v>0</v>
      </c>
      <c r="I1061" s="96">
        <v>0</v>
      </c>
    </row>
    <row r="1062" spans="1:9" ht="26.25" x14ac:dyDescent="0.25">
      <c r="A1062" s="191" t="s">
        <v>393</v>
      </c>
      <c r="B1062" s="68" t="s">
        <v>19</v>
      </c>
      <c r="C1062" s="121">
        <f t="shared" si="167"/>
        <v>1080</v>
      </c>
      <c r="D1062" s="130">
        <v>0</v>
      </c>
      <c r="E1062" s="111">
        <v>1080</v>
      </c>
      <c r="F1062" s="121">
        <v>0</v>
      </c>
      <c r="G1062" s="121">
        <v>0</v>
      </c>
      <c r="H1062" s="121">
        <v>0</v>
      </c>
      <c r="I1062" s="121">
        <v>0</v>
      </c>
    </row>
    <row r="1063" spans="1:9" x14ac:dyDescent="0.25">
      <c r="A1063" s="41"/>
      <c r="B1063" s="69" t="s">
        <v>20</v>
      </c>
      <c r="C1063" s="96">
        <f t="shared" si="167"/>
        <v>1080</v>
      </c>
      <c r="D1063" s="96">
        <v>0</v>
      </c>
      <c r="E1063" s="39">
        <v>1080</v>
      </c>
      <c r="F1063" s="96">
        <v>0</v>
      </c>
      <c r="G1063" s="96">
        <v>0</v>
      </c>
      <c r="H1063" s="96">
        <v>0</v>
      </c>
      <c r="I1063" s="96">
        <v>0</v>
      </c>
    </row>
    <row r="1064" spans="1:9" x14ac:dyDescent="0.25">
      <c r="A1064" s="191" t="s">
        <v>394</v>
      </c>
      <c r="B1064" s="68" t="s">
        <v>19</v>
      </c>
      <c r="C1064" s="121">
        <f t="shared" si="167"/>
        <v>219</v>
      </c>
      <c r="D1064" s="130">
        <v>0</v>
      </c>
      <c r="E1064" s="111">
        <v>219</v>
      </c>
      <c r="F1064" s="121">
        <v>0</v>
      </c>
      <c r="G1064" s="121">
        <v>0</v>
      </c>
      <c r="H1064" s="121">
        <v>0</v>
      </c>
      <c r="I1064" s="121">
        <v>0</v>
      </c>
    </row>
    <row r="1065" spans="1:9" x14ac:dyDescent="0.25">
      <c r="A1065" s="41"/>
      <c r="B1065" s="69" t="s">
        <v>20</v>
      </c>
      <c r="C1065" s="96">
        <f t="shared" si="167"/>
        <v>219</v>
      </c>
      <c r="D1065" s="96">
        <v>0</v>
      </c>
      <c r="E1065" s="39">
        <v>219</v>
      </c>
      <c r="F1065" s="96">
        <v>0</v>
      </c>
      <c r="G1065" s="96">
        <v>0</v>
      </c>
      <c r="H1065" s="96">
        <v>0</v>
      </c>
      <c r="I1065" s="96">
        <v>0</v>
      </c>
    </row>
    <row r="1066" spans="1:9" x14ac:dyDescent="0.25">
      <c r="A1066" s="191" t="s">
        <v>395</v>
      </c>
      <c r="B1066" s="68" t="s">
        <v>19</v>
      </c>
      <c r="C1066" s="121">
        <f t="shared" si="167"/>
        <v>165</v>
      </c>
      <c r="D1066" s="130">
        <v>0</v>
      </c>
      <c r="E1066" s="111">
        <v>165</v>
      </c>
      <c r="F1066" s="121">
        <v>0</v>
      </c>
      <c r="G1066" s="121">
        <v>0</v>
      </c>
      <c r="H1066" s="121">
        <v>0</v>
      </c>
      <c r="I1066" s="121">
        <v>0</v>
      </c>
    </row>
    <row r="1067" spans="1:9" x14ac:dyDescent="0.25">
      <c r="A1067" s="41"/>
      <c r="B1067" s="69" t="s">
        <v>20</v>
      </c>
      <c r="C1067" s="96">
        <f t="shared" si="167"/>
        <v>165</v>
      </c>
      <c r="D1067" s="96">
        <v>0</v>
      </c>
      <c r="E1067" s="39">
        <v>165</v>
      </c>
      <c r="F1067" s="96">
        <v>0</v>
      </c>
      <c r="G1067" s="96">
        <v>0</v>
      </c>
      <c r="H1067" s="96">
        <v>0</v>
      </c>
      <c r="I1067" s="96">
        <v>0</v>
      </c>
    </row>
    <row r="1068" spans="1:9" x14ac:dyDescent="0.25">
      <c r="A1068" s="191" t="s">
        <v>382</v>
      </c>
      <c r="B1068" s="68" t="s">
        <v>19</v>
      </c>
      <c r="C1068" s="121">
        <f t="shared" si="167"/>
        <v>145</v>
      </c>
      <c r="D1068" s="130">
        <v>0</v>
      </c>
      <c r="E1068" s="111">
        <v>145</v>
      </c>
      <c r="F1068" s="121">
        <v>0</v>
      </c>
      <c r="G1068" s="121">
        <v>0</v>
      </c>
      <c r="H1068" s="121">
        <v>0</v>
      </c>
      <c r="I1068" s="121">
        <v>0</v>
      </c>
    </row>
    <row r="1069" spans="1:9" x14ac:dyDescent="0.25">
      <c r="A1069" s="41"/>
      <c r="B1069" s="69" t="s">
        <v>20</v>
      </c>
      <c r="C1069" s="121">
        <f t="shared" si="167"/>
        <v>145</v>
      </c>
      <c r="D1069" s="96">
        <v>0</v>
      </c>
      <c r="E1069" s="39">
        <v>145</v>
      </c>
      <c r="F1069" s="96">
        <v>0</v>
      </c>
      <c r="G1069" s="96">
        <v>0</v>
      </c>
      <c r="H1069" s="96">
        <v>0</v>
      </c>
      <c r="I1069" s="96">
        <v>0</v>
      </c>
    </row>
    <row r="1070" spans="1:9" x14ac:dyDescent="0.25">
      <c r="A1070" s="296" t="s">
        <v>396</v>
      </c>
      <c r="B1070" s="115" t="s">
        <v>19</v>
      </c>
      <c r="C1070" s="116">
        <f t="shared" si="167"/>
        <v>556.20000000000005</v>
      </c>
      <c r="D1070" s="116">
        <f t="shared" ref="D1070:I1071" si="168">D1072+D1074+D1076+D1078+D1080+D1082+D1084+D1086+D1088+D1090+D1092+D1094+D1096+D1098+D1100+D1102+D1104+D1106</f>
        <v>110.19999999999999</v>
      </c>
      <c r="E1070" s="116">
        <f t="shared" si="168"/>
        <v>446</v>
      </c>
      <c r="F1070" s="116">
        <f t="shared" si="168"/>
        <v>0</v>
      </c>
      <c r="G1070" s="116">
        <f t="shared" si="168"/>
        <v>0</v>
      </c>
      <c r="H1070" s="116">
        <f t="shared" si="168"/>
        <v>0</v>
      </c>
      <c r="I1070" s="116">
        <f t="shared" si="168"/>
        <v>0</v>
      </c>
    </row>
    <row r="1071" spans="1:9" x14ac:dyDescent="0.25">
      <c r="A1071" s="117"/>
      <c r="B1071" s="118" t="s">
        <v>20</v>
      </c>
      <c r="C1071" s="116">
        <f t="shared" si="167"/>
        <v>556.20000000000005</v>
      </c>
      <c r="D1071" s="116">
        <f t="shared" si="168"/>
        <v>110.19999999999999</v>
      </c>
      <c r="E1071" s="116">
        <f t="shared" si="168"/>
        <v>446</v>
      </c>
      <c r="F1071" s="116">
        <f t="shared" si="168"/>
        <v>0</v>
      </c>
      <c r="G1071" s="116">
        <f t="shared" si="168"/>
        <v>0</v>
      </c>
      <c r="H1071" s="116">
        <f t="shared" si="168"/>
        <v>0</v>
      </c>
      <c r="I1071" s="116">
        <f t="shared" si="168"/>
        <v>0</v>
      </c>
    </row>
    <row r="1072" spans="1:9" x14ac:dyDescent="0.25">
      <c r="A1072" s="199" t="s">
        <v>397</v>
      </c>
      <c r="B1072" s="129" t="s">
        <v>19</v>
      </c>
      <c r="C1072" s="130">
        <f t="shared" si="167"/>
        <v>15</v>
      </c>
      <c r="D1072" s="130">
        <v>15</v>
      </c>
      <c r="E1072" s="45">
        <v>0</v>
      </c>
      <c r="F1072" s="130">
        <v>0</v>
      </c>
      <c r="G1072" s="130">
        <v>0</v>
      </c>
      <c r="H1072" s="130">
        <v>0</v>
      </c>
      <c r="I1072" s="130">
        <v>0</v>
      </c>
    </row>
    <row r="1073" spans="1:9" x14ac:dyDescent="0.25">
      <c r="A1073" s="140"/>
      <c r="B1073" s="99" t="s">
        <v>20</v>
      </c>
      <c r="C1073" s="97">
        <f t="shared" si="167"/>
        <v>15</v>
      </c>
      <c r="D1073" s="97">
        <v>15</v>
      </c>
      <c r="E1073" s="39">
        <v>0</v>
      </c>
      <c r="F1073" s="97">
        <v>0</v>
      </c>
      <c r="G1073" s="97">
        <v>0</v>
      </c>
      <c r="H1073" s="97">
        <v>0</v>
      </c>
      <c r="I1073" s="97">
        <v>0</v>
      </c>
    </row>
    <row r="1074" spans="1:9" x14ac:dyDescent="0.25">
      <c r="A1074" s="199" t="s">
        <v>398</v>
      </c>
      <c r="B1074" s="129" t="s">
        <v>19</v>
      </c>
      <c r="C1074" s="130">
        <f t="shared" si="167"/>
        <v>3.6</v>
      </c>
      <c r="D1074" s="130">
        <v>3.6</v>
      </c>
      <c r="E1074" s="45">
        <v>0</v>
      </c>
      <c r="F1074" s="130">
        <v>0</v>
      </c>
      <c r="G1074" s="130">
        <v>0</v>
      </c>
      <c r="H1074" s="130">
        <v>0</v>
      </c>
      <c r="I1074" s="130">
        <v>0</v>
      </c>
    </row>
    <row r="1075" spans="1:9" x14ac:dyDescent="0.25">
      <c r="A1075" s="140"/>
      <c r="B1075" s="99" t="s">
        <v>20</v>
      </c>
      <c r="C1075" s="97">
        <f t="shared" si="167"/>
        <v>3.6</v>
      </c>
      <c r="D1075" s="130">
        <v>3.6</v>
      </c>
      <c r="E1075" s="45">
        <v>0</v>
      </c>
      <c r="F1075" s="97">
        <v>0</v>
      </c>
      <c r="G1075" s="97">
        <v>0</v>
      </c>
      <c r="H1075" s="97">
        <v>0</v>
      </c>
      <c r="I1075" s="97">
        <v>0</v>
      </c>
    </row>
    <row r="1076" spans="1:9" x14ac:dyDescent="0.25">
      <c r="A1076" s="322" t="s">
        <v>397</v>
      </c>
      <c r="B1076" s="44" t="s">
        <v>19</v>
      </c>
      <c r="C1076" s="45">
        <f t="shared" si="167"/>
        <v>15</v>
      </c>
      <c r="D1076" s="45">
        <v>15</v>
      </c>
      <c r="E1076" s="45">
        <v>0</v>
      </c>
      <c r="F1076" s="45">
        <f>F1077</f>
        <v>0</v>
      </c>
      <c r="G1076" s="45">
        <f>G1077</f>
        <v>0</v>
      </c>
      <c r="H1076" s="45">
        <f>H1077</f>
        <v>0</v>
      </c>
      <c r="I1076" s="45">
        <f>I1077</f>
        <v>0</v>
      </c>
    </row>
    <row r="1077" spans="1:9" x14ac:dyDescent="0.25">
      <c r="A1077" s="209"/>
      <c r="B1077" s="69" t="s">
        <v>20</v>
      </c>
      <c r="C1077" s="55">
        <f t="shared" si="167"/>
        <v>15</v>
      </c>
      <c r="D1077" s="45">
        <v>15</v>
      </c>
      <c r="E1077" s="45">
        <v>0</v>
      </c>
      <c r="F1077" s="55">
        <v>0</v>
      </c>
      <c r="G1077" s="55">
        <v>0</v>
      </c>
      <c r="H1077" s="55">
        <v>0</v>
      </c>
      <c r="I1077" s="55">
        <v>0</v>
      </c>
    </row>
    <row r="1078" spans="1:9" x14ac:dyDescent="0.25">
      <c r="A1078" s="322" t="s">
        <v>399</v>
      </c>
      <c r="B1078" s="44" t="s">
        <v>19</v>
      </c>
      <c r="C1078" s="45">
        <f t="shared" si="167"/>
        <v>49</v>
      </c>
      <c r="D1078" s="45">
        <v>49</v>
      </c>
      <c r="E1078" s="45">
        <v>0</v>
      </c>
      <c r="F1078" s="45">
        <v>0</v>
      </c>
      <c r="G1078" s="45">
        <v>0</v>
      </c>
      <c r="H1078" s="45">
        <v>0</v>
      </c>
      <c r="I1078" s="45">
        <v>0</v>
      </c>
    </row>
    <row r="1079" spans="1:9" x14ac:dyDescent="0.25">
      <c r="A1079" s="61"/>
      <c r="B1079" s="57" t="s">
        <v>20</v>
      </c>
      <c r="C1079" s="39">
        <f t="shared" si="167"/>
        <v>49</v>
      </c>
      <c r="D1079" s="45">
        <v>49</v>
      </c>
      <c r="E1079" s="45">
        <v>0</v>
      </c>
      <c r="F1079" s="39">
        <v>0</v>
      </c>
      <c r="G1079" s="39">
        <v>0</v>
      </c>
      <c r="H1079" s="39">
        <v>0</v>
      </c>
      <c r="I1079" s="39">
        <v>0</v>
      </c>
    </row>
    <row r="1080" spans="1:9" x14ac:dyDescent="0.25">
      <c r="A1080" s="322" t="s">
        <v>400</v>
      </c>
      <c r="B1080" s="44" t="s">
        <v>19</v>
      </c>
      <c r="C1080" s="45">
        <f t="shared" si="167"/>
        <v>10.8</v>
      </c>
      <c r="D1080" s="45">
        <v>10.8</v>
      </c>
      <c r="E1080" s="45">
        <v>0</v>
      </c>
      <c r="F1080" s="45">
        <v>0</v>
      </c>
      <c r="G1080" s="45">
        <v>0</v>
      </c>
      <c r="H1080" s="45">
        <v>0</v>
      </c>
      <c r="I1080" s="45">
        <v>0</v>
      </c>
    </row>
    <row r="1081" spans="1:9" x14ac:dyDescent="0.25">
      <c r="A1081" s="209"/>
      <c r="B1081" s="69" t="s">
        <v>20</v>
      </c>
      <c r="C1081" s="55">
        <f t="shared" si="167"/>
        <v>10.8</v>
      </c>
      <c r="D1081" s="55">
        <v>10.8</v>
      </c>
      <c r="E1081" s="55">
        <v>0</v>
      </c>
      <c r="F1081" s="55">
        <v>0</v>
      </c>
      <c r="G1081" s="55">
        <v>0</v>
      </c>
      <c r="H1081" s="55">
        <v>0</v>
      </c>
      <c r="I1081" s="55">
        <v>0</v>
      </c>
    </row>
    <row r="1082" spans="1:9" x14ac:dyDescent="0.25">
      <c r="A1082" s="322" t="s">
        <v>401</v>
      </c>
      <c r="B1082" s="44" t="s">
        <v>19</v>
      </c>
      <c r="C1082" s="45">
        <f t="shared" si="167"/>
        <v>5.3</v>
      </c>
      <c r="D1082" s="111">
        <v>5.3</v>
      </c>
      <c r="E1082" s="45">
        <v>0</v>
      </c>
      <c r="F1082" s="45">
        <v>0</v>
      </c>
      <c r="G1082" s="45">
        <v>0</v>
      </c>
      <c r="H1082" s="45">
        <v>0</v>
      </c>
      <c r="I1082" s="45">
        <v>0</v>
      </c>
    </row>
    <row r="1083" spans="1:9" x14ac:dyDescent="0.25">
      <c r="A1083" s="61"/>
      <c r="B1083" s="57" t="s">
        <v>20</v>
      </c>
      <c r="C1083" s="39">
        <f t="shared" si="167"/>
        <v>5.3</v>
      </c>
      <c r="D1083" s="39">
        <v>5.3</v>
      </c>
      <c r="E1083" s="39">
        <v>0</v>
      </c>
      <c r="F1083" s="39">
        <v>0</v>
      </c>
      <c r="G1083" s="39">
        <v>0</v>
      </c>
      <c r="H1083" s="39">
        <v>0</v>
      </c>
      <c r="I1083" s="39">
        <v>0</v>
      </c>
    </row>
    <row r="1084" spans="1:9" x14ac:dyDescent="0.25">
      <c r="A1084" s="322" t="s">
        <v>402</v>
      </c>
      <c r="B1084" s="44" t="s">
        <v>19</v>
      </c>
      <c r="C1084" s="45">
        <f t="shared" si="167"/>
        <v>3.5</v>
      </c>
      <c r="D1084" s="111">
        <v>3.5</v>
      </c>
      <c r="E1084" s="45">
        <v>0</v>
      </c>
      <c r="F1084" s="45">
        <v>0</v>
      </c>
      <c r="G1084" s="45">
        <v>0</v>
      </c>
      <c r="H1084" s="45">
        <v>0</v>
      </c>
      <c r="I1084" s="45">
        <v>0</v>
      </c>
    </row>
    <row r="1085" spans="1:9" x14ac:dyDescent="0.25">
      <c r="A1085" s="61"/>
      <c r="B1085" s="57" t="s">
        <v>20</v>
      </c>
      <c r="C1085" s="39">
        <f t="shared" si="167"/>
        <v>3.5</v>
      </c>
      <c r="D1085" s="39">
        <v>3.5</v>
      </c>
      <c r="E1085" s="39">
        <v>0</v>
      </c>
      <c r="F1085" s="39">
        <v>0</v>
      </c>
      <c r="G1085" s="39">
        <v>0</v>
      </c>
      <c r="H1085" s="39">
        <v>0</v>
      </c>
      <c r="I1085" s="39">
        <v>0</v>
      </c>
    </row>
    <row r="1086" spans="1:9" x14ac:dyDescent="0.25">
      <c r="A1086" s="322" t="s">
        <v>403</v>
      </c>
      <c r="B1086" s="44" t="s">
        <v>19</v>
      </c>
      <c r="C1086" s="45">
        <f t="shared" si="167"/>
        <v>8</v>
      </c>
      <c r="D1086" s="111">
        <v>8</v>
      </c>
      <c r="E1086" s="45">
        <v>0</v>
      </c>
      <c r="F1086" s="45">
        <v>0</v>
      </c>
      <c r="G1086" s="45">
        <v>0</v>
      </c>
      <c r="H1086" s="45">
        <v>0</v>
      </c>
      <c r="I1086" s="45">
        <v>0</v>
      </c>
    </row>
    <row r="1087" spans="1:9" x14ac:dyDescent="0.25">
      <c r="A1087" s="61"/>
      <c r="B1087" s="57" t="s">
        <v>20</v>
      </c>
      <c r="C1087" s="39">
        <f t="shared" si="167"/>
        <v>8</v>
      </c>
      <c r="D1087" s="39">
        <v>8</v>
      </c>
      <c r="E1087" s="39">
        <v>0</v>
      </c>
      <c r="F1087" s="39">
        <v>0</v>
      </c>
      <c r="G1087" s="39">
        <v>0</v>
      </c>
      <c r="H1087" s="39">
        <v>0</v>
      </c>
      <c r="I1087" s="39">
        <v>0</v>
      </c>
    </row>
    <row r="1088" spans="1:9" x14ac:dyDescent="0.25">
      <c r="A1088" s="305" t="s">
        <v>404</v>
      </c>
      <c r="B1088" s="302" t="s">
        <v>19</v>
      </c>
      <c r="C1088" s="39">
        <f t="shared" si="167"/>
        <v>154</v>
      </c>
      <c r="D1088" s="111">
        <v>0</v>
      </c>
      <c r="E1088" s="39">
        <f>195-41</f>
        <v>154</v>
      </c>
      <c r="F1088" s="45">
        <v>0</v>
      </c>
      <c r="G1088" s="45">
        <v>0</v>
      </c>
      <c r="H1088" s="45">
        <v>0</v>
      </c>
      <c r="I1088" s="45">
        <v>0</v>
      </c>
    </row>
    <row r="1089" spans="1:9" x14ac:dyDescent="0.25">
      <c r="A1089" s="307"/>
      <c r="B1089" s="303" t="s">
        <v>20</v>
      </c>
      <c r="C1089" s="39">
        <f t="shared" si="167"/>
        <v>154</v>
      </c>
      <c r="D1089" s="39">
        <v>0</v>
      </c>
      <c r="E1089" s="39">
        <f>195-41</f>
        <v>154</v>
      </c>
      <c r="F1089" s="39">
        <v>0</v>
      </c>
      <c r="G1089" s="39">
        <v>0</v>
      </c>
      <c r="H1089" s="39">
        <v>0</v>
      </c>
      <c r="I1089" s="39">
        <v>0</v>
      </c>
    </row>
    <row r="1090" spans="1:9" x14ac:dyDescent="0.25">
      <c r="A1090" s="191" t="s">
        <v>405</v>
      </c>
      <c r="B1090" s="68" t="s">
        <v>19</v>
      </c>
      <c r="C1090" s="45">
        <f t="shared" si="167"/>
        <v>200</v>
      </c>
      <c r="D1090" s="111">
        <v>0</v>
      </c>
      <c r="E1090" s="45">
        <v>200</v>
      </c>
      <c r="F1090" s="45">
        <v>0</v>
      </c>
      <c r="G1090" s="45">
        <v>0</v>
      </c>
      <c r="H1090" s="45">
        <v>0</v>
      </c>
      <c r="I1090" s="45">
        <v>0</v>
      </c>
    </row>
    <row r="1091" spans="1:9" x14ac:dyDescent="0.25">
      <c r="A1091" s="41"/>
      <c r="B1091" s="69" t="s">
        <v>20</v>
      </c>
      <c r="C1091" s="39">
        <f t="shared" si="167"/>
        <v>200</v>
      </c>
      <c r="D1091" s="39">
        <v>0</v>
      </c>
      <c r="E1091" s="39">
        <v>200</v>
      </c>
      <c r="F1091" s="39">
        <v>0</v>
      </c>
      <c r="G1091" s="39">
        <v>0</v>
      </c>
      <c r="H1091" s="39">
        <v>0</v>
      </c>
      <c r="I1091" s="39">
        <v>0</v>
      </c>
    </row>
    <row r="1092" spans="1:9" x14ac:dyDescent="0.25">
      <c r="A1092" s="191" t="s">
        <v>406</v>
      </c>
      <c r="B1092" s="68" t="s">
        <v>19</v>
      </c>
      <c r="C1092" s="39">
        <f t="shared" si="167"/>
        <v>15</v>
      </c>
      <c r="D1092" s="111">
        <v>0</v>
      </c>
      <c r="E1092" s="45">
        <v>15</v>
      </c>
      <c r="F1092" s="45">
        <v>0</v>
      </c>
      <c r="G1092" s="45">
        <v>0</v>
      </c>
      <c r="H1092" s="45">
        <v>0</v>
      </c>
      <c r="I1092" s="45">
        <v>0</v>
      </c>
    </row>
    <row r="1093" spans="1:9" x14ac:dyDescent="0.25">
      <c r="A1093" s="41"/>
      <c r="B1093" s="69" t="s">
        <v>20</v>
      </c>
      <c r="C1093" s="39">
        <f t="shared" si="167"/>
        <v>15</v>
      </c>
      <c r="D1093" s="39">
        <v>0</v>
      </c>
      <c r="E1093" s="39">
        <v>15</v>
      </c>
      <c r="F1093" s="39">
        <v>0</v>
      </c>
      <c r="G1093" s="39">
        <v>0</v>
      </c>
      <c r="H1093" s="39">
        <v>0</v>
      </c>
      <c r="I1093" s="39">
        <v>0</v>
      </c>
    </row>
    <row r="1094" spans="1:9" x14ac:dyDescent="0.25">
      <c r="A1094" s="191" t="s">
        <v>407</v>
      </c>
      <c r="B1094" s="68" t="s">
        <v>19</v>
      </c>
      <c r="C1094" s="45">
        <f t="shared" si="167"/>
        <v>15</v>
      </c>
      <c r="D1094" s="111">
        <v>0</v>
      </c>
      <c r="E1094" s="45">
        <v>15</v>
      </c>
      <c r="F1094" s="45">
        <v>0</v>
      </c>
      <c r="G1094" s="45">
        <v>0</v>
      </c>
      <c r="H1094" s="45">
        <v>0</v>
      </c>
      <c r="I1094" s="45">
        <v>0</v>
      </c>
    </row>
    <row r="1095" spans="1:9" x14ac:dyDescent="0.25">
      <c r="A1095" s="41"/>
      <c r="B1095" s="69" t="s">
        <v>20</v>
      </c>
      <c r="C1095" s="39">
        <f t="shared" si="167"/>
        <v>15</v>
      </c>
      <c r="D1095" s="39">
        <v>0</v>
      </c>
      <c r="E1095" s="39">
        <v>15</v>
      </c>
      <c r="F1095" s="39">
        <v>0</v>
      </c>
      <c r="G1095" s="39">
        <v>0</v>
      </c>
      <c r="H1095" s="39">
        <v>0</v>
      </c>
      <c r="I1095" s="39">
        <v>0</v>
      </c>
    </row>
    <row r="1096" spans="1:9" x14ac:dyDescent="0.25">
      <c r="A1096" s="191" t="s">
        <v>408</v>
      </c>
      <c r="B1096" s="68" t="s">
        <v>19</v>
      </c>
      <c r="C1096" s="39">
        <f t="shared" si="167"/>
        <v>12</v>
      </c>
      <c r="D1096" s="111">
        <v>0</v>
      </c>
      <c r="E1096" s="45">
        <v>12</v>
      </c>
      <c r="F1096" s="45">
        <v>0</v>
      </c>
      <c r="G1096" s="45">
        <v>0</v>
      </c>
      <c r="H1096" s="45">
        <v>0</v>
      </c>
      <c r="I1096" s="45">
        <v>0</v>
      </c>
    </row>
    <row r="1097" spans="1:9" x14ac:dyDescent="0.25">
      <c r="A1097" s="41"/>
      <c r="B1097" s="69" t="s">
        <v>20</v>
      </c>
      <c r="C1097" s="39">
        <f t="shared" si="167"/>
        <v>12</v>
      </c>
      <c r="D1097" s="39">
        <v>0</v>
      </c>
      <c r="E1097" s="39">
        <v>12</v>
      </c>
      <c r="F1097" s="39">
        <v>0</v>
      </c>
      <c r="G1097" s="39">
        <v>0</v>
      </c>
      <c r="H1097" s="39">
        <v>0</v>
      </c>
      <c r="I1097" s="39">
        <v>0</v>
      </c>
    </row>
    <row r="1098" spans="1:9" x14ac:dyDescent="0.25">
      <c r="A1098" s="191" t="s">
        <v>409</v>
      </c>
      <c r="B1098" s="68" t="s">
        <v>19</v>
      </c>
      <c r="C1098" s="45">
        <f t="shared" si="167"/>
        <v>3</v>
      </c>
      <c r="D1098" s="111">
        <v>0</v>
      </c>
      <c r="E1098" s="45">
        <v>3</v>
      </c>
      <c r="F1098" s="45">
        <v>0</v>
      </c>
      <c r="G1098" s="45">
        <v>0</v>
      </c>
      <c r="H1098" s="45">
        <v>0</v>
      </c>
      <c r="I1098" s="45">
        <v>0</v>
      </c>
    </row>
    <row r="1099" spans="1:9" x14ac:dyDescent="0.25">
      <c r="A1099" s="41"/>
      <c r="B1099" s="69" t="s">
        <v>20</v>
      </c>
      <c r="C1099" s="39">
        <f t="shared" si="167"/>
        <v>3</v>
      </c>
      <c r="D1099" s="39">
        <v>0</v>
      </c>
      <c r="E1099" s="39">
        <v>3</v>
      </c>
      <c r="F1099" s="39">
        <v>0</v>
      </c>
      <c r="G1099" s="39">
        <v>0</v>
      </c>
      <c r="H1099" s="39">
        <v>0</v>
      </c>
      <c r="I1099" s="39">
        <v>0</v>
      </c>
    </row>
    <row r="1100" spans="1:9" x14ac:dyDescent="0.25">
      <c r="A1100" s="191" t="s">
        <v>410</v>
      </c>
      <c r="B1100" s="68" t="s">
        <v>19</v>
      </c>
      <c r="C1100" s="39">
        <f t="shared" si="167"/>
        <v>6</v>
      </c>
      <c r="D1100" s="111">
        <v>0</v>
      </c>
      <c r="E1100" s="45">
        <v>6</v>
      </c>
      <c r="F1100" s="45">
        <v>0</v>
      </c>
      <c r="G1100" s="45">
        <v>0</v>
      </c>
      <c r="H1100" s="45">
        <v>0</v>
      </c>
      <c r="I1100" s="45">
        <v>0</v>
      </c>
    </row>
    <row r="1101" spans="1:9" x14ac:dyDescent="0.25">
      <c r="A1101" s="41"/>
      <c r="B1101" s="69" t="s">
        <v>20</v>
      </c>
      <c r="C1101" s="39">
        <f t="shared" si="167"/>
        <v>6</v>
      </c>
      <c r="D1101" s="39">
        <v>0</v>
      </c>
      <c r="E1101" s="39">
        <v>6</v>
      </c>
      <c r="F1101" s="39">
        <v>0</v>
      </c>
      <c r="G1101" s="39">
        <v>0</v>
      </c>
      <c r="H1101" s="39">
        <v>0</v>
      </c>
      <c r="I1101" s="39">
        <v>0</v>
      </c>
    </row>
    <row r="1102" spans="1:9" x14ac:dyDescent="0.25">
      <c r="A1102" s="305" t="s">
        <v>411</v>
      </c>
      <c r="B1102" s="243" t="s">
        <v>19</v>
      </c>
      <c r="C1102" s="39">
        <f t="shared" si="167"/>
        <v>4</v>
      </c>
      <c r="D1102" s="111">
        <v>0</v>
      </c>
      <c r="E1102" s="45">
        <v>4</v>
      </c>
      <c r="F1102" s="45">
        <v>0</v>
      </c>
      <c r="G1102" s="45">
        <v>0</v>
      </c>
      <c r="H1102" s="45">
        <v>0</v>
      </c>
      <c r="I1102" s="45">
        <v>0</v>
      </c>
    </row>
    <row r="1103" spans="1:9" x14ac:dyDescent="0.25">
      <c r="A1103" s="306"/>
      <c r="B1103" s="245" t="s">
        <v>20</v>
      </c>
      <c r="C1103" s="39">
        <f>D1103+E1103+F1103+G1103+H1103+I1103</f>
        <v>4</v>
      </c>
      <c r="D1103" s="39">
        <v>0</v>
      </c>
      <c r="E1103" s="39">
        <v>4</v>
      </c>
      <c r="F1103" s="39">
        <v>0</v>
      </c>
      <c r="G1103" s="39">
        <v>0</v>
      </c>
      <c r="H1103" s="39">
        <v>0</v>
      </c>
      <c r="I1103" s="39">
        <v>0</v>
      </c>
    </row>
    <row r="1104" spans="1:9" x14ac:dyDescent="0.25">
      <c r="A1104" s="305" t="s">
        <v>412</v>
      </c>
      <c r="B1104" s="243" t="s">
        <v>19</v>
      </c>
      <c r="C1104" s="39">
        <f>D1104+E1104+F1104+G1104+H1104+I1104</f>
        <v>26</v>
      </c>
      <c r="D1104" s="111">
        <v>0</v>
      </c>
      <c r="E1104" s="45">
        <v>26</v>
      </c>
      <c r="F1104" s="45">
        <v>0</v>
      </c>
      <c r="G1104" s="45">
        <v>0</v>
      </c>
      <c r="H1104" s="45">
        <v>0</v>
      </c>
      <c r="I1104" s="45">
        <v>0</v>
      </c>
    </row>
    <row r="1105" spans="1:9" x14ac:dyDescent="0.25">
      <c r="A1105" s="306"/>
      <c r="B1105" s="245" t="s">
        <v>20</v>
      </c>
      <c r="C1105" s="39">
        <f>D1105+E1105+F1105+G1105+H1105+I1105</f>
        <v>26</v>
      </c>
      <c r="D1105" s="39">
        <v>0</v>
      </c>
      <c r="E1105" s="39">
        <v>26</v>
      </c>
      <c r="F1105" s="39">
        <v>0</v>
      </c>
      <c r="G1105" s="39">
        <v>0</v>
      </c>
      <c r="H1105" s="39">
        <v>0</v>
      </c>
      <c r="I1105" s="39">
        <v>0</v>
      </c>
    </row>
    <row r="1106" spans="1:9" x14ac:dyDescent="0.25">
      <c r="A1106" s="305" t="s">
        <v>413</v>
      </c>
      <c r="B1106" s="243" t="s">
        <v>19</v>
      </c>
      <c r="C1106" s="39">
        <f>D1106+E1106+F1106+G1106+H1106+I1106</f>
        <v>11</v>
      </c>
      <c r="D1106" s="111">
        <v>0</v>
      </c>
      <c r="E1106" s="45">
        <v>11</v>
      </c>
      <c r="F1106" s="45">
        <v>0</v>
      </c>
      <c r="G1106" s="45">
        <v>0</v>
      </c>
      <c r="H1106" s="45">
        <v>0</v>
      </c>
      <c r="I1106" s="45">
        <v>0</v>
      </c>
    </row>
    <row r="1107" spans="1:9" x14ac:dyDescent="0.25">
      <c r="A1107" s="306"/>
      <c r="B1107" s="245" t="s">
        <v>20</v>
      </c>
      <c r="C1107" s="39">
        <f>D1107+E1107+F1107+G1107+H1107+I1107</f>
        <v>11</v>
      </c>
      <c r="D1107" s="39">
        <v>0</v>
      </c>
      <c r="E1107" s="39">
        <v>11</v>
      </c>
      <c r="F1107" s="39">
        <v>0</v>
      </c>
      <c r="G1107" s="39">
        <v>0</v>
      </c>
      <c r="H1107" s="39">
        <v>0</v>
      </c>
      <c r="I1107" s="39">
        <v>0</v>
      </c>
    </row>
    <row r="1108" spans="1:9" x14ac:dyDescent="0.25">
      <c r="A1108" s="283" t="s">
        <v>30</v>
      </c>
      <c r="B1108" s="104" t="s">
        <v>19</v>
      </c>
      <c r="C1108" s="105">
        <f t="shared" si="167"/>
        <v>557.17000000000007</v>
      </c>
      <c r="D1108" s="116">
        <f t="shared" ref="D1108:I1109" si="169">D1110+D1122+D1126+D1132+D1178+D1182+D1192</f>
        <v>360.43</v>
      </c>
      <c r="E1108" s="116">
        <f t="shared" si="169"/>
        <v>196.74</v>
      </c>
      <c r="F1108" s="116">
        <f t="shared" si="169"/>
        <v>0</v>
      </c>
      <c r="G1108" s="116">
        <f t="shared" si="169"/>
        <v>0</v>
      </c>
      <c r="H1108" s="116">
        <f t="shared" si="169"/>
        <v>0</v>
      </c>
      <c r="I1108" s="116">
        <f t="shared" si="169"/>
        <v>0</v>
      </c>
    </row>
    <row r="1109" spans="1:9" x14ac:dyDescent="0.25">
      <c r="A1109" s="268"/>
      <c r="B1109" s="118" t="s">
        <v>20</v>
      </c>
      <c r="C1109" s="116">
        <f t="shared" si="167"/>
        <v>557.17000000000007</v>
      </c>
      <c r="D1109" s="116">
        <f t="shared" si="169"/>
        <v>360.43</v>
      </c>
      <c r="E1109" s="116">
        <f t="shared" si="169"/>
        <v>196.74</v>
      </c>
      <c r="F1109" s="116">
        <f t="shared" si="169"/>
        <v>0</v>
      </c>
      <c r="G1109" s="116">
        <f t="shared" si="169"/>
        <v>0</v>
      </c>
      <c r="H1109" s="116">
        <f t="shared" si="169"/>
        <v>0</v>
      </c>
      <c r="I1109" s="116">
        <f t="shared" si="169"/>
        <v>0</v>
      </c>
    </row>
    <row r="1110" spans="1:9" x14ac:dyDescent="0.25">
      <c r="A1110" s="296" t="s">
        <v>414</v>
      </c>
      <c r="B1110" s="115" t="s">
        <v>19</v>
      </c>
      <c r="C1110" s="116">
        <f t="shared" si="167"/>
        <v>65.7</v>
      </c>
      <c r="D1110" s="116">
        <f t="shared" ref="D1110:I1111" si="170">D1112+D1114+D1116+D1118+D1120</f>
        <v>65.7</v>
      </c>
      <c r="E1110" s="116">
        <f t="shared" si="170"/>
        <v>0</v>
      </c>
      <c r="F1110" s="116">
        <f t="shared" si="170"/>
        <v>0</v>
      </c>
      <c r="G1110" s="116">
        <f t="shared" si="170"/>
        <v>0</v>
      </c>
      <c r="H1110" s="116">
        <f t="shared" si="170"/>
        <v>0</v>
      </c>
      <c r="I1110" s="116">
        <f t="shared" si="170"/>
        <v>0</v>
      </c>
    </row>
    <row r="1111" spans="1:9" x14ac:dyDescent="0.25">
      <c r="A1111" s="117"/>
      <c r="B1111" s="118" t="s">
        <v>20</v>
      </c>
      <c r="C1111" s="116">
        <f t="shared" si="167"/>
        <v>65.7</v>
      </c>
      <c r="D1111" s="116">
        <f t="shared" si="170"/>
        <v>65.7</v>
      </c>
      <c r="E1111" s="116">
        <f t="shared" si="170"/>
        <v>0</v>
      </c>
      <c r="F1111" s="116">
        <f t="shared" si="170"/>
        <v>0</v>
      </c>
      <c r="G1111" s="116">
        <f t="shared" si="170"/>
        <v>0</v>
      </c>
      <c r="H1111" s="116">
        <f t="shared" si="170"/>
        <v>0</v>
      </c>
      <c r="I1111" s="116">
        <f t="shared" si="170"/>
        <v>0</v>
      </c>
    </row>
    <row r="1112" spans="1:9" x14ac:dyDescent="0.25">
      <c r="A1112" s="199" t="s">
        <v>415</v>
      </c>
      <c r="B1112" s="129" t="s">
        <v>19</v>
      </c>
      <c r="C1112" s="130">
        <f>C1113</f>
        <v>16.600000000000001</v>
      </c>
      <c r="D1112" s="130">
        <v>16.600000000000001</v>
      </c>
      <c r="E1112" s="45">
        <v>0</v>
      </c>
      <c r="F1112" s="130">
        <v>0</v>
      </c>
      <c r="G1112" s="130">
        <v>0</v>
      </c>
      <c r="H1112" s="130">
        <v>0</v>
      </c>
      <c r="I1112" s="130">
        <v>0</v>
      </c>
    </row>
    <row r="1113" spans="1:9" x14ac:dyDescent="0.25">
      <c r="A1113" s="140"/>
      <c r="B1113" s="99" t="s">
        <v>20</v>
      </c>
      <c r="C1113" s="97">
        <f>D1113+E1113+F1113+G1113+H1113+I1113</f>
        <v>16.600000000000001</v>
      </c>
      <c r="D1113" s="130">
        <v>16.600000000000001</v>
      </c>
      <c r="E1113" s="45">
        <v>0</v>
      </c>
      <c r="F1113" s="97">
        <v>0</v>
      </c>
      <c r="G1113" s="97">
        <v>0</v>
      </c>
      <c r="H1113" s="97">
        <v>0</v>
      </c>
      <c r="I1113" s="97">
        <v>0</v>
      </c>
    </row>
    <row r="1114" spans="1:9" x14ac:dyDescent="0.25">
      <c r="A1114" s="199" t="s">
        <v>416</v>
      </c>
      <c r="B1114" s="129" t="s">
        <v>19</v>
      </c>
      <c r="C1114" s="130">
        <f>C1115</f>
        <v>3</v>
      </c>
      <c r="D1114" s="130">
        <v>3</v>
      </c>
      <c r="E1114" s="45">
        <v>0</v>
      </c>
      <c r="F1114" s="130">
        <v>0</v>
      </c>
      <c r="G1114" s="130">
        <v>0</v>
      </c>
      <c r="H1114" s="130">
        <v>0</v>
      </c>
      <c r="I1114" s="130">
        <v>0</v>
      </c>
    </row>
    <row r="1115" spans="1:9" x14ac:dyDescent="0.25">
      <c r="A1115" s="140"/>
      <c r="B1115" s="99" t="s">
        <v>20</v>
      </c>
      <c r="C1115" s="97">
        <f>D1115+E1115+F1115+G1115+H1115+I1115</f>
        <v>3</v>
      </c>
      <c r="D1115" s="130">
        <v>3</v>
      </c>
      <c r="E1115" s="45">
        <v>0</v>
      </c>
      <c r="F1115" s="97">
        <v>0</v>
      </c>
      <c r="G1115" s="97">
        <v>0</v>
      </c>
      <c r="H1115" s="97">
        <v>0</v>
      </c>
      <c r="I1115" s="97">
        <v>0</v>
      </c>
    </row>
    <row r="1116" spans="1:9" x14ac:dyDescent="0.25">
      <c r="A1116" s="199" t="s">
        <v>417</v>
      </c>
      <c r="B1116" s="129" t="s">
        <v>19</v>
      </c>
      <c r="C1116" s="130">
        <f>C1117</f>
        <v>10</v>
      </c>
      <c r="D1116" s="121">
        <v>10</v>
      </c>
      <c r="E1116" s="45">
        <v>0</v>
      </c>
      <c r="F1116" s="130">
        <v>0</v>
      </c>
      <c r="G1116" s="130">
        <v>0</v>
      </c>
      <c r="H1116" s="130">
        <v>0</v>
      </c>
      <c r="I1116" s="130">
        <v>0</v>
      </c>
    </row>
    <row r="1117" spans="1:9" x14ac:dyDescent="0.25">
      <c r="A1117" s="140"/>
      <c r="B1117" s="99" t="s">
        <v>20</v>
      </c>
      <c r="C1117" s="97">
        <f>D1117+E1117+F1117+G1117+H1117+I1117</f>
        <v>10</v>
      </c>
      <c r="D1117" s="97">
        <v>10</v>
      </c>
      <c r="E1117" s="39">
        <v>0</v>
      </c>
      <c r="F1117" s="97">
        <v>0</v>
      </c>
      <c r="G1117" s="97">
        <v>0</v>
      </c>
      <c r="H1117" s="97">
        <v>0</v>
      </c>
      <c r="I1117" s="97">
        <v>0</v>
      </c>
    </row>
    <row r="1118" spans="1:9" ht="15.75" x14ac:dyDescent="0.25">
      <c r="A1118" s="300" t="s">
        <v>418</v>
      </c>
      <c r="B1118" s="120" t="s">
        <v>19</v>
      </c>
      <c r="C1118" s="121">
        <f>D1118+E1118+F1118+G1118+H1118+I1118</f>
        <v>16.100000000000001</v>
      </c>
      <c r="D1118" s="121">
        <v>16.100000000000001</v>
      </c>
      <c r="E1118" s="111">
        <v>0</v>
      </c>
      <c r="F1118" s="121">
        <v>0</v>
      </c>
      <c r="G1118" s="121">
        <v>0</v>
      </c>
      <c r="H1118" s="121">
        <v>0</v>
      </c>
      <c r="I1118" s="121">
        <v>0</v>
      </c>
    </row>
    <row r="1119" spans="1:9" x14ac:dyDescent="0.25">
      <c r="A1119" s="140"/>
      <c r="B1119" s="99" t="s">
        <v>20</v>
      </c>
      <c r="C1119" s="97">
        <f>D1119+E1119+F1119+G1119+H1119+I1119</f>
        <v>16.100000000000001</v>
      </c>
      <c r="D1119" s="97">
        <v>16.100000000000001</v>
      </c>
      <c r="E1119" s="39">
        <v>0</v>
      </c>
      <c r="F1119" s="97">
        <v>0</v>
      </c>
      <c r="G1119" s="97">
        <v>0</v>
      </c>
      <c r="H1119" s="97">
        <v>0</v>
      </c>
      <c r="I1119" s="97">
        <v>0</v>
      </c>
    </row>
    <row r="1120" spans="1:9" x14ac:dyDescent="0.25">
      <c r="A1120" s="301" t="s">
        <v>419</v>
      </c>
      <c r="B1120" s="120" t="s">
        <v>19</v>
      </c>
      <c r="C1120" s="121">
        <f>D1120+E1120+F1120+G1120+H1120+I1120</f>
        <v>20</v>
      </c>
      <c r="D1120" s="121">
        <v>20</v>
      </c>
      <c r="E1120" s="111">
        <v>0</v>
      </c>
      <c r="F1120" s="121">
        <v>0</v>
      </c>
      <c r="G1120" s="121">
        <v>0</v>
      </c>
      <c r="H1120" s="121">
        <v>0</v>
      </c>
      <c r="I1120" s="121">
        <v>0</v>
      </c>
    </row>
    <row r="1121" spans="1:9" x14ac:dyDescent="0.25">
      <c r="A1121" s="140"/>
      <c r="B1121" s="99" t="s">
        <v>20</v>
      </c>
      <c r="C1121" s="97">
        <f>D1121+E1121+F1121+G1121+H1121+I1121</f>
        <v>20</v>
      </c>
      <c r="D1121" s="97">
        <v>20</v>
      </c>
      <c r="E1121" s="39">
        <v>0</v>
      </c>
      <c r="F1121" s="97">
        <v>0</v>
      </c>
      <c r="G1121" s="97">
        <v>0</v>
      </c>
      <c r="H1121" s="97">
        <v>0</v>
      </c>
      <c r="I1121" s="97">
        <v>0</v>
      </c>
    </row>
    <row r="1122" spans="1:9" x14ac:dyDescent="0.25">
      <c r="A1122" s="308" t="s">
        <v>420</v>
      </c>
      <c r="B1122" s="309" t="s">
        <v>19</v>
      </c>
      <c r="C1122" s="116">
        <f t="shared" si="167"/>
        <v>29</v>
      </c>
      <c r="D1122" s="116">
        <f t="shared" ref="D1122:I1123" si="171">D1124</f>
        <v>0</v>
      </c>
      <c r="E1122" s="116">
        <f t="shared" si="171"/>
        <v>29</v>
      </c>
      <c r="F1122" s="116">
        <f t="shared" si="171"/>
        <v>0</v>
      </c>
      <c r="G1122" s="116">
        <f t="shared" si="171"/>
        <v>0</v>
      </c>
      <c r="H1122" s="116">
        <f t="shared" si="171"/>
        <v>0</v>
      </c>
      <c r="I1122" s="116">
        <f t="shared" si="171"/>
        <v>0</v>
      </c>
    </row>
    <row r="1123" spans="1:9" x14ac:dyDescent="0.25">
      <c r="A1123" s="117"/>
      <c r="B1123" s="118" t="s">
        <v>20</v>
      </c>
      <c r="C1123" s="116">
        <f t="shared" si="167"/>
        <v>29</v>
      </c>
      <c r="D1123" s="116">
        <f t="shared" si="171"/>
        <v>0</v>
      </c>
      <c r="E1123" s="116">
        <f t="shared" si="171"/>
        <v>29</v>
      </c>
      <c r="F1123" s="116">
        <f t="shared" si="171"/>
        <v>0</v>
      </c>
      <c r="G1123" s="116">
        <f t="shared" si="171"/>
        <v>0</v>
      </c>
      <c r="H1123" s="116">
        <f t="shared" si="171"/>
        <v>0</v>
      </c>
      <c r="I1123" s="116">
        <f t="shared" si="171"/>
        <v>0</v>
      </c>
    </row>
    <row r="1124" spans="1:9" x14ac:dyDescent="0.25">
      <c r="A1124" s="235" t="s">
        <v>421</v>
      </c>
      <c r="B1124" s="323" t="s">
        <v>19</v>
      </c>
      <c r="C1124" s="62">
        <f>D1124+E1124+F1124+G1124+H1124+I1124</f>
        <v>29</v>
      </c>
      <c r="D1124" s="111">
        <v>0</v>
      </c>
      <c r="E1124" s="39">
        <f>78-49</f>
        <v>29</v>
      </c>
      <c r="F1124" s="111">
        <v>0</v>
      </c>
      <c r="G1124" s="111">
        <v>0</v>
      </c>
      <c r="H1124" s="111">
        <v>0</v>
      </c>
      <c r="I1124" s="111">
        <v>0</v>
      </c>
    </row>
    <row r="1125" spans="1:9" x14ac:dyDescent="0.25">
      <c r="A1125" s="196"/>
      <c r="B1125" s="303" t="s">
        <v>20</v>
      </c>
      <c r="C1125" s="62">
        <f>D1125+E1125+F1125+G1125+H1125+I1125</f>
        <v>29</v>
      </c>
      <c r="D1125" s="62">
        <v>0</v>
      </c>
      <c r="E1125" s="39">
        <f>78-49</f>
        <v>29</v>
      </c>
      <c r="F1125" s="62">
        <v>0</v>
      </c>
      <c r="G1125" s="62">
        <v>0</v>
      </c>
      <c r="H1125" s="62">
        <v>0</v>
      </c>
      <c r="I1125" s="62">
        <v>0</v>
      </c>
    </row>
    <row r="1126" spans="1:9" x14ac:dyDescent="0.25">
      <c r="A1126" s="296" t="s">
        <v>422</v>
      </c>
      <c r="B1126" s="115" t="s">
        <v>19</v>
      </c>
      <c r="C1126" s="116">
        <f t="shared" si="167"/>
        <v>11</v>
      </c>
      <c r="D1126" s="116">
        <f t="shared" ref="D1126:I1127" si="172">D1128+D1130</f>
        <v>5</v>
      </c>
      <c r="E1126" s="116">
        <f t="shared" si="172"/>
        <v>6</v>
      </c>
      <c r="F1126" s="116">
        <f t="shared" si="172"/>
        <v>0</v>
      </c>
      <c r="G1126" s="116">
        <f t="shared" si="172"/>
        <v>0</v>
      </c>
      <c r="H1126" s="116">
        <f t="shared" si="172"/>
        <v>0</v>
      </c>
      <c r="I1126" s="116">
        <f t="shared" si="172"/>
        <v>0</v>
      </c>
    </row>
    <row r="1127" spans="1:9" x14ac:dyDescent="0.25">
      <c r="A1127" s="117"/>
      <c r="B1127" s="118" t="s">
        <v>20</v>
      </c>
      <c r="C1127" s="116">
        <f t="shared" si="167"/>
        <v>11</v>
      </c>
      <c r="D1127" s="116">
        <f t="shared" si="172"/>
        <v>5</v>
      </c>
      <c r="E1127" s="116">
        <f t="shared" si="172"/>
        <v>6</v>
      </c>
      <c r="F1127" s="116">
        <f t="shared" si="172"/>
        <v>0</v>
      </c>
      <c r="G1127" s="116">
        <f t="shared" si="172"/>
        <v>0</v>
      </c>
      <c r="H1127" s="116">
        <f t="shared" si="172"/>
        <v>0</v>
      </c>
      <c r="I1127" s="116">
        <f t="shared" si="172"/>
        <v>0</v>
      </c>
    </row>
    <row r="1128" spans="1:9" x14ac:dyDescent="0.25">
      <c r="A1128" s="214" t="s">
        <v>423</v>
      </c>
      <c r="B1128" s="120" t="s">
        <v>19</v>
      </c>
      <c r="C1128" s="121">
        <f t="shared" si="167"/>
        <v>5</v>
      </c>
      <c r="D1128" s="130">
        <v>5</v>
      </c>
      <c r="E1128" s="121">
        <v>0</v>
      </c>
      <c r="F1128" s="121">
        <v>0</v>
      </c>
      <c r="G1128" s="121">
        <v>0</v>
      </c>
      <c r="H1128" s="121">
        <v>0</v>
      </c>
      <c r="I1128" s="121">
        <v>0</v>
      </c>
    </row>
    <row r="1129" spans="1:9" x14ac:dyDescent="0.25">
      <c r="A1129" s="122"/>
      <c r="B1129" s="99" t="s">
        <v>20</v>
      </c>
      <c r="C1129" s="96">
        <f t="shared" si="167"/>
        <v>5</v>
      </c>
      <c r="D1129" s="96">
        <v>5</v>
      </c>
      <c r="E1129" s="138">
        <v>0</v>
      </c>
      <c r="F1129" s="96">
        <v>0</v>
      </c>
      <c r="G1129" s="96">
        <v>0</v>
      </c>
      <c r="H1129" s="96">
        <v>0</v>
      </c>
      <c r="I1129" s="96">
        <v>0</v>
      </c>
    </row>
    <row r="1130" spans="1:9" x14ac:dyDescent="0.25">
      <c r="A1130" s="324" t="s">
        <v>424</v>
      </c>
      <c r="B1130" s="120" t="s">
        <v>19</v>
      </c>
      <c r="C1130" s="121">
        <f t="shared" si="167"/>
        <v>6</v>
      </c>
      <c r="D1130" s="121">
        <v>0</v>
      </c>
      <c r="E1130" s="121">
        <v>6</v>
      </c>
      <c r="F1130" s="121">
        <v>0</v>
      </c>
      <c r="G1130" s="121">
        <v>0</v>
      </c>
      <c r="H1130" s="121">
        <v>0</v>
      </c>
      <c r="I1130" s="121">
        <v>0</v>
      </c>
    </row>
    <row r="1131" spans="1:9" x14ac:dyDescent="0.25">
      <c r="A1131" s="122"/>
      <c r="B1131" s="99" t="s">
        <v>20</v>
      </c>
      <c r="C1131" s="96">
        <f t="shared" si="167"/>
        <v>6</v>
      </c>
      <c r="D1131" s="96">
        <v>0</v>
      </c>
      <c r="E1131" s="138">
        <v>6</v>
      </c>
      <c r="F1131" s="96">
        <v>0</v>
      </c>
      <c r="G1131" s="96">
        <v>0</v>
      </c>
      <c r="H1131" s="96">
        <v>0</v>
      </c>
      <c r="I1131" s="96">
        <v>0</v>
      </c>
    </row>
    <row r="1132" spans="1:9" x14ac:dyDescent="0.25">
      <c r="A1132" s="296" t="s">
        <v>293</v>
      </c>
      <c r="B1132" s="115" t="s">
        <v>19</v>
      </c>
      <c r="C1132" s="116">
        <f t="shared" si="167"/>
        <v>275.06</v>
      </c>
      <c r="D1132" s="116">
        <f t="shared" ref="D1132:I1133" si="173">D1134+D1136+D1138+D1140+D1142+D1144+D1146+D1148+D1150+D1152+D1154+D1156+D1158+D1160+D1162+D1164+D1166+D1168+D1170+D1172+D1174+D1176</f>
        <v>158.93</v>
      </c>
      <c r="E1132" s="116">
        <f t="shared" si="173"/>
        <v>116.13</v>
      </c>
      <c r="F1132" s="116">
        <f t="shared" si="173"/>
        <v>0</v>
      </c>
      <c r="G1132" s="116">
        <f t="shared" si="173"/>
        <v>0</v>
      </c>
      <c r="H1132" s="116">
        <f t="shared" si="173"/>
        <v>0</v>
      </c>
      <c r="I1132" s="116">
        <f t="shared" si="173"/>
        <v>0</v>
      </c>
    </row>
    <row r="1133" spans="1:9" x14ac:dyDescent="0.25">
      <c r="A1133" s="117"/>
      <c r="B1133" s="118" t="s">
        <v>20</v>
      </c>
      <c r="C1133" s="116">
        <f t="shared" si="167"/>
        <v>275.06</v>
      </c>
      <c r="D1133" s="116">
        <f t="shared" si="173"/>
        <v>158.93</v>
      </c>
      <c r="E1133" s="116">
        <f t="shared" si="173"/>
        <v>116.13</v>
      </c>
      <c r="F1133" s="116">
        <f t="shared" si="173"/>
        <v>0</v>
      </c>
      <c r="G1133" s="116">
        <f t="shared" si="173"/>
        <v>0</v>
      </c>
      <c r="H1133" s="116">
        <f t="shared" si="173"/>
        <v>0</v>
      </c>
      <c r="I1133" s="116">
        <f t="shared" si="173"/>
        <v>0</v>
      </c>
    </row>
    <row r="1134" spans="1:9" ht="26.25" x14ac:dyDescent="0.25">
      <c r="A1134" s="325" t="s">
        <v>425</v>
      </c>
      <c r="B1134" s="120" t="s">
        <v>19</v>
      </c>
      <c r="C1134" s="121">
        <f t="shared" si="167"/>
        <v>3.6</v>
      </c>
      <c r="D1134" s="130">
        <v>3.6</v>
      </c>
      <c r="E1134" s="111">
        <v>0</v>
      </c>
      <c r="F1134" s="121">
        <v>0</v>
      </c>
      <c r="G1134" s="121">
        <v>0</v>
      </c>
      <c r="H1134" s="121">
        <v>0</v>
      </c>
      <c r="I1134" s="121">
        <v>0</v>
      </c>
    </row>
    <row r="1135" spans="1:9" x14ac:dyDescent="0.25">
      <c r="A1135" s="91"/>
      <c r="B1135" s="99" t="s">
        <v>20</v>
      </c>
      <c r="C1135" s="96">
        <f t="shared" si="167"/>
        <v>3.6</v>
      </c>
      <c r="D1135" s="96">
        <v>3.6</v>
      </c>
      <c r="E1135" s="39">
        <v>0</v>
      </c>
      <c r="F1135" s="96">
        <v>0</v>
      </c>
      <c r="G1135" s="96">
        <v>0</v>
      </c>
      <c r="H1135" s="96">
        <v>0</v>
      </c>
      <c r="I1135" s="96">
        <v>0</v>
      </c>
    </row>
    <row r="1136" spans="1:9" x14ac:dyDescent="0.25">
      <c r="A1136" s="326" t="s">
        <v>426</v>
      </c>
      <c r="B1136" s="120" t="s">
        <v>19</v>
      </c>
      <c r="C1136" s="121">
        <f t="shared" si="167"/>
        <v>6.73</v>
      </c>
      <c r="D1136" s="121">
        <v>0</v>
      </c>
      <c r="E1136" s="111">
        <v>6.73</v>
      </c>
      <c r="F1136" s="121">
        <v>0</v>
      </c>
      <c r="G1136" s="121">
        <v>0</v>
      </c>
      <c r="H1136" s="121">
        <v>0</v>
      </c>
      <c r="I1136" s="121">
        <v>0</v>
      </c>
    </row>
    <row r="1137" spans="1:9" x14ac:dyDescent="0.25">
      <c r="A1137" s="85"/>
      <c r="B1137" s="99" t="s">
        <v>20</v>
      </c>
      <c r="C1137" s="96">
        <f t="shared" si="167"/>
        <v>6.73</v>
      </c>
      <c r="D1137" s="96">
        <v>0</v>
      </c>
      <c r="E1137" s="39">
        <v>6.73</v>
      </c>
      <c r="F1137" s="96">
        <v>0</v>
      </c>
      <c r="G1137" s="96">
        <v>0</v>
      </c>
      <c r="H1137" s="96">
        <v>0</v>
      </c>
      <c r="I1137" s="96">
        <v>0</v>
      </c>
    </row>
    <row r="1138" spans="1:9" ht="26.25" x14ac:dyDescent="0.25">
      <c r="A1138" s="325" t="s">
        <v>427</v>
      </c>
      <c r="B1138" s="120" t="s">
        <v>19</v>
      </c>
      <c r="C1138" s="121">
        <f t="shared" si="167"/>
        <v>3.73</v>
      </c>
      <c r="D1138" s="121">
        <v>0</v>
      </c>
      <c r="E1138" s="111">
        <v>3.73</v>
      </c>
      <c r="F1138" s="121">
        <v>0</v>
      </c>
      <c r="G1138" s="121">
        <v>0</v>
      </c>
      <c r="H1138" s="121">
        <v>0</v>
      </c>
      <c r="I1138" s="121">
        <v>0</v>
      </c>
    </row>
    <row r="1139" spans="1:9" x14ac:dyDescent="0.25">
      <c r="A1139" s="61"/>
      <c r="B1139" s="99" t="s">
        <v>20</v>
      </c>
      <c r="C1139" s="96">
        <f t="shared" si="167"/>
        <v>3.73</v>
      </c>
      <c r="D1139" s="96">
        <v>0</v>
      </c>
      <c r="E1139" s="62">
        <v>3.73</v>
      </c>
      <c r="F1139" s="96">
        <v>0</v>
      </c>
      <c r="G1139" s="96">
        <v>0</v>
      </c>
      <c r="H1139" s="96">
        <v>0</v>
      </c>
      <c r="I1139" s="96">
        <v>0</v>
      </c>
    </row>
    <row r="1140" spans="1:9" ht="26.25" x14ac:dyDescent="0.25">
      <c r="A1140" s="326" t="s">
        <v>428</v>
      </c>
      <c r="B1140" s="120" t="s">
        <v>19</v>
      </c>
      <c r="C1140" s="121">
        <f t="shared" si="167"/>
        <v>3.5</v>
      </c>
      <c r="D1140" s="121">
        <v>0</v>
      </c>
      <c r="E1140" s="111">
        <v>3.5</v>
      </c>
      <c r="F1140" s="121">
        <v>0</v>
      </c>
      <c r="G1140" s="121">
        <v>0</v>
      </c>
      <c r="H1140" s="121">
        <v>0</v>
      </c>
      <c r="I1140" s="121">
        <v>0</v>
      </c>
    </row>
    <row r="1141" spans="1:9" x14ac:dyDescent="0.25">
      <c r="A1141" s="327"/>
      <c r="B1141" s="99" t="s">
        <v>20</v>
      </c>
      <c r="C1141" s="96">
        <f t="shared" si="167"/>
        <v>3.5</v>
      </c>
      <c r="D1141" s="96">
        <v>0</v>
      </c>
      <c r="E1141" s="328">
        <v>3.5</v>
      </c>
      <c r="F1141" s="96">
        <v>0</v>
      </c>
      <c r="G1141" s="96">
        <v>0</v>
      </c>
      <c r="H1141" s="96">
        <v>0</v>
      </c>
      <c r="I1141" s="96">
        <v>0</v>
      </c>
    </row>
    <row r="1142" spans="1:9" ht="26.25" x14ac:dyDescent="0.25">
      <c r="A1142" s="325" t="s">
        <v>429</v>
      </c>
      <c r="B1142" s="120" t="s">
        <v>19</v>
      </c>
      <c r="C1142" s="121">
        <f t="shared" si="167"/>
        <v>3.6</v>
      </c>
      <c r="D1142" s="130">
        <v>3.6</v>
      </c>
      <c r="E1142" s="111">
        <v>0</v>
      </c>
      <c r="F1142" s="121">
        <v>0</v>
      </c>
      <c r="G1142" s="121">
        <v>0</v>
      </c>
      <c r="H1142" s="121">
        <v>0</v>
      </c>
      <c r="I1142" s="121">
        <v>0</v>
      </c>
    </row>
    <row r="1143" spans="1:9" x14ac:dyDescent="0.25">
      <c r="A1143" s="85"/>
      <c r="B1143" s="99" t="s">
        <v>20</v>
      </c>
      <c r="C1143" s="96">
        <f t="shared" ref="C1143:C1221" si="174">D1143+E1143+F1143+G1143+H1143+I1143</f>
        <v>3.6</v>
      </c>
      <c r="D1143" s="96">
        <v>3.6</v>
      </c>
      <c r="E1143" s="39">
        <v>0</v>
      </c>
      <c r="F1143" s="96">
        <v>0</v>
      </c>
      <c r="G1143" s="96">
        <v>0</v>
      </c>
      <c r="H1143" s="96">
        <v>0</v>
      </c>
      <c r="I1143" s="96">
        <v>0</v>
      </c>
    </row>
    <row r="1144" spans="1:9" ht="26.25" x14ac:dyDescent="0.25">
      <c r="A1144" s="325" t="s">
        <v>430</v>
      </c>
      <c r="B1144" s="120" t="s">
        <v>19</v>
      </c>
      <c r="C1144" s="121">
        <f t="shared" si="174"/>
        <v>11.19</v>
      </c>
      <c r="D1144" s="121">
        <v>0</v>
      </c>
      <c r="E1144" s="111">
        <v>11.19</v>
      </c>
      <c r="F1144" s="121">
        <v>0</v>
      </c>
      <c r="G1144" s="121">
        <v>0</v>
      </c>
      <c r="H1144" s="121">
        <v>0</v>
      </c>
      <c r="I1144" s="121">
        <v>0</v>
      </c>
    </row>
    <row r="1145" spans="1:9" x14ac:dyDescent="0.25">
      <c r="A1145" s="122"/>
      <c r="B1145" s="99" t="s">
        <v>20</v>
      </c>
      <c r="C1145" s="96">
        <f t="shared" si="174"/>
        <v>11.19</v>
      </c>
      <c r="D1145" s="96">
        <v>0</v>
      </c>
      <c r="E1145" s="39">
        <v>11.19</v>
      </c>
      <c r="F1145" s="96">
        <v>0</v>
      </c>
      <c r="G1145" s="96">
        <v>0</v>
      </c>
      <c r="H1145" s="96">
        <v>0</v>
      </c>
      <c r="I1145" s="96">
        <v>0</v>
      </c>
    </row>
    <row r="1146" spans="1:9" x14ac:dyDescent="0.25">
      <c r="A1146" s="325" t="s">
        <v>431</v>
      </c>
      <c r="B1146" s="120" t="s">
        <v>19</v>
      </c>
      <c r="C1146" s="121">
        <f t="shared" si="174"/>
        <v>4.7300000000000004</v>
      </c>
      <c r="D1146" s="121">
        <v>0</v>
      </c>
      <c r="E1146" s="111">
        <v>4.7300000000000004</v>
      </c>
      <c r="F1146" s="121">
        <v>0</v>
      </c>
      <c r="G1146" s="121">
        <v>0</v>
      </c>
      <c r="H1146" s="121">
        <v>0</v>
      </c>
      <c r="I1146" s="121">
        <v>0</v>
      </c>
    </row>
    <row r="1147" spans="1:9" x14ac:dyDescent="0.25">
      <c r="A1147" s="91"/>
      <c r="B1147" s="99" t="s">
        <v>20</v>
      </c>
      <c r="C1147" s="96">
        <f t="shared" si="174"/>
        <v>4.7300000000000004</v>
      </c>
      <c r="D1147" s="96">
        <v>0</v>
      </c>
      <c r="E1147" s="39">
        <v>4.7300000000000004</v>
      </c>
      <c r="F1147" s="96">
        <v>0</v>
      </c>
      <c r="G1147" s="96">
        <v>0</v>
      </c>
      <c r="H1147" s="96">
        <v>0</v>
      </c>
      <c r="I1147" s="96">
        <v>0</v>
      </c>
    </row>
    <row r="1148" spans="1:9" x14ac:dyDescent="0.25">
      <c r="A1148" s="326" t="s">
        <v>432</v>
      </c>
      <c r="B1148" s="120" t="s">
        <v>19</v>
      </c>
      <c r="C1148" s="121">
        <f t="shared" si="174"/>
        <v>47.6</v>
      </c>
      <c r="D1148" s="130">
        <v>47.6</v>
      </c>
      <c r="E1148" s="111">
        <v>0</v>
      </c>
      <c r="F1148" s="121">
        <v>0</v>
      </c>
      <c r="G1148" s="121">
        <v>0</v>
      </c>
      <c r="H1148" s="121">
        <v>0</v>
      </c>
      <c r="I1148" s="121">
        <v>0</v>
      </c>
    </row>
    <row r="1149" spans="1:9" x14ac:dyDescent="0.25">
      <c r="A1149" s="85"/>
      <c r="B1149" s="99" t="s">
        <v>20</v>
      </c>
      <c r="C1149" s="96">
        <f t="shared" si="174"/>
        <v>47.6</v>
      </c>
      <c r="D1149" s="96">
        <v>47.6</v>
      </c>
      <c r="E1149" s="39">
        <v>0</v>
      </c>
      <c r="F1149" s="96">
        <v>0</v>
      </c>
      <c r="G1149" s="96">
        <v>0</v>
      </c>
      <c r="H1149" s="96">
        <v>0</v>
      </c>
      <c r="I1149" s="96">
        <v>0</v>
      </c>
    </row>
    <row r="1150" spans="1:9" x14ac:dyDescent="0.25">
      <c r="A1150" s="325" t="s">
        <v>433</v>
      </c>
      <c r="B1150" s="120" t="s">
        <v>19</v>
      </c>
      <c r="C1150" s="121">
        <f t="shared" si="174"/>
        <v>8.34</v>
      </c>
      <c r="D1150" s="121">
        <v>0</v>
      </c>
      <c r="E1150" s="111">
        <v>8.34</v>
      </c>
      <c r="F1150" s="121">
        <v>0</v>
      </c>
      <c r="G1150" s="121">
        <v>0</v>
      </c>
      <c r="H1150" s="121">
        <v>0</v>
      </c>
      <c r="I1150" s="121">
        <v>0</v>
      </c>
    </row>
    <row r="1151" spans="1:9" x14ac:dyDescent="0.25">
      <c r="A1151" s="61"/>
      <c r="B1151" s="99" t="s">
        <v>20</v>
      </c>
      <c r="C1151" s="96">
        <f t="shared" si="174"/>
        <v>8.34</v>
      </c>
      <c r="D1151" s="96">
        <v>0</v>
      </c>
      <c r="E1151" s="39">
        <v>8.34</v>
      </c>
      <c r="F1151" s="96">
        <v>0</v>
      </c>
      <c r="G1151" s="96">
        <v>0</v>
      </c>
      <c r="H1151" s="96">
        <v>0</v>
      </c>
      <c r="I1151" s="96">
        <v>0</v>
      </c>
    </row>
    <row r="1152" spans="1:9" x14ac:dyDescent="0.25">
      <c r="A1152" s="326" t="s">
        <v>434</v>
      </c>
      <c r="B1152" s="120" t="s">
        <v>19</v>
      </c>
      <c r="C1152" s="121">
        <f t="shared" si="174"/>
        <v>19</v>
      </c>
      <c r="D1152" s="130">
        <v>19</v>
      </c>
      <c r="E1152" s="111">
        <v>0</v>
      </c>
      <c r="F1152" s="121">
        <v>0</v>
      </c>
      <c r="G1152" s="121">
        <v>0</v>
      </c>
      <c r="H1152" s="121">
        <v>0</v>
      </c>
      <c r="I1152" s="121">
        <v>0</v>
      </c>
    </row>
    <row r="1153" spans="1:9" x14ac:dyDescent="0.25">
      <c r="A1153" s="85"/>
      <c r="B1153" s="99" t="s">
        <v>20</v>
      </c>
      <c r="C1153" s="96">
        <f t="shared" si="174"/>
        <v>19</v>
      </c>
      <c r="D1153" s="96">
        <v>19</v>
      </c>
      <c r="E1153" s="39">
        <v>0</v>
      </c>
      <c r="F1153" s="96">
        <v>0</v>
      </c>
      <c r="G1153" s="96">
        <v>0</v>
      </c>
      <c r="H1153" s="96">
        <v>0</v>
      </c>
      <c r="I1153" s="96">
        <v>0</v>
      </c>
    </row>
    <row r="1154" spans="1:9" ht="26.25" x14ac:dyDescent="0.25">
      <c r="A1154" s="325" t="s">
        <v>435</v>
      </c>
      <c r="B1154" s="120" t="s">
        <v>19</v>
      </c>
      <c r="C1154" s="121">
        <f t="shared" si="174"/>
        <v>25.38</v>
      </c>
      <c r="D1154" s="121">
        <v>0</v>
      </c>
      <c r="E1154" s="111">
        <v>25.38</v>
      </c>
      <c r="F1154" s="121">
        <v>0</v>
      </c>
      <c r="G1154" s="121">
        <v>0</v>
      </c>
      <c r="H1154" s="121">
        <v>0</v>
      </c>
      <c r="I1154" s="121">
        <v>0</v>
      </c>
    </row>
    <row r="1155" spans="1:9" x14ac:dyDescent="0.25">
      <c r="A1155" s="61"/>
      <c r="B1155" s="99" t="s">
        <v>20</v>
      </c>
      <c r="C1155" s="96">
        <f t="shared" si="174"/>
        <v>25.38</v>
      </c>
      <c r="D1155" s="96">
        <v>0</v>
      </c>
      <c r="E1155" s="39">
        <v>25.38</v>
      </c>
      <c r="F1155" s="96">
        <v>0</v>
      </c>
      <c r="G1155" s="96">
        <v>0</v>
      </c>
      <c r="H1155" s="96">
        <v>0</v>
      </c>
      <c r="I1155" s="96">
        <v>0</v>
      </c>
    </row>
    <row r="1156" spans="1:9" x14ac:dyDescent="0.25">
      <c r="A1156" s="325" t="s">
        <v>436</v>
      </c>
      <c r="B1156" s="120" t="s">
        <v>19</v>
      </c>
      <c r="C1156" s="121">
        <f t="shared" si="174"/>
        <v>26.17</v>
      </c>
      <c r="D1156" s="121">
        <v>0</v>
      </c>
      <c r="E1156" s="111">
        <v>26.17</v>
      </c>
      <c r="F1156" s="121">
        <v>0</v>
      </c>
      <c r="G1156" s="121">
        <v>0</v>
      </c>
      <c r="H1156" s="121">
        <v>0</v>
      </c>
      <c r="I1156" s="121">
        <v>0</v>
      </c>
    </row>
    <row r="1157" spans="1:9" x14ac:dyDescent="0.25">
      <c r="A1157" s="85"/>
      <c r="B1157" s="99" t="s">
        <v>20</v>
      </c>
      <c r="C1157" s="96">
        <f t="shared" si="174"/>
        <v>26.17</v>
      </c>
      <c r="D1157" s="96">
        <v>0</v>
      </c>
      <c r="E1157" s="39">
        <v>26.17</v>
      </c>
      <c r="F1157" s="96">
        <v>0</v>
      </c>
      <c r="G1157" s="96">
        <v>0</v>
      </c>
      <c r="H1157" s="96">
        <v>0</v>
      </c>
      <c r="I1157" s="96">
        <v>0</v>
      </c>
    </row>
    <row r="1158" spans="1:9" x14ac:dyDescent="0.25">
      <c r="A1158" s="325" t="s">
        <v>437</v>
      </c>
      <c r="B1158" s="120" t="s">
        <v>19</v>
      </c>
      <c r="C1158" s="121">
        <f t="shared" si="174"/>
        <v>7</v>
      </c>
      <c r="D1158" s="130">
        <v>7</v>
      </c>
      <c r="E1158" s="111">
        <v>0</v>
      </c>
      <c r="F1158" s="121">
        <v>0</v>
      </c>
      <c r="G1158" s="121">
        <v>0</v>
      </c>
      <c r="H1158" s="121">
        <v>0</v>
      </c>
      <c r="I1158" s="121">
        <v>0</v>
      </c>
    </row>
    <row r="1159" spans="1:9" x14ac:dyDescent="0.25">
      <c r="A1159" s="91"/>
      <c r="B1159" s="99" t="s">
        <v>20</v>
      </c>
      <c r="C1159" s="96">
        <f t="shared" si="174"/>
        <v>7</v>
      </c>
      <c r="D1159" s="96">
        <v>7</v>
      </c>
      <c r="E1159" s="39">
        <v>0</v>
      </c>
      <c r="F1159" s="96">
        <v>0</v>
      </c>
      <c r="G1159" s="96">
        <v>0</v>
      </c>
      <c r="H1159" s="96">
        <v>0</v>
      </c>
      <c r="I1159" s="96">
        <v>0</v>
      </c>
    </row>
    <row r="1160" spans="1:9" x14ac:dyDescent="0.25">
      <c r="A1160" s="325" t="s">
        <v>438</v>
      </c>
      <c r="B1160" s="120" t="s">
        <v>19</v>
      </c>
      <c r="C1160" s="121">
        <f t="shared" si="174"/>
        <v>18.45</v>
      </c>
      <c r="D1160" s="121">
        <v>0</v>
      </c>
      <c r="E1160" s="111">
        <v>18.45</v>
      </c>
      <c r="F1160" s="121">
        <v>0</v>
      </c>
      <c r="G1160" s="121">
        <v>0</v>
      </c>
      <c r="H1160" s="121">
        <v>0</v>
      </c>
      <c r="I1160" s="121">
        <v>0</v>
      </c>
    </row>
    <row r="1161" spans="1:9" x14ac:dyDescent="0.25">
      <c r="A1161" s="61"/>
      <c r="B1161" s="99" t="s">
        <v>20</v>
      </c>
      <c r="C1161" s="96">
        <f t="shared" si="174"/>
        <v>18.45</v>
      </c>
      <c r="D1161" s="96">
        <v>0</v>
      </c>
      <c r="E1161" s="39">
        <v>18.45</v>
      </c>
      <c r="F1161" s="96">
        <v>0</v>
      </c>
      <c r="G1161" s="96">
        <v>0</v>
      </c>
      <c r="H1161" s="96">
        <v>0</v>
      </c>
      <c r="I1161" s="96">
        <v>0</v>
      </c>
    </row>
    <row r="1162" spans="1:9" x14ac:dyDescent="0.25">
      <c r="A1162" s="325" t="s">
        <v>439</v>
      </c>
      <c r="B1162" s="120" t="s">
        <v>19</v>
      </c>
      <c r="C1162" s="121">
        <f t="shared" si="174"/>
        <v>8.33</v>
      </c>
      <c r="D1162" s="130">
        <v>8.33</v>
      </c>
      <c r="E1162" s="111">
        <v>0</v>
      </c>
      <c r="F1162" s="121">
        <v>0</v>
      </c>
      <c r="G1162" s="121">
        <v>0</v>
      </c>
      <c r="H1162" s="121">
        <v>0</v>
      </c>
      <c r="I1162" s="121">
        <v>0</v>
      </c>
    </row>
    <row r="1163" spans="1:9" x14ac:dyDescent="0.25">
      <c r="A1163" s="91"/>
      <c r="B1163" s="99" t="s">
        <v>20</v>
      </c>
      <c r="C1163" s="96">
        <f t="shared" si="174"/>
        <v>8.33</v>
      </c>
      <c r="D1163" s="96">
        <v>8.33</v>
      </c>
      <c r="E1163" s="39">
        <v>0</v>
      </c>
      <c r="F1163" s="96">
        <v>0</v>
      </c>
      <c r="G1163" s="96">
        <v>0</v>
      </c>
      <c r="H1163" s="96">
        <v>0</v>
      </c>
      <c r="I1163" s="96">
        <v>0</v>
      </c>
    </row>
    <row r="1164" spans="1:9" x14ac:dyDescent="0.25">
      <c r="A1164" s="325" t="s">
        <v>440</v>
      </c>
      <c r="B1164" s="120" t="s">
        <v>19</v>
      </c>
      <c r="C1164" s="121">
        <f t="shared" si="174"/>
        <v>3.5</v>
      </c>
      <c r="D1164" s="130">
        <v>3.5</v>
      </c>
      <c r="E1164" s="111">
        <v>0</v>
      </c>
      <c r="F1164" s="121">
        <v>0</v>
      </c>
      <c r="G1164" s="121">
        <v>0</v>
      </c>
      <c r="H1164" s="121">
        <v>0</v>
      </c>
      <c r="I1164" s="121">
        <v>0</v>
      </c>
    </row>
    <row r="1165" spans="1:9" x14ac:dyDescent="0.25">
      <c r="A1165" s="85"/>
      <c r="B1165" s="99" t="s">
        <v>20</v>
      </c>
      <c r="C1165" s="96">
        <f t="shared" si="174"/>
        <v>3.5</v>
      </c>
      <c r="D1165" s="96">
        <v>3.5</v>
      </c>
      <c r="E1165" s="39">
        <v>0</v>
      </c>
      <c r="F1165" s="96">
        <v>0</v>
      </c>
      <c r="G1165" s="96">
        <v>0</v>
      </c>
      <c r="H1165" s="96">
        <v>0</v>
      </c>
      <c r="I1165" s="96">
        <v>0</v>
      </c>
    </row>
    <row r="1166" spans="1:9" ht="26.25" x14ac:dyDescent="0.25">
      <c r="A1166" s="326" t="s">
        <v>441</v>
      </c>
      <c r="B1166" s="120" t="s">
        <v>19</v>
      </c>
      <c r="C1166" s="121">
        <f t="shared" si="174"/>
        <v>11</v>
      </c>
      <c r="D1166" s="96">
        <v>11</v>
      </c>
      <c r="E1166" s="111">
        <v>0</v>
      </c>
      <c r="F1166" s="121">
        <v>0</v>
      </c>
      <c r="G1166" s="121">
        <v>0</v>
      </c>
      <c r="H1166" s="121">
        <v>0</v>
      </c>
      <c r="I1166" s="121">
        <v>0</v>
      </c>
    </row>
    <row r="1167" spans="1:9" x14ac:dyDescent="0.25">
      <c r="A1167" s="61"/>
      <c r="B1167" s="99" t="s">
        <v>20</v>
      </c>
      <c r="C1167" s="96">
        <f t="shared" si="174"/>
        <v>11</v>
      </c>
      <c r="D1167" s="96">
        <v>11</v>
      </c>
      <c r="E1167" s="39">
        <v>0</v>
      </c>
      <c r="F1167" s="96">
        <v>0</v>
      </c>
      <c r="G1167" s="96">
        <v>0</v>
      </c>
      <c r="H1167" s="96">
        <v>0</v>
      </c>
      <c r="I1167" s="96">
        <v>0</v>
      </c>
    </row>
    <row r="1168" spans="1:9" ht="26.25" x14ac:dyDescent="0.25">
      <c r="A1168" s="325" t="s">
        <v>442</v>
      </c>
      <c r="B1168" s="120" t="s">
        <v>19</v>
      </c>
      <c r="C1168" s="121">
        <f t="shared" si="174"/>
        <v>4.58</v>
      </c>
      <c r="D1168" s="121">
        <v>0</v>
      </c>
      <c r="E1168" s="111">
        <v>4.58</v>
      </c>
      <c r="F1168" s="121">
        <v>0</v>
      </c>
      <c r="G1168" s="121">
        <v>0</v>
      </c>
      <c r="H1168" s="121">
        <v>0</v>
      </c>
      <c r="I1168" s="121">
        <v>0</v>
      </c>
    </row>
    <row r="1169" spans="1:9" x14ac:dyDescent="0.25">
      <c r="A1169" s="61"/>
      <c r="B1169" s="99" t="s">
        <v>20</v>
      </c>
      <c r="C1169" s="96">
        <f t="shared" si="174"/>
        <v>4.58</v>
      </c>
      <c r="D1169" s="96">
        <v>0</v>
      </c>
      <c r="E1169" s="62">
        <v>4.58</v>
      </c>
      <c r="F1169" s="96">
        <v>0</v>
      </c>
      <c r="G1169" s="96">
        <v>0</v>
      </c>
      <c r="H1169" s="96">
        <v>0</v>
      </c>
      <c r="I1169" s="96">
        <v>0</v>
      </c>
    </row>
    <row r="1170" spans="1:9" x14ac:dyDescent="0.25">
      <c r="A1170" s="325" t="s">
        <v>443</v>
      </c>
      <c r="B1170" s="120" t="s">
        <v>19</v>
      </c>
      <c r="C1170" s="121">
        <f t="shared" si="174"/>
        <v>35.700000000000003</v>
      </c>
      <c r="D1170" s="96">
        <v>35.700000000000003</v>
      </c>
      <c r="E1170" s="111">
        <v>0</v>
      </c>
      <c r="F1170" s="121">
        <v>0</v>
      </c>
      <c r="G1170" s="121">
        <v>0</v>
      </c>
      <c r="H1170" s="121">
        <v>0</v>
      </c>
      <c r="I1170" s="121">
        <v>0</v>
      </c>
    </row>
    <row r="1171" spans="1:9" x14ac:dyDescent="0.25">
      <c r="A1171" s="91"/>
      <c r="B1171" s="99" t="s">
        <v>20</v>
      </c>
      <c r="C1171" s="96">
        <f t="shared" si="174"/>
        <v>35.700000000000003</v>
      </c>
      <c r="D1171" s="96">
        <v>35.700000000000003</v>
      </c>
      <c r="E1171" s="39">
        <v>0</v>
      </c>
      <c r="F1171" s="96">
        <v>0</v>
      </c>
      <c r="G1171" s="96">
        <v>0</v>
      </c>
      <c r="H1171" s="96">
        <v>0</v>
      </c>
      <c r="I1171" s="96">
        <v>0</v>
      </c>
    </row>
    <row r="1172" spans="1:9" x14ac:dyDescent="0.25">
      <c r="A1172" s="325" t="s">
        <v>444</v>
      </c>
      <c r="B1172" s="120" t="s">
        <v>19</v>
      </c>
      <c r="C1172" s="121">
        <f t="shared" si="174"/>
        <v>3.33</v>
      </c>
      <c r="D1172" s="121">
        <v>0</v>
      </c>
      <c r="E1172" s="111">
        <v>3.33</v>
      </c>
      <c r="F1172" s="121">
        <v>0</v>
      </c>
      <c r="G1172" s="121">
        <v>0</v>
      </c>
      <c r="H1172" s="121">
        <v>0</v>
      </c>
      <c r="I1172" s="121">
        <v>0</v>
      </c>
    </row>
    <row r="1173" spans="1:9" x14ac:dyDescent="0.25">
      <c r="A1173" s="85"/>
      <c r="B1173" s="99" t="s">
        <v>20</v>
      </c>
      <c r="C1173" s="96">
        <f t="shared" si="174"/>
        <v>3.33</v>
      </c>
      <c r="D1173" s="96">
        <v>0</v>
      </c>
      <c r="E1173" s="39">
        <v>3.33</v>
      </c>
      <c r="F1173" s="96">
        <v>0</v>
      </c>
      <c r="G1173" s="96">
        <v>0</v>
      </c>
      <c r="H1173" s="96">
        <v>0</v>
      </c>
      <c r="I1173" s="96">
        <v>0</v>
      </c>
    </row>
    <row r="1174" spans="1:9" x14ac:dyDescent="0.25">
      <c r="A1174" s="329" t="s">
        <v>445</v>
      </c>
      <c r="B1174" s="120" t="s">
        <v>19</v>
      </c>
      <c r="C1174" s="121">
        <f t="shared" si="174"/>
        <v>16</v>
      </c>
      <c r="D1174" s="96">
        <v>16</v>
      </c>
      <c r="E1174" s="111">
        <v>0</v>
      </c>
      <c r="F1174" s="121">
        <v>0</v>
      </c>
      <c r="G1174" s="121">
        <v>0</v>
      </c>
      <c r="H1174" s="121">
        <v>0</v>
      </c>
      <c r="I1174" s="121">
        <v>0</v>
      </c>
    </row>
    <row r="1175" spans="1:9" x14ac:dyDescent="0.25">
      <c r="A1175" s="61"/>
      <c r="B1175" s="99" t="s">
        <v>20</v>
      </c>
      <c r="C1175" s="96">
        <f t="shared" si="174"/>
        <v>16</v>
      </c>
      <c r="D1175" s="96">
        <v>16</v>
      </c>
      <c r="E1175" s="62">
        <v>0</v>
      </c>
      <c r="F1175" s="96">
        <v>0</v>
      </c>
      <c r="G1175" s="96">
        <v>0</v>
      </c>
      <c r="H1175" s="96">
        <v>0</v>
      </c>
      <c r="I1175" s="96">
        <v>0</v>
      </c>
    </row>
    <row r="1176" spans="1:9" ht="26.25" x14ac:dyDescent="0.25">
      <c r="A1176" s="325" t="s">
        <v>425</v>
      </c>
      <c r="B1176" s="120" t="s">
        <v>19</v>
      </c>
      <c r="C1176" s="121">
        <f t="shared" si="174"/>
        <v>3.6</v>
      </c>
      <c r="D1176" s="130">
        <v>3.6</v>
      </c>
      <c r="E1176" s="111">
        <v>0</v>
      </c>
      <c r="F1176" s="121">
        <v>0</v>
      </c>
      <c r="G1176" s="121">
        <v>0</v>
      </c>
      <c r="H1176" s="121">
        <v>0</v>
      </c>
      <c r="I1176" s="121">
        <v>0</v>
      </c>
    </row>
    <row r="1177" spans="1:9" x14ac:dyDescent="0.25">
      <c r="A1177" s="91"/>
      <c r="B1177" s="99" t="s">
        <v>20</v>
      </c>
      <c r="C1177" s="96">
        <f t="shared" si="174"/>
        <v>3.6</v>
      </c>
      <c r="D1177" s="96">
        <v>3.6</v>
      </c>
      <c r="E1177" s="39">
        <v>0</v>
      </c>
      <c r="F1177" s="96">
        <v>0</v>
      </c>
      <c r="G1177" s="96">
        <v>0</v>
      </c>
      <c r="H1177" s="96">
        <v>0</v>
      </c>
      <c r="I1177" s="96">
        <v>0</v>
      </c>
    </row>
    <row r="1178" spans="1:9" x14ac:dyDescent="0.25">
      <c r="A1178" s="330" t="s">
        <v>446</v>
      </c>
      <c r="B1178" s="95" t="s">
        <v>19</v>
      </c>
      <c r="C1178" s="96">
        <f t="shared" si="174"/>
        <v>100</v>
      </c>
      <c r="D1178" s="96">
        <f t="shared" ref="D1178:I1179" si="175">D1180</f>
        <v>100</v>
      </c>
      <c r="E1178" s="39">
        <f t="shared" si="175"/>
        <v>0</v>
      </c>
      <c r="F1178" s="96">
        <f t="shared" si="175"/>
        <v>0</v>
      </c>
      <c r="G1178" s="96">
        <f t="shared" si="175"/>
        <v>0</v>
      </c>
      <c r="H1178" s="96">
        <f t="shared" si="175"/>
        <v>0</v>
      </c>
      <c r="I1178" s="96">
        <f t="shared" si="175"/>
        <v>0</v>
      </c>
    </row>
    <row r="1179" spans="1:9" x14ac:dyDescent="0.25">
      <c r="A1179" s="61"/>
      <c r="B1179" s="99" t="s">
        <v>20</v>
      </c>
      <c r="C1179" s="96">
        <f t="shared" si="174"/>
        <v>100</v>
      </c>
      <c r="D1179" s="96">
        <f t="shared" si="175"/>
        <v>100</v>
      </c>
      <c r="E1179" s="39">
        <f t="shared" si="175"/>
        <v>0</v>
      </c>
      <c r="F1179" s="96">
        <f t="shared" si="175"/>
        <v>0</v>
      </c>
      <c r="G1179" s="96">
        <f t="shared" si="175"/>
        <v>0</v>
      </c>
      <c r="H1179" s="96">
        <f t="shared" si="175"/>
        <v>0</v>
      </c>
      <c r="I1179" s="96">
        <f t="shared" si="175"/>
        <v>0</v>
      </c>
    </row>
    <row r="1180" spans="1:9" x14ac:dyDescent="0.25">
      <c r="A1180" s="325" t="s">
        <v>447</v>
      </c>
      <c r="B1180" s="120" t="s">
        <v>19</v>
      </c>
      <c r="C1180" s="121">
        <f t="shared" si="174"/>
        <v>100</v>
      </c>
      <c r="D1180" s="130">
        <v>100</v>
      </c>
      <c r="E1180" s="111">
        <v>0</v>
      </c>
      <c r="F1180" s="121">
        <v>0</v>
      </c>
      <c r="G1180" s="121">
        <v>0</v>
      </c>
      <c r="H1180" s="121">
        <v>0</v>
      </c>
      <c r="I1180" s="121">
        <v>0</v>
      </c>
    </row>
    <row r="1181" spans="1:9" x14ac:dyDescent="0.25">
      <c r="A1181" s="91"/>
      <c r="B1181" s="99" t="s">
        <v>20</v>
      </c>
      <c r="C1181" s="96">
        <f t="shared" si="174"/>
        <v>100</v>
      </c>
      <c r="D1181" s="96">
        <v>100</v>
      </c>
      <c r="E1181" s="39">
        <v>0</v>
      </c>
      <c r="F1181" s="96">
        <v>0</v>
      </c>
      <c r="G1181" s="96">
        <v>0</v>
      </c>
      <c r="H1181" s="96">
        <v>0</v>
      </c>
      <c r="I1181" s="96">
        <v>0</v>
      </c>
    </row>
    <row r="1182" spans="1:9" x14ac:dyDescent="0.25">
      <c r="A1182" s="330" t="s">
        <v>448</v>
      </c>
      <c r="B1182" s="95" t="s">
        <v>19</v>
      </c>
      <c r="C1182" s="96">
        <f t="shared" si="174"/>
        <v>30.799999999999997</v>
      </c>
      <c r="D1182" s="96">
        <f t="shared" ref="D1182:I1183" si="176">D1184+D1186+D1188+D1190</f>
        <v>30.799999999999997</v>
      </c>
      <c r="E1182" s="39">
        <f t="shared" si="176"/>
        <v>0</v>
      </c>
      <c r="F1182" s="96">
        <f t="shared" si="176"/>
        <v>0</v>
      </c>
      <c r="G1182" s="96">
        <f t="shared" si="176"/>
        <v>0</v>
      </c>
      <c r="H1182" s="96">
        <f t="shared" si="176"/>
        <v>0</v>
      </c>
      <c r="I1182" s="96">
        <f t="shared" si="176"/>
        <v>0</v>
      </c>
    </row>
    <row r="1183" spans="1:9" x14ac:dyDescent="0.25">
      <c r="A1183" s="61"/>
      <c r="B1183" s="99" t="s">
        <v>20</v>
      </c>
      <c r="C1183" s="96">
        <f t="shared" si="174"/>
        <v>30.799999999999997</v>
      </c>
      <c r="D1183" s="96">
        <f t="shared" si="176"/>
        <v>30.799999999999997</v>
      </c>
      <c r="E1183" s="39">
        <f t="shared" si="176"/>
        <v>0</v>
      </c>
      <c r="F1183" s="96">
        <f t="shared" si="176"/>
        <v>0</v>
      </c>
      <c r="G1183" s="96">
        <f t="shared" si="176"/>
        <v>0</v>
      </c>
      <c r="H1183" s="96">
        <f t="shared" si="176"/>
        <v>0</v>
      </c>
      <c r="I1183" s="96">
        <f t="shared" si="176"/>
        <v>0</v>
      </c>
    </row>
    <row r="1184" spans="1:9" x14ac:dyDescent="0.25">
      <c r="A1184" s="325" t="s">
        <v>449</v>
      </c>
      <c r="B1184" s="120" t="s">
        <v>19</v>
      </c>
      <c r="C1184" s="121">
        <f t="shared" si="174"/>
        <v>13.5</v>
      </c>
      <c r="D1184" s="130">
        <v>13.5</v>
      </c>
      <c r="E1184" s="111">
        <v>0</v>
      </c>
      <c r="F1184" s="121">
        <v>0</v>
      </c>
      <c r="G1184" s="121">
        <v>0</v>
      </c>
      <c r="H1184" s="121">
        <v>0</v>
      </c>
      <c r="I1184" s="121">
        <v>0</v>
      </c>
    </row>
    <row r="1185" spans="1:9" x14ac:dyDescent="0.25">
      <c r="A1185" s="91"/>
      <c r="B1185" s="99" t="s">
        <v>20</v>
      </c>
      <c r="C1185" s="96">
        <f t="shared" si="174"/>
        <v>13.5</v>
      </c>
      <c r="D1185" s="96">
        <v>13.5</v>
      </c>
      <c r="E1185" s="39">
        <v>0</v>
      </c>
      <c r="F1185" s="96">
        <v>0</v>
      </c>
      <c r="G1185" s="96">
        <v>0</v>
      </c>
      <c r="H1185" s="96">
        <v>0</v>
      </c>
      <c r="I1185" s="96">
        <v>0</v>
      </c>
    </row>
    <row r="1186" spans="1:9" x14ac:dyDescent="0.25">
      <c r="A1186" s="329" t="s">
        <v>450</v>
      </c>
      <c r="B1186" s="120" t="s">
        <v>19</v>
      </c>
      <c r="C1186" s="121">
        <f t="shared" si="174"/>
        <v>8.1999999999999993</v>
      </c>
      <c r="D1186" s="130">
        <v>8.1999999999999993</v>
      </c>
      <c r="E1186" s="111">
        <v>0</v>
      </c>
      <c r="F1186" s="121">
        <v>0</v>
      </c>
      <c r="G1186" s="121">
        <v>0</v>
      </c>
      <c r="H1186" s="121">
        <v>0</v>
      </c>
      <c r="I1186" s="121">
        <v>0</v>
      </c>
    </row>
    <row r="1187" spans="1:9" x14ac:dyDescent="0.25">
      <c r="A1187" s="61"/>
      <c r="B1187" s="99" t="s">
        <v>20</v>
      </c>
      <c r="C1187" s="96">
        <f t="shared" si="174"/>
        <v>8.1999999999999993</v>
      </c>
      <c r="D1187" s="96">
        <v>8.1999999999999993</v>
      </c>
      <c r="E1187" s="39">
        <v>0</v>
      </c>
      <c r="F1187" s="96">
        <v>0</v>
      </c>
      <c r="G1187" s="96">
        <v>0</v>
      </c>
      <c r="H1187" s="96">
        <v>0</v>
      </c>
      <c r="I1187" s="96">
        <v>0</v>
      </c>
    </row>
    <row r="1188" spans="1:9" x14ac:dyDescent="0.25">
      <c r="A1188" s="325" t="s">
        <v>451</v>
      </c>
      <c r="B1188" s="120" t="s">
        <v>19</v>
      </c>
      <c r="C1188" s="121">
        <f t="shared" si="174"/>
        <v>4</v>
      </c>
      <c r="D1188" s="121">
        <v>4</v>
      </c>
      <c r="E1188" s="111">
        <v>0</v>
      </c>
      <c r="F1188" s="121">
        <v>0</v>
      </c>
      <c r="G1188" s="121">
        <v>0</v>
      </c>
      <c r="H1188" s="121">
        <v>0</v>
      </c>
      <c r="I1188" s="121">
        <v>0</v>
      </c>
    </row>
    <row r="1189" spans="1:9" x14ac:dyDescent="0.25">
      <c r="A1189" s="91"/>
      <c r="B1189" s="99" t="s">
        <v>20</v>
      </c>
      <c r="C1189" s="96">
        <f t="shared" si="174"/>
        <v>4</v>
      </c>
      <c r="D1189" s="96">
        <v>4</v>
      </c>
      <c r="E1189" s="39">
        <v>0</v>
      </c>
      <c r="F1189" s="96">
        <v>0</v>
      </c>
      <c r="G1189" s="96">
        <v>0</v>
      </c>
      <c r="H1189" s="96">
        <v>0</v>
      </c>
      <c r="I1189" s="96">
        <v>0</v>
      </c>
    </row>
    <row r="1190" spans="1:9" x14ac:dyDescent="0.25">
      <c r="A1190" s="329" t="s">
        <v>423</v>
      </c>
      <c r="B1190" s="120" t="s">
        <v>19</v>
      </c>
      <c r="C1190" s="121">
        <f t="shared" si="174"/>
        <v>5.0999999999999996</v>
      </c>
      <c r="D1190" s="121">
        <v>5.0999999999999996</v>
      </c>
      <c r="E1190" s="111">
        <v>0</v>
      </c>
      <c r="F1190" s="121">
        <v>0</v>
      </c>
      <c r="G1190" s="121">
        <v>0</v>
      </c>
      <c r="H1190" s="121">
        <v>0</v>
      </c>
      <c r="I1190" s="121">
        <v>0</v>
      </c>
    </row>
    <row r="1191" spans="1:9" x14ac:dyDescent="0.25">
      <c r="A1191" s="61"/>
      <c r="B1191" s="99" t="s">
        <v>20</v>
      </c>
      <c r="C1191" s="96">
        <f t="shared" si="174"/>
        <v>5.0999999999999996</v>
      </c>
      <c r="D1191" s="96">
        <v>5.0999999999999996</v>
      </c>
      <c r="E1191" s="39">
        <v>0</v>
      </c>
      <c r="F1191" s="96">
        <v>0</v>
      </c>
      <c r="G1191" s="96">
        <v>0</v>
      </c>
      <c r="H1191" s="96">
        <v>0</v>
      </c>
      <c r="I1191" s="96">
        <v>0</v>
      </c>
    </row>
    <row r="1192" spans="1:9" x14ac:dyDescent="0.25">
      <c r="A1192" s="331" t="s">
        <v>452</v>
      </c>
      <c r="B1192" s="120" t="s">
        <v>19</v>
      </c>
      <c r="C1192" s="121">
        <f t="shared" si="174"/>
        <v>45.61</v>
      </c>
      <c r="D1192" s="121">
        <f t="shared" ref="D1192:I1193" si="177">D1194+D1196+D1198+D1200</f>
        <v>0</v>
      </c>
      <c r="E1192" s="121">
        <f t="shared" si="177"/>
        <v>45.61</v>
      </c>
      <c r="F1192" s="121">
        <f t="shared" si="177"/>
        <v>0</v>
      </c>
      <c r="G1192" s="121">
        <f t="shared" si="177"/>
        <v>0</v>
      </c>
      <c r="H1192" s="121">
        <f t="shared" si="177"/>
        <v>0</v>
      </c>
      <c r="I1192" s="121">
        <f t="shared" si="177"/>
        <v>0</v>
      </c>
    </row>
    <row r="1193" spans="1:9" x14ac:dyDescent="0.25">
      <c r="A1193" s="61"/>
      <c r="B1193" s="99" t="s">
        <v>20</v>
      </c>
      <c r="C1193" s="96">
        <f t="shared" si="174"/>
        <v>45.61</v>
      </c>
      <c r="D1193" s="96">
        <f t="shared" si="177"/>
        <v>0</v>
      </c>
      <c r="E1193" s="96">
        <f t="shared" si="177"/>
        <v>45.61</v>
      </c>
      <c r="F1193" s="96">
        <f t="shared" si="177"/>
        <v>0</v>
      </c>
      <c r="G1193" s="96">
        <f t="shared" si="177"/>
        <v>0</v>
      </c>
      <c r="H1193" s="96">
        <f t="shared" si="177"/>
        <v>0</v>
      </c>
      <c r="I1193" s="96">
        <f t="shared" si="177"/>
        <v>0</v>
      </c>
    </row>
    <row r="1194" spans="1:9" x14ac:dyDescent="0.25">
      <c r="A1194" s="332" t="s">
        <v>453</v>
      </c>
      <c r="B1194" s="302" t="s">
        <v>19</v>
      </c>
      <c r="C1194" s="96">
        <f t="shared" si="174"/>
        <v>30.1</v>
      </c>
      <c r="D1194" s="130">
        <v>0</v>
      </c>
      <c r="E1194" s="39">
        <f>41-10.9</f>
        <v>30.1</v>
      </c>
      <c r="F1194" s="121">
        <v>0</v>
      </c>
      <c r="G1194" s="121">
        <v>0</v>
      </c>
      <c r="H1194" s="121">
        <v>0</v>
      </c>
      <c r="I1194" s="121">
        <v>0</v>
      </c>
    </row>
    <row r="1195" spans="1:9" x14ac:dyDescent="0.25">
      <c r="A1195" s="196"/>
      <c r="B1195" s="303" t="s">
        <v>20</v>
      </c>
      <c r="C1195" s="96">
        <f t="shared" si="174"/>
        <v>30.1</v>
      </c>
      <c r="D1195" s="96">
        <v>0</v>
      </c>
      <c r="E1195" s="39">
        <f>41-10.9</f>
        <v>30.1</v>
      </c>
      <c r="F1195" s="96">
        <v>0</v>
      </c>
      <c r="G1195" s="96">
        <v>0</v>
      </c>
      <c r="H1195" s="96">
        <v>0</v>
      </c>
      <c r="I1195" s="96">
        <v>0</v>
      </c>
    </row>
    <row r="1196" spans="1:9" x14ac:dyDescent="0.25">
      <c r="A1196" s="332" t="s">
        <v>454</v>
      </c>
      <c r="B1196" s="302" t="s">
        <v>19</v>
      </c>
      <c r="C1196" s="96">
        <f t="shared" si="174"/>
        <v>3.1</v>
      </c>
      <c r="D1196" s="130">
        <v>0</v>
      </c>
      <c r="E1196" s="39">
        <f>5-1.9</f>
        <v>3.1</v>
      </c>
      <c r="F1196" s="121">
        <v>0</v>
      </c>
      <c r="G1196" s="121">
        <v>0</v>
      </c>
      <c r="H1196" s="121">
        <v>0</v>
      </c>
      <c r="I1196" s="121">
        <v>0</v>
      </c>
    </row>
    <row r="1197" spans="1:9" x14ac:dyDescent="0.25">
      <c r="A1197" s="196"/>
      <c r="B1197" s="303" t="s">
        <v>20</v>
      </c>
      <c r="C1197" s="96">
        <f t="shared" si="174"/>
        <v>3.1</v>
      </c>
      <c r="D1197" s="96">
        <v>0</v>
      </c>
      <c r="E1197" s="39">
        <f>5-1.9</f>
        <v>3.1</v>
      </c>
      <c r="F1197" s="96">
        <v>0</v>
      </c>
      <c r="G1197" s="96">
        <v>0</v>
      </c>
      <c r="H1197" s="96">
        <v>0</v>
      </c>
      <c r="I1197" s="96">
        <v>0</v>
      </c>
    </row>
    <row r="1198" spans="1:9" x14ac:dyDescent="0.25">
      <c r="A1198" s="332" t="s">
        <v>455</v>
      </c>
      <c r="B1198" s="302" t="s">
        <v>19</v>
      </c>
      <c r="C1198" s="96">
        <f t="shared" si="174"/>
        <v>8.41</v>
      </c>
      <c r="D1198" s="130">
        <v>0</v>
      </c>
      <c r="E1198" s="39">
        <f>12-3.59</f>
        <v>8.41</v>
      </c>
      <c r="F1198" s="121">
        <v>0</v>
      </c>
      <c r="G1198" s="121">
        <v>0</v>
      </c>
      <c r="H1198" s="121">
        <v>0</v>
      </c>
      <c r="I1198" s="121">
        <v>0</v>
      </c>
    </row>
    <row r="1199" spans="1:9" x14ac:dyDescent="0.25">
      <c r="A1199" s="196"/>
      <c r="B1199" s="303" t="s">
        <v>20</v>
      </c>
      <c r="C1199" s="96">
        <f t="shared" si="174"/>
        <v>8.41</v>
      </c>
      <c r="D1199" s="96">
        <v>0</v>
      </c>
      <c r="E1199" s="39">
        <f>12-3.59</f>
        <v>8.41</v>
      </c>
      <c r="F1199" s="96">
        <v>0</v>
      </c>
      <c r="G1199" s="96">
        <v>0</v>
      </c>
      <c r="H1199" s="96">
        <v>0</v>
      </c>
      <c r="I1199" s="96">
        <v>0</v>
      </c>
    </row>
    <row r="1200" spans="1:9" x14ac:dyDescent="0.25">
      <c r="A1200" s="332" t="s">
        <v>456</v>
      </c>
      <c r="B1200" s="302" t="s">
        <v>19</v>
      </c>
      <c r="C1200" s="96">
        <f t="shared" si="174"/>
        <v>4</v>
      </c>
      <c r="D1200" s="130">
        <v>0</v>
      </c>
      <c r="E1200" s="111">
        <v>4</v>
      </c>
      <c r="F1200" s="121">
        <v>0</v>
      </c>
      <c r="G1200" s="121">
        <v>0</v>
      </c>
      <c r="H1200" s="121">
        <v>0</v>
      </c>
      <c r="I1200" s="121">
        <v>0</v>
      </c>
    </row>
    <row r="1201" spans="1:9" x14ac:dyDescent="0.25">
      <c r="A1201" s="196"/>
      <c r="B1201" s="303" t="s">
        <v>20</v>
      </c>
      <c r="C1201" s="96">
        <f t="shared" si="174"/>
        <v>4</v>
      </c>
      <c r="D1201" s="96">
        <v>0</v>
      </c>
      <c r="E1201" s="39">
        <v>4</v>
      </c>
      <c r="F1201" s="96">
        <v>0</v>
      </c>
      <c r="G1201" s="96">
        <v>0</v>
      </c>
      <c r="H1201" s="96">
        <v>0</v>
      </c>
      <c r="I1201" s="96">
        <v>0</v>
      </c>
    </row>
    <row r="1202" spans="1:9" x14ac:dyDescent="0.25">
      <c r="A1202" s="267" t="s">
        <v>31</v>
      </c>
      <c r="B1202" s="115" t="s">
        <v>19</v>
      </c>
      <c r="C1202" s="116">
        <f t="shared" si="174"/>
        <v>150</v>
      </c>
      <c r="D1202" s="116">
        <f t="shared" ref="D1202:I1203" si="178">D1204+D1208+D1212+D1216+D1222</f>
        <v>93</v>
      </c>
      <c r="E1202" s="116">
        <f t="shared" si="178"/>
        <v>57</v>
      </c>
      <c r="F1202" s="116">
        <f t="shared" si="178"/>
        <v>0</v>
      </c>
      <c r="G1202" s="116">
        <f t="shared" si="178"/>
        <v>0</v>
      </c>
      <c r="H1202" s="116">
        <f t="shared" si="178"/>
        <v>0</v>
      </c>
      <c r="I1202" s="116">
        <f t="shared" si="178"/>
        <v>0</v>
      </c>
    </row>
    <row r="1203" spans="1:9" x14ac:dyDescent="0.25">
      <c r="A1203" s="268"/>
      <c r="B1203" s="118" t="s">
        <v>20</v>
      </c>
      <c r="C1203" s="116">
        <f t="shared" si="174"/>
        <v>150</v>
      </c>
      <c r="D1203" s="116">
        <f t="shared" si="178"/>
        <v>93</v>
      </c>
      <c r="E1203" s="116">
        <f t="shared" si="178"/>
        <v>57</v>
      </c>
      <c r="F1203" s="116">
        <f t="shared" si="178"/>
        <v>0</v>
      </c>
      <c r="G1203" s="116">
        <f t="shared" si="178"/>
        <v>0</v>
      </c>
      <c r="H1203" s="116">
        <f t="shared" si="178"/>
        <v>0</v>
      </c>
      <c r="I1203" s="116">
        <f t="shared" si="178"/>
        <v>0</v>
      </c>
    </row>
    <row r="1204" spans="1:9" x14ac:dyDescent="0.25">
      <c r="A1204" s="296" t="s">
        <v>457</v>
      </c>
      <c r="B1204" s="115" t="s">
        <v>19</v>
      </c>
      <c r="C1204" s="116">
        <f>C1205</f>
        <v>0</v>
      </c>
      <c r="D1204" s="116">
        <f>D1205</f>
        <v>0</v>
      </c>
      <c r="E1204" s="116">
        <f>E1206</f>
        <v>0</v>
      </c>
      <c r="F1204" s="116">
        <f>F1205</f>
        <v>0</v>
      </c>
      <c r="G1204" s="116">
        <f>G1205</f>
        <v>0</v>
      </c>
      <c r="H1204" s="116">
        <f>H1205</f>
        <v>0</v>
      </c>
      <c r="I1204" s="116">
        <f>I1205</f>
        <v>0</v>
      </c>
    </row>
    <row r="1205" spans="1:9" x14ac:dyDescent="0.25">
      <c r="A1205" s="117"/>
      <c r="B1205" s="118" t="s">
        <v>20</v>
      </c>
      <c r="C1205" s="116">
        <f>D1205+E1205+F1205+G1205+H1205+I1205</f>
        <v>0</v>
      </c>
      <c r="D1205" s="116">
        <v>0</v>
      </c>
      <c r="E1205" s="116">
        <f>E1207</f>
        <v>0</v>
      </c>
      <c r="F1205" s="116">
        <v>0</v>
      </c>
      <c r="G1205" s="116">
        <v>0</v>
      </c>
      <c r="H1205" s="116">
        <v>0</v>
      </c>
      <c r="I1205" s="116">
        <v>0</v>
      </c>
    </row>
    <row r="1206" spans="1:9" ht="26.25" x14ac:dyDescent="0.25">
      <c r="A1206" s="162" t="s">
        <v>458</v>
      </c>
      <c r="B1206" s="163" t="s">
        <v>19</v>
      </c>
      <c r="C1206" s="164">
        <f>C1207</f>
        <v>737.8</v>
      </c>
      <c r="D1206" s="164">
        <v>737.8</v>
      </c>
      <c r="E1206" s="333">
        <v>0</v>
      </c>
      <c r="F1206" s="164">
        <v>0</v>
      </c>
      <c r="G1206" s="164">
        <v>0</v>
      </c>
      <c r="H1206" s="164">
        <v>0</v>
      </c>
      <c r="I1206" s="164">
        <v>0</v>
      </c>
    </row>
    <row r="1207" spans="1:9" x14ac:dyDescent="0.25">
      <c r="A1207" s="334"/>
      <c r="B1207" s="335" t="s">
        <v>20</v>
      </c>
      <c r="C1207" s="164">
        <f>D1207+E1207+F1207+G1207+H1207+I1207</f>
        <v>737.8</v>
      </c>
      <c r="D1207" s="164">
        <v>737.8</v>
      </c>
      <c r="E1207" s="333">
        <v>0</v>
      </c>
      <c r="F1207" s="164">
        <v>0</v>
      </c>
      <c r="G1207" s="164">
        <v>0</v>
      </c>
      <c r="H1207" s="164">
        <v>0</v>
      </c>
      <c r="I1207" s="164">
        <v>0</v>
      </c>
    </row>
    <row r="1208" spans="1:9" x14ac:dyDescent="0.25">
      <c r="A1208" s="336" t="s">
        <v>459</v>
      </c>
      <c r="B1208" s="124" t="s">
        <v>19</v>
      </c>
      <c r="C1208" s="125">
        <f t="shared" si="174"/>
        <v>7</v>
      </c>
      <c r="D1208" s="125">
        <f>D1210</f>
        <v>0</v>
      </c>
      <c r="E1208" s="125">
        <f t="shared" ref="E1208:I1209" si="179">E1210</f>
        <v>7</v>
      </c>
      <c r="F1208" s="125">
        <f t="shared" si="179"/>
        <v>0</v>
      </c>
      <c r="G1208" s="125">
        <f t="shared" si="179"/>
        <v>0</v>
      </c>
      <c r="H1208" s="125">
        <f t="shared" si="179"/>
        <v>0</v>
      </c>
      <c r="I1208" s="125">
        <f t="shared" si="179"/>
        <v>0</v>
      </c>
    </row>
    <row r="1209" spans="1:9" x14ac:dyDescent="0.25">
      <c r="A1209" s="117"/>
      <c r="B1209" s="118" t="s">
        <v>20</v>
      </c>
      <c r="C1209" s="116">
        <f t="shared" si="174"/>
        <v>7</v>
      </c>
      <c r="D1209" s="116">
        <f>D1211</f>
        <v>0</v>
      </c>
      <c r="E1209" s="116">
        <f t="shared" si="179"/>
        <v>7</v>
      </c>
      <c r="F1209" s="116">
        <f t="shared" si="179"/>
        <v>0</v>
      </c>
      <c r="G1209" s="116">
        <f t="shared" si="179"/>
        <v>0</v>
      </c>
      <c r="H1209" s="116">
        <f t="shared" si="179"/>
        <v>0</v>
      </c>
      <c r="I1209" s="116">
        <f t="shared" si="179"/>
        <v>0</v>
      </c>
    </row>
    <row r="1210" spans="1:9" x14ac:dyDescent="0.25">
      <c r="A1210" s="312" t="s">
        <v>460</v>
      </c>
      <c r="B1210" s="302" t="s">
        <v>19</v>
      </c>
      <c r="C1210" s="97">
        <f>D1210+E1210+F1210+G1210+H1210+I1210</f>
        <v>7</v>
      </c>
      <c r="D1210" s="97">
        <v>0</v>
      </c>
      <c r="E1210" s="97">
        <v>7</v>
      </c>
      <c r="F1210" s="97">
        <v>0</v>
      </c>
      <c r="G1210" s="97">
        <v>0</v>
      </c>
      <c r="H1210" s="97">
        <v>0</v>
      </c>
      <c r="I1210" s="97">
        <v>0</v>
      </c>
    </row>
    <row r="1211" spans="1:9" x14ac:dyDescent="0.25">
      <c r="A1211" s="196"/>
      <c r="B1211" s="303" t="s">
        <v>20</v>
      </c>
      <c r="C1211" s="97">
        <f>D1211+E1211+F1211+G1211+H1211+I1211</f>
        <v>7</v>
      </c>
      <c r="D1211" s="97">
        <v>0</v>
      </c>
      <c r="E1211" s="97">
        <v>7</v>
      </c>
      <c r="F1211" s="97">
        <v>0</v>
      </c>
      <c r="G1211" s="97">
        <v>0</v>
      </c>
      <c r="H1211" s="97">
        <v>0</v>
      </c>
      <c r="I1211" s="97">
        <v>0</v>
      </c>
    </row>
    <row r="1212" spans="1:9" x14ac:dyDescent="0.25">
      <c r="A1212" s="337" t="s">
        <v>461</v>
      </c>
      <c r="B1212" s="124" t="s">
        <v>19</v>
      </c>
      <c r="C1212" s="125">
        <f t="shared" si="174"/>
        <v>50</v>
      </c>
      <c r="D1212" s="125">
        <f>D1214</f>
        <v>0</v>
      </c>
      <c r="E1212" s="125">
        <f t="shared" ref="E1212:I1213" si="180">E1214</f>
        <v>50</v>
      </c>
      <c r="F1212" s="125">
        <f t="shared" si="180"/>
        <v>0</v>
      </c>
      <c r="G1212" s="125">
        <f t="shared" si="180"/>
        <v>0</v>
      </c>
      <c r="H1212" s="125">
        <f t="shared" si="180"/>
        <v>0</v>
      </c>
      <c r="I1212" s="125">
        <f t="shared" si="180"/>
        <v>0</v>
      </c>
    </row>
    <row r="1213" spans="1:9" x14ac:dyDescent="0.25">
      <c r="A1213" s="117"/>
      <c r="B1213" s="118" t="s">
        <v>20</v>
      </c>
      <c r="C1213" s="116">
        <f t="shared" si="174"/>
        <v>50</v>
      </c>
      <c r="D1213" s="116">
        <f>D1215</f>
        <v>0</v>
      </c>
      <c r="E1213" s="116">
        <f t="shared" si="180"/>
        <v>50</v>
      </c>
      <c r="F1213" s="116">
        <f t="shared" si="180"/>
        <v>0</v>
      </c>
      <c r="G1213" s="116">
        <f t="shared" si="180"/>
        <v>0</v>
      </c>
      <c r="H1213" s="116">
        <f t="shared" si="180"/>
        <v>0</v>
      </c>
      <c r="I1213" s="116">
        <f t="shared" si="180"/>
        <v>0</v>
      </c>
    </row>
    <row r="1214" spans="1:9" x14ac:dyDescent="0.25">
      <c r="A1214" s="310" t="s">
        <v>462</v>
      </c>
      <c r="B1214" s="120" t="s">
        <v>19</v>
      </c>
      <c r="C1214" s="121">
        <f t="shared" si="174"/>
        <v>50</v>
      </c>
      <c r="D1214" s="121">
        <v>0</v>
      </c>
      <c r="E1214" s="121">
        <v>50</v>
      </c>
      <c r="F1214" s="121">
        <v>0</v>
      </c>
      <c r="G1214" s="121">
        <v>0</v>
      </c>
      <c r="H1214" s="121">
        <v>0</v>
      </c>
      <c r="I1214" s="121">
        <v>0</v>
      </c>
    </row>
    <row r="1215" spans="1:9" x14ac:dyDescent="0.25">
      <c r="A1215" s="122"/>
      <c r="B1215" s="99" t="s">
        <v>20</v>
      </c>
      <c r="C1215" s="97">
        <f t="shared" si="174"/>
        <v>50</v>
      </c>
      <c r="D1215" s="97">
        <v>0</v>
      </c>
      <c r="E1215" s="97">
        <v>50</v>
      </c>
      <c r="F1215" s="97">
        <v>0</v>
      </c>
      <c r="G1215" s="97">
        <v>0</v>
      </c>
      <c r="H1215" s="97">
        <v>0</v>
      </c>
      <c r="I1215" s="97">
        <v>0</v>
      </c>
    </row>
    <row r="1216" spans="1:9" x14ac:dyDescent="0.25">
      <c r="A1216" s="113" t="s">
        <v>463</v>
      </c>
      <c r="B1216" s="104" t="s">
        <v>19</v>
      </c>
      <c r="C1216" s="105">
        <f t="shared" si="174"/>
        <v>93</v>
      </c>
      <c r="D1216" s="105">
        <f t="shared" ref="D1216:I1217" si="181">D1218+D1220</f>
        <v>93</v>
      </c>
      <c r="E1216" s="105">
        <f t="shared" si="181"/>
        <v>0</v>
      </c>
      <c r="F1216" s="105">
        <f t="shared" si="181"/>
        <v>0</v>
      </c>
      <c r="G1216" s="105">
        <f t="shared" si="181"/>
        <v>0</v>
      </c>
      <c r="H1216" s="105">
        <f t="shared" si="181"/>
        <v>0</v>
      </c>
      <c r="I1216" s="105">
        <f t="shared" si="181"/>
        <v>0</v>
      </c>
    </row>
    <row r="1217" spans="1:9" x14ac:dyDescent="0.25">
      <c r="A1217" s="108"/>
      <c r="B1217" s="106" t="s">
        <v>20</v>
      </c>
      <c r="C1217" s="105">
        <f t="shared" si="174"/>
        <v>93</v>
      </c>
      <c r="D1217" s="105">
        <f t="shared" si="181"/>
        <v>93</v>
      </c>
      <c r="E1217" s="105">
        <f t="shared" si="181"/>
        <v>0</v>
      </c>
      <c r="F1217" s="105">
        <f t="shared" si="181"/>
        <v>0</v>
      </c>
      <c r="G1217" s="105">
        <f t="shared" si="181"/>
        <v>0</v>
      </c>
      <c r="H1217" s="105">
        <f t="shared" si="181"/>
        <v>0</v>
      </c>
      <c r="I1217" s="105">
        <f t="shared" si="181"/>
        <v>0</v>
      </c>
    </row>
    <row r="1218" spans="1:9" ht="26.25" x14ac:dyDescent="0.25">
      <c r="A1218" s="109" t="s">
        <v>464</v>
      </c>
      <c r="B1218" s="110" t="s">
        <v>19</v>
      </c>
      <c r="C1218" s="111">
        <f t="shared" si="174"/>
        <v>87</v>
      </c>
      <c r="D1218" s="111">
        <v>87</v>
      </c>
      <c r="E1218" s="111">
        <v>0</v>
      </c>
      <c r="F1218" s="111">
        <v>0</v>
      </c>
      <c r="G1218" s="111">
        <v>0</v>
      </c>
      <c r="H1218" s="111">
        <v>0</v>
      </c>
      <c r="I1218" s="111">
        <v>0</v>
      </c>
    </row>
    <row r="1219" spans="1:9" x14ac:dyDescent="0.25">
      <c r="A1219" s="41"/>
      <c r="B1219" s="57" t="s">
        <v>20</v>
      </c>
      <c r="C1219" s="39">
        <f t="shared" si="174"/>
        <v>87</v>
      </c>
      <c r="D1219" s="39">
        <v>87</v>
      </c>
      <c r="E1219" s="39">
        <v>0</v>
      </c>
      <c r="F1219" s="39">
        <v>0</v>
      </c>
      <c r="G1219" s="39">
        <v>0</v>
      </c>
      <c r="H1219" s="39">
        <v>0</v>
      </c>
      <c r="I1219" s="39">
        <v>0</v>
      </c>
    </row>
    <row r="1220" spans="1:9" ht="26.25" x14ac:dyDescent="0.25">
      <c r="A1220" s="109" t="s">
        <v>465</v>
      </c>
      <c r="B1220" s="110" t="s">
        <v>19</v>
      </c>
      <c r="C1220" s="111">
        <f t="shared" si="174"/>
        <v>6</v>
      </c>
      <c r="D1220" s="111">
        <v>6</v>
      </c>
      <c r="E1220" s="111">
        <v>0</v>
      </c>
      <c r="F1220" s="111">
        <v>0</v>
      </c>
      <c r="G1220" s="111">
        <v>0</v>
      </c>
      <c r="H1220" s="111">
        <v>0</v>
      </c>
      <c r="I1220" s="111">
        <v>0</v>
      </c>
    </row>
    <row r="1221" spans="1:9" x14ac:dyDescent="0.25">
      <c r="A1221" s="41"/>
      <c r="B1221" s="57" t="s">
        <v>20</v>
      </c>
      <c r="C1221" s="39">
        <f t="shared" si="174"/>
        <v>6</v>
      </c>
      <c r="D1221" s="39">
        <v>6</v>
      </c>
      <c r="E1221" s="39">
        <v>0</v>
      </c>
      <c r="F1221" s="39">
        <v>0</v>
      </c>
      <c r="G1221" s="39">
        <v>0</v>
      </c>
      <c r="H1221" s="39">
        <v>0</v>
      </c>
      <c r="I1221" s="39">
        <v>0</v>
      </c>
    </row>
    <row r="1222" spans="1:9" x14ac:dyDescent="0.25">
      <c r="A1222" s="113" t="s">
        <v>466</v>
      </c>
      <c r="B1222" s="104" t="s">
        <v>19</v>
      </c>
      <c r="C1222" s="105">
        <f>D1222+E1222+F1222+G1222+H1222+I1222</f>
        <v>0</v>
      </c>
      <c r="D1222" s="105">
        <v>0</v>
      </c>
      <c r="E1222" s="105">
        <f>E1224</f>
        <v>0</v>
      </c>
      <c r="F1222" s="105">
        <v>0</v>
      </c>
      <c r="G1222" s="105">
        <v>0</v>
      </c>
      <c r="H1222" s="105">
        <v>0</v>
      </c>
      <c r="I1222" s="105">
        <v>0</v>
      </c>
    </row>
    <row r="1223" spans="1:9" x14ac:dyDescent="0.25">
      <c r="A1223" s="108"/>
      <c r="B1223" s="106" t="s">
        <v>20</v>
      </c>
      <c r="C1223" s="105">
        <f>D1223+E1223+F1223+G1223+H1223+I1223</f>
        <v>0</v>
      </c>
      <c r="D1223" s="105">
        <v>0</v>
      </c>
      <c r="E1223" s="105">
        <f>E1225</f>
        <v>0</v>
      </c>
      <c r="F1223" s="105">
        <v>0</v>
      </c>
      <c r="G1223" s="105">
        <v>0</v>
      </c>
      <c r="H1223" s="105">
        <v>0</v>
      </c>
      <c r="I1223" s="105">
        <v>0</v>
      </c>
    </row>
    <row r="1224" spans="1:9" x14ac:dyDescent="0.25">
      <c r="A1224" s="214" t="s">
        <v>467</v>
      </c>
      <c r="B1224" s="110" t="s">
        <v>19</v>
      </c>
      <c r="C1224" s="111">
        <f>D1224+E1224+F1224+G1224+H1224+I1224</f>
        <v>49</v>
      </c>
      <c r="D1224" s="111">
        <v>49</v>
      </c>
      <c r="E1224" s="111">
        <v>0</v>
      </c>
      <c r="F1224" s="111">
        <v>0</v>
      </c>
      <c r="G1224" s="111">
        <v>0</v>
      </c>
      <c r="H1224" s="111">
        <v>0</v>
      </c>
      <c r="I1224" s="111">
        <v>0</v>
      </c>
    </row>
    <row r="1225" spans="1:9" x14ac:dyDescent="0.25">
      <c r="A1225" s="41"/>
      <c r="B1225" s="57" t="s">
        <v>20</v>
      </c>
      <c r="C1225" s="39">
        <f>D1225+E1225+F1225+G1225+H1225+I1225</f>
        <v>49</v>
      </c>
      <c r="D1225" s="39">
        <v>49</v>
      </c>
      <c r="E1225" s="39">
        <v>0</v>
      </c>
      <c r="F1225" s="39">
        <v>0</v>
      </c>
      <c r="G1225" s="39">
        <v>0</v>
      </c>
      <c r="H1225" s="39">
        <v>0</v>
      </c>
      <c r="I1225" s="39">
        <v>0</v>
      </c>
    </row>
    <row r="1226" spans="1:9" x14ac:dyDescent="0.25">
      <c r="A1226" s="100" t="s">
        <v>55</v>
      </c>
      <c r="B1226" s="101"/>
      <c r="C1226" s="101"/>
      <c r="D1226" s="101"/>
      <c r="E1226" s="101"/>
      <c r="F1226" s="101"/>
      <c r="G1226" s="101"/>
      <c r="H1226" s="101"/>
      <c r="I1226" s="102"/>
    </row>
    <row r="1227" spans="1:9" x14ac:dyDescent="0.25">
      <c r="A1227" s="70" t="s">
        <v>42</v>
      </c>
      <c r="B1227" s="54" t="s">
        <v>19</v>
      </c>
      <c r="C1227" s="62">
        <f>D1227+E1227+F1227+G1227+H1227+I1227</f>
        <v>1866.4</v>
      </c>
      <c r="D1227" s="62">
        <f>D1229</f>
        <v>1487.7</v>
      </c>
      <c r="E1227" s="62">
        <f>E1228</f>
        <v>246</v>
      </c>
      <c r="F1227" s="62">
        <f t="shared" ref="F1227:I1230" si="182">F1229</f>
        <v>0</v>
      </c>
      <c r="G1227" s="62">
        <f t="shared" si="182"/>
        <v>0</v>
      </c>
      <c r="H1227" s="62">
        <f t="shared" si="182"/>
        <v>0</v>
      </c>
      <c r="I1227" s="62" t="str">
        <f t="shared" si="182"/>
        <v>132,7</v>
      </c>
    </row>
    <row r="1228" spans="1:9" x14ac:dyDescent="0.25">
      <c r="A1228" s="61" t="s">
        <v>56</v>
      </c>
      <c r="B1228" s="52" t="s">
        <v>20</v>
      </c>
      <c r="C1228" s="62">
        <f>D1228+E1228+F1228+G1228+H1228+I1228</f>
        <v>1866.4</v>
      </c>
      <c r="D1228" s="62">
        <f>D1230</f>
        <v>1487.7</v>
      </c>
      <c r="E1228" s="62">
        <f>E1230</f>
        <v>246</v>
      </c>
      <c r="F1228" s="62">
        <f t="shared" si="182"/>
        <v>0</v>
      </c>
      <c r="G1228" s="62">
        <f t="shared" si="182"/>
        <v>0</v>
      </c>
      <c r="H1228" s="62">
        <f t="shared" si="182"/>
        <v>0</v>
      </c>
      <c r="I1228" s="62" t="str">
        <f t="shared" si="182"/>
        <v>132,7</v>
      </c>
    </row>
    <row r="1229" spans="1:9" x14ac:dyDescent="0.25">
      <c r="A1229" s="254" t="s">
        <v>468</v>
      </c>
      <c r="B1229" s="54" t="s">
        <v>19</v>
      </c>
      <c r="C1229" s="62">
        <f>D1229+E1229+F1229+G1229+H1229+I1229</f>
        <v>1866.4</v>
      </c>
      <c r="D1229" s="62">
        <f>D1231+D1235</f>
        <v>1487.7</v>
      </c>
      <c r="E1229" s="62">
        <f>E1231+E1235</f>
        <v>246</v>
      </c>
      <c r="F1229" s="62">
        <f t="shared" si="182"/>
        <v>0</v>
      </c>
      <c r="G1229" s="62">
        <f t="shared" si="182"/>
        <v>0</v>
      </c>
      <c r="H1229" s="62">
        <f t="shared" si="182"/>
        <v>0</v>
      </c>
      <c r="I1229" s="62" t="str">
        <f t="shared" si="182"/>
        <v>132,7</v>
      </c>
    </row>
    <row r="1230" spans="1:9" x14ac:dyDescent="0.25">
      <c r="A1230" s="61" t="s">
        <v>105</v>
      </c>
      <c r="B1230" s="52" t="s">
        <v>20</v>
      </c>
      <c r="C1230" s="62">
        <f>D1230+E1230+F1230+G1230+H1230+I1230</f>
        <v>1866.4</v>
      </c>
      <c r="D1230" s="62">
        <f>D1232+D1236</f>
        <v>1487.7</v>
      </c>
      <c r="E1230" s="62">
        <f>E1232+E1236</f>
        <v>246</v>
      </c>
      <c r="F1230" s="62">
        <f t="shared" si="182"/>
        <v>0</v>
      </c>
      <c r="G1230" s="62">
        <f t="shared" si="182"/>
        <v>0</v>
      </c>
      <c r="H1230" s="62">
        <f t="shared" si="182"/>
        <v>0</v>
      </c>
      <c r="I1230" s="62" t="str">
        <f t="shared" si="182"/>
        <v>132,7</v>
      </c>
    </row>
    <row r="1231" spans="1:9" x14ac:dyDescent="0.25">
      <c r="A1231" s="338" t="s">
        <v>35</v>
      </c>
      <c r="B1231" s="339" t="s">
        <v>19</v>
      </c>
      <c r="C1231" s="340">
        <f t="shared" ref="C1231:C1266" si="183">D1231+E1231+F1231+G1231+H1231+I1231</f>
        <v>151.69999999999999</v>
      </c>
      <c r="D1231" s="340">
        <f t="shared" ref="D1231:I1232" si="184">D1233</f>
        <v>19</v>
      </c>
      <c r="E1231" s="340">
        <f t="shared" si="184"/>
        <v>0</v>
      </c>
      <c r="F1231" s="340">
        <f t="shared" si="184"/>
        <v>0</v>
      </c>
      <c r="G1231" s="340">
        <f t="shared" si="184"/>
        <v>0</v>
      </c>
      <c r="H1231" s="340">
        <f t="shared" si="184"/>
        <v>0</v>
      </c>
      <c r="I1231" s="340" t="str">
        <f t="shared" si="184"/>
        <v>132,7</v>
      </c>
    </row>
    <row r="1232" spans="1:9" x14ac:dyDescent="0.25">
      <c r="A1232" s="341" t="s">
        <v>25</v>
      </c>
      <c r="B1232" s="342" t="s">
        <v>20</v>
      </c>
      <c r="C1232" s="340">
        <f t="shared" si="183"/>
        <v>151.69999999999999</v>
      </c>
      <c r="D1232" s="340">
        <f t="shared" si="184"/>
        <v>19</v>
      </c>
      <c r="E1232" s="340">
        <f t="shared" si="184"/>
        <v>0</v>
      </c>
      <c r="F1232" s="340">
        <f t="shared" si="184"/>
        <v>0</v>
      </c>
      <c r="G1232" s="340">
        <f t="shared" si="184"/>
        <v>0</v>
      </c>
      <c r="H1232" s="340">
        <f t="shared" si="184"/>
        <v>0</v>
      </c>
      <c r="I1232" s="340" t="str">
        <f t="shared" si="184"/>
        <v>132,7</v>
      </c>
    </row>
    <row r="1233" spans="1:9" x14ac:dyDescent="0.25">
      <c r="A1233" s="343" t="s">
        <v>469</v>
      </c>
      <c r="B1233" s="339" t="s">
        <v>19</v>
      </c>
      <c r="C1233" s="340" t="str">
        <f>C1234</f>
        <v>151,7</v>
      </c>
      <c r="D1233" s="340">
        <f>D1234</f>
        <v>19</v>
      </c>
      <c r="E1233" s="340">
        <v>0</v>
      </c>
      <c r="F1233" s="340">
        <v>0</v>
      </c>
      <c r="G1233" s="340">
        <v>0</v>
      </c>
      <c r="H1233" s="340">
        <v>0</v>
      </c>
      <c r="I1233" s="340" t="str">
        <f>I1234</f>
        <v>132,7</v>
      </c>
    </row>
    <row r="1234" spans="1:9" x14ac:dyDescent="0.25">
      <c r="A1234" s="341" t="s">
        <v>471</v>
      </c>
      <c r="B1234" s="342" t="s">
        <v>20</v>
      </c>
      <c r="C1234" s="340" t="s">
        <v>470</v>
      </c>
      <c r="D1234" s="340">
        <v>19</v>
      </c>
      <c r="E1234" s="340">
        <v>0</v>
      </c>
      <c r="F1234" s="340">
        <v>0</v>
      </c>
      <c r="G1234" s="340">
        <v>0</v>
      </c>
      <c r="H1234" s="340">
        <v>0</v>
      </c>
      <c r="I1234" s="340" t="s">
        <v>36</v>
      </c>
    </row>
    <row r="1235" spans="1:9" x14ac:dyDescent="0.25">
      <c r="A1235" s="49" t="s">
        <v>26</v>
      </c>
      <c r="B1235" s="50" t="s">
        <v>19</v>
      </c>
      <c r="C1235" s="62">
        <f t="shared" si="183"/>
        <v>1714.7</v>
      </c>
      <c r="D1235" s="62">
        <f>D1237</f>
        <v>1468.7</v>
      </c>
      <c r="E1235" s="62">
        <f t="shared" ref="E1235:I1236" si="185">E1237</f>
        <v>246</v>
      </c>
      <c r="F1235" s="62">
        <f t="shared" si="185"/>
        <v>0</v>
      </c>
      <c r="G1235" s="62">
        <f t="shared" si="185"/>
        <v>0</v>
      </c>
      <c r="H1235" s="62">
        <f t="shared" si="185"/>
        <v>0</v>
      </c>
      <c r="I1235" s="62">
        <f t="shared" si="185"/>
        <v>0</v>
      </c>
    </row>
    <row r="1236" spans="1:9" x14ac:dyDescent="0.25">
      <c r="A1236" s="51"/>
      <c r="B1236" s="52" t="s">
        <v>20</v>
      </c>
      <c r="C1236" s="62">
        <f t="shared" si="183"/>
        <v>1714.7</v>
      </c>
      <c r="D1236" s="62">
        <f>D1238</f>
        <v>1468.7</v>
      </c>
      <c r="E1236" s="62">
        <f>E1238</f>
        <v>246</v>
      </c>
      <c r="F1236" s="62">
        <f t="shared" si="185"/>
        <v>0</v>
      </c>
      <c r="G1236" s="62">
        <f t="shared" si="185"/>
        <v>0</v>
      </c>
      <c r="H1236" s="62">
        <f t="shared" si="185"/>
        <v>0</v>
      </c>
      <c r="I1236" s="62">
        <f t="shared" si="185"/>
        <v>0</v>
      </c>
    </row>
    <row r="1237" spans="1:9" x14ac:dyDescent="0.25">
      <c r="A1237" s="71" t="s">
        <v>38</v>
      </c>
      <c r="B1237" s="54" t="s">
        <v>19</v>
      </c>
      <c r="C1237" s="62">
        <f t="shared" si="183"/>
        <v>1714.7</v>
      </c>
      <c r="D1237" s="62">
        <f t="shared" ref="D1237:I1238" si="186">D1239+D1289+D1303</f>
        <v>1468.7</v>
      </c>
      <c r="E1237" s="62">
        <f t="shared" si="186"/>
        <v>246</v>
      </c>
      <c r="F1237" s="62">
        <f t="shared" si="186"/>
        <v>0</v>
      </c>
      <c r="G1237" s="62">
        <f t="shared" si="186"/>
        <v>0</v>
      </c>
      <c r="H1237" s="62">
        <f t="shared" si="186"/>
        <v>0</v>
      </c>
      <c r="I1237" s="62">
        <f t="shared" si="186"/>
        <v>0</v>
      </c>
    </row>
    <row r="1238" spans="1:9" x14ac:dyDescent="0.25">
      <c r="A1238" s="66"/>
      <c r="B1238" s="52" t="s">
        <v>20</v>
      </c>
      <c r="C1238" s="62">
        <f t="shared" si="183"/>
        <v>1714.7</v>
      </c>
      <c r="D1238" s="62">
        <f t="shared" si="186"/>
        <v>1468.7</v>
      </c>
      <c r="E1238" s="62">
        <f t="shared" si="186"/>
        <v>246</v>
      </c>
      <c r="F1238" s="62">
        <f t="shared" si="186"/>
        <v>0</v>
      </c>
      <c r="G1238" s="62">
        <f t="shared" si="186"/>
        <v>0</v>
      </c>
      <c r="H1238" s="62">
        <f t="shared" si="186"/>
        <v>0</v>
      </c>
      <c r="I1238" s="62">
        <f t="shared" si="186"/>
        <v>0</v>
      </c>
    </row>
    <row r="1239" spans="1:9" x14ac:dyDescent="0.25">
      <c r="A1239" s="283" t="s">
        <v>29</v>
      </c>
      <c r="B1239" s="104" t="s">
        <v>19</v>
      </c>
      <c r="C1239" s="105">
        <f t="shared" si="183"/>
        <v>777.5</v>
      </c>
      <c r="D1239" s="105">
        <f>D1241+D1247+D1255+D1265+D1269+D1275+D1285</f>
        <v>562.5</v>
      </c>
      <c r="E1239" s="105">
        <f>E1241+E1247+E1255+E1265+E1269+E1275+E1285</f>
        <v>215</v>
      </c>
      <c r="F1239" s="105">
        <f>F1240</f>
        <v>0</v>
      </c>
      <c r="G1239" s="105">
        <f>G1240</f>
        <v>0</v>
      </c>
      <c r="H1239" s="105">
        <f>H1240</f>
        <v>0</v>
      </c>
      <c r="I1239" s="105">
        <f>I1240</f>
        <v>0</v>
      </c>
    </row>
    <row r="1240" spans="1:9" x14ac:dyDescent="0.25">
      <c r="A1240" s="108"/>
      <c r="B1240" s="106" t="s">
        <v>20</v>
      </c>
      <c r="C1240" s="105">
        <f t="shared" si="183"/>
        <v>777.5</v>
      </c>
      <c r="D1240" s="105">
        <f>D1242+D1248+D1256+D1266+D1270+D1276+D1286</f>
        <v>562.5</v>
      </c>
      <c r="E1240" s="105">
        <f>E1242+E1248+E1256+E1266+E1270+E1276+E1286</f>
        <v>215</v>
      </c>
      <c r="F1240" s="105">
        <v>0</v>
      </c>
      <c r="G1240" s="105">
        <v>0</v>
      </c>
      <c r="H1240" s="105">
        <v>0</v>
      </c>
      <c r="I1240" s="105">
        <v>0</v>
      </c>
    </row>
    <row r="1241" spans="1:9" x14ac:dyDescent="0.25">
      <c r="A1241" s="123" t="s">
        <v>472</v>
      </c>
      <c r="B1241" s="124" t="s">
        <v>19</v>
      </c>
      <c r="C1241" s="125">
        <f t="shared" si="183"/>
        <v>147</v>
      </c>
      <c r="D1241" s="125">
        <f t="shared" ref="D1241:I1242" si="187">D1243+D1245</f>
        <v>147</v>
      </c>
      <c r="E1241" s="125">
        <f t="shared" si="187"/>
        <v>0</v>
      </c>
      <c r="F1241" s="125">
        <f t="shared" si="187"/>
        <v>0</v>
      </c>
      <c r="G1241" s="125">
        <f t="shared" si="187"/>
        <v>0</v>
      </c>
      <c r="H1241" s="125">
        <f t="shared" si="187"/>
        <v>0</v>
      </c>
      <c r="I1241" s="125">
        <f t="shared" si="187"/>
        <v>0</v>
      </c>
    </row>
    <row r="1242" spans="1:9" x14ac:dyDescent="0.25">
      <c r="A1242" s="117"/>
      <c r="B1242" s="118" t="s">
        <v>20</v>
      </c>
      <c r="C1242" s="116">
        <f t="shared" si="183"/>
        <v>147</v>
      </c>
      <c r="D1242" s="125">
        <f t="shared" si="187"/>
        <v>147</v>
      </c>
      <c r="E1242" s="116">
        <f t="shared" si="187"/>
        <v>0</v>
      </c>
      <c r="F1242" s="116">
        <f t="shared" si="187"/>
        <v>0</v>
      </c>
      <c r="G1242" s="116">
        <f t="shared" si="187"/>
        <v>0</v>
      </c>
      <c r="H1242" s="116">
        <f t="shared" si="187"/>
        <v>0</v>
      </c>
      <c r="I1242" s="116">
        <f t="shared" si="187"/>
        <v>0</v>
      </c>
    </row>
    <row r="1243" spans="1:9" x14ac:dyDescent="0.25">
      <c r="A1243" s="289" t="s">
        <v>473</v>
      </c>
      <c r="B1243" s="120" t="s">
        <v>19</v>
      </c>
      <c r="C1243" s="121">
        <f>D1243+E1243+F1243+G1243+H1243+I1243</f>
        <v>142</v>
      </c>
      <c r="D1243" s="121">
        <v>142</v>
      </c>
      <c r="E1243" s="45">
        <v>0</v>
      </c>
      <c r="F1243" s="121">
        <f t="shared" ref="F1243:I1243" si="188">F1244</f>
        <v>0</v>
      </c>
      <c r="G1243" s="121">
        <f t="shared" si="188"/>
        <v>0</v>
      </c>
      <c r="H1243" s="121">
        <f t="shared" si="188"/>
        <v>0</v>
      </c>
      <c r="I1243" s="121">
        <f t="shared" si="188"/>
        <v>0</v>
      </c>
    </row>
    <row r="1244" spans="1:9" x14ac:dyDescent="0.25">
      <c r="A1244" s="41"/>
      <c r="B1244" s="99" t="s">
        <v>20</v>
      </c>
      <c r="C1244" s="97">
        <f>D1244+E1244+F1244+G1244+H1244+I1244</f>
        <v>142</v>
      </c>
      <c r="D1244" s="121">
        <v>142</v>
      </c>
      <c r="E1244" s="45">
        <v>0</v>
      </c>
      <c r="F1244" s="97">
        <v>0</v>
      </c>
      <c r="G1244" s="97">
        <v>0</v>
      </c>
      <c r="H1244" s="97">
        <v>0</v>
      </c>
      <c r="I1244" s="97">
        <v>0</v>
      </c>
    </row>
    <row r="1245" spans="1:9" x14ac:dyDescent="0.25">
      <c r="A1245" s="289" t="s">
        <v>244</v>
      </c>
      <c r="B1245" s="120" t="s">
        <v>19</v>
      </c>
      <c r="C1245" s="121">
        <f>D1245+E1245+F1245+G1245+H1245+I1245</f>
        <v>5</v>
      </c>
      <c r="D1245" s="121">
        <v>5</v>
      </c>
      <c r="E1245" s="45">
        <v>0</v>
      </c>
      <c r="F1245" s="121">
        <f t="shared" ref="F1245:I1245" si="189">F1246</f>
        <v>0</v>
      </c>
      <c r="G1245" s="121">
        <f t="shared" si="189"/>
        <v>0</v>
      </c>
      <c r="H1245" s="121">
        <f t="shared" si="189"/>
        <v>0</v>
      </c>
      <c r="I1245" s="121">
        <f t="shared" si="189"/>
        <v>0</v>
      </c>
    </row>
    <row r="1246" spans="1:9" x14ac:dyDescent="0.25">
      <c r="A1246" s="41"/>
      <c r="B1246" s="99" t="s">
        <v>20</v>
      </c>
      <c r="C1246" s="97">
        <f>D1246+E1246+F1246+G1246+H1246+I1246</f>
        <v>5</v>
      </c>
      <c r="D1246" s="121">
        <v>5</v>
      </c>
      <c r="E1246" s="45">
        <v>0</v>
      </c>
      <c r="F1246" s="97">
        <v>0</v>
      </c>
      <c r="G1246" s="97">
        <v>0</v>
      </c>
      <c r="H1246" s="97">
        <v>0</v>
      </c>
      <c r="I1246" s="97">
        <v>0</v>
      </c>
    </row>
    <row r="1247" spans="1:9" x14ac:dyDescent="0.25">
      <c r="A1247" s="344" t="s">
        <v>474</v>
      </c>
      <c r="B1247" s="115" t="s">
        <v>19</v>
      </c>
      <c r="C1247" s="116">
        <f t="shared" ref="C1247" si="190">C1248</f>
        <v>32</v>
      </c>
      <c r="D1247" s="116">
        <f t="shared" ref="D1247:I1248" si="191">D1249+D1251+D1253</f>
        <v>32</v>
      </c>
      <c r="E1247" s="116">
        <f t="shared" si="191"/>
        <v>0</v>
      </c>
      <c r="F1247" s="116">
        <f t="shared" si="191"/>
        <v>0</v>
      </c>
      <c r="G1247" s="116">
        <f t="shared" si="191"/>
        <v>0</v>
      </c>
      <c r="H1247" s="116">
        <f t="shared" si="191"/>
        <v>0</v>
      </c>
      <c r="I1247" s="116">
        <f t="shared" si="191"/>
        <v>0</v>
      </c>
    </row>
    <row r="1248" spans="1:9" x14ac:dyDescent="0.25">
      <c r="A1248" s="268"/>
      <c r="B1248" s="118" t="s">
        <v>20</v>
      </c>
      <c r="C1248" s="116">
        <f t="shared" si="183"/>
        <v>32</v>
      </c>
      <c r="D1248" s="116">
        <f t="shared" si="191"/>
        <v>32</v>
      </c>
      <c r="E1248" s="116">
        <f t="shared" si="191"/>
        <v>0</v>
      </c>
      <c r="F1248" s="116">
        <f t="shared" si="191"/>
        <v>0</v>
      </c>
      <c r="G1248" s="116">
        <f t="shared" si="191"/>
        <v>0</v>
      </c>
      <c r="H1248" s="116">
        <f t="shared" si="191"/>
        <v>0</v>
      </c>
      <c r="I1248" s="116">
        <f t="shared" si="191"/>
        <v>0</v>
      </c>
    </row>
    <row r="1249" spans="1:9" x14ac:dyDescent="0.25">
      <c r="A1249" s="289" t="s">
        <v>475</v>
      </c>
      <c r="B1249" s="110" t="s">
        <v>19</v>
      </c>
      <c r="C1249" s="111">
        <f>C1250</f>
        <v>20</v>
      </c>
      <c r="D1249" s="111">
        <v>20</v>
      </c>
      <c r="E1249" s="45">
        <v>0</v>
      </c>
      <c r="F1249" s="111">
        <v>0</v>
      </c>
      <c r="G1249" s="111">
        <v>0</v>
      </c>
      <c r="H1249" s="111">
        <v>0</v>
      </c>
      <c r="I1249" s="111">
        <v>0</v>
      </c>
    </row>
    <row r="1250" spans="1:9" x14ac:dyDescent="0.25">
      <c r="A1250" s="41"/>
      <c r="B1250" s="57" t="s">
        <v>20</v>
      </c>
      <c r="C1250" s="39">
        <f>D1250+E1250+F1250+G1250+H1250+I1250</f>
        <v>20</v>
      </c>
      <c r="D1250" s="39">
        <v>20</v>
      </c>
      <c r="E1250" s="62">
        <v>0</v>
      </c>
      <c r="F1250" s="39">
        <v>0</v>
      </c>
      <c r="G1250" s="39">
        <v>0</v>
      </c>
      <c r="H1250" s="39">
        <v>0</v>
      </c>
      <c r="I1250" s="39">
        <v>0</v>
      </c>
    </row>
    <row r="1251" spans="1:9" x14ac:dyDescent="0.25">
      <c r="A1251" s="289" t="s">
        <v>476</v>
      </c>
      <c r="B1251" s="110" t="s">
        <v>19</v>
      </c>
      <c r="C1251" s="111">
        <f>C1252</f>
        <v>6</v>
      </c>
      <c r="D1251" s="111">
        <v>6</v>
      </c>
      <c r="E1251" s="45">
        <f>E1252</f>
        <v>0</v>
      </c>
      <c r="F1251" s="111">
        <v>0</v>
      </c>
      <c r="G1251" s="111">
        <v>0</v>
      </c>
      <c r="H1251" s="111">
        <v>0</v>
      </c>
      <c r="I1251" s="111">
        <v>0</v>
      </c>
    </row>
    <row r="1252" spans="1:9" x14ac:dyDescent="0.25">
      <c r="A1252" s="41"/>
      <c r="B1252" s="57" t="s">
        <v>20</v>
      </c>
      <c r="C1252" s="39">
        <f>D1252+E1252+F1252+G1252+H1252+I1252</f>
        <v>6</v>
      </c>
      <c r="D1252" s="39">
        <v>6</v>
      </c>
      <c r="E1252" s="62">
        <v>0</v>
      </c>
      <c r="F1252" s="39">
        <v>0</v>
      </c>
      <c r="G1252" s="39">
        <v>0</v>
      </c>
      <c r="H1252" s="39">
        <v>0</v>
      </c>
      <c r="I1252" s="39">
        <v>0</v>
      </c>
    </row>
    <row r="1253" spans="1:9" x14ac:dyDescent="0.25">
      <c r="A1253" s="289" t="s">
        <v>477</v>
      </c>
      <c r="B1253" s="110" t="s">
        <v>19</v>
      </c>
      <c r="C1253" s="111">
        <f>C1254</f>
        <v>6</v>
      </c>
      <c r="D1253" s="111">
        <v>6</v>
      </c>
      <c r="E1253" s="45">
        <v>0</v>
      </c>
      <c r="F1253" s="111">
        <v>0</v>
      </c>
      <c r="G1253" s="111">
        <v>0</v>
      </c>
      <c r="H1253" s="111">
        <v>0</v>
      </c>
      <c r="I1253" s="111">
        <v>0</v>
      </c>
    </row>
    <row r="1254" spans="1:9" x14ac:dyDescent="0.25">
      <c r="A1254" s="41"/>
      <c r="B1254" s="57" t="s">
        <v>20</v>
      </c>
      <c r="C1254" s="39">
        <f>D1254+E1254+F1254+G1254+H1254+I1254</f>
        <v>6</v>
      </c>
      <c r="D1254" s="39">
        <v>6</v>
      </c>
      <c r="E1254" s="62">
        <v>0</v>
      </c>
      <c r="F1254" s="39">
        <v>0</v>
      </c>
      <c r="G1254" s="39">
        <v>0</v>
      </c>
      <c r="H1254" s="39">
        <v>0</v>
      </c>
      <c r="I1254" s="39">
        <v>0</v>
      </c>
    </row>
    <row r="1255" spans="1:9" x14ac:dyDescent="0.25">
      <c r="A1255" s="267" t="s">
        <v>478</v>
      </c>
      <c r="B1255" s="115" t="s">
        <v>19</v>
      </c>
      <c r="C1255" s="116">
        <f t="shared" si="183"/>
        <v>60</v>
      </c>
      <c r="D1255" s="116">
        <f t="shared" ref="D1255:I1256" si="192">D1257+D1259+D1261+D1263</f>
        <v>20</v>
      </c>
      <c r="E1255" s="116">
        <f t="shared" si="192"/>
        <v>40</v>
      </c>
      <c r="F1255" s="116">
        <f t="shared" si="192"/>
        <v>0</v>
      </c>
      <c r="G1255" s="116">
        <f t="shared" si="192"/>
        <v>0</v>
      </c>
      <c r="H1255" s="116">
        <f t="shared" si="192"/>
        <v>0</v>
      </c>
      <c r="I1255" s="116">
        <f t="shared" si="192"/>
        <v>0</v>
      </c>
    </row>
    <row r="1256" spans="1:9" x14ac:dyDescent="0.25">
      <c r="A1256" s="268"/>
      <c r="B1256" s="118" t="s">
        <v>20</v>
      </c>
      <c r="C1256" s="116">
        <f t="shared" si="183"/>
        <v>60</v>
      </c>
      <c r="D1256" s="116">
        <f t="shared" si="192"/>
        <v>20</v>
      </c>
      <c r="E1256" s="116">
        <f t="shared" si="192"/>
        <v>40</v>
      </c>
      <c r="F1256" s="116">
        <f t="shared" si="192"/>
        <v>0</v>
      </c>
      <c r="G1256" s="116">
        <f t="shared" si="192"/>
        <v>0</v>
      </c>
      <c r="H1256" s="116">
        <f t="shared" si="192"/>
        <v>0</v>
      </c>
      <c r="I1256" s="116">
        <f t="shared" si="192"/>
        <v>0</v>
      </c>
    </row>
    <row r="1257" spans="1:9" x14ac:dyDescent="0.25">
      <c r="A1257" s="345" t="s">
        <v>479</v>
      </c>
      <c r="B1257" s="120" t="s">
        <v>19</v>
      </c>
      <c r="C1257" s="121">
        <f t="shared" si="183"/>
        <v>20</v>
      </c>
      <c r="D1257" s="121">
        <f>D1258</f>
        <v>20</v>
      </c>
      <c r="E1257" s="121">
        <v>0</v>
      </c>
      <c r="F1257" s="121">
        <v>0</v>
      </c>
      <c r="G1257" s="121">
        <v>0</v>
      </c>
      <c r="H1257" s="121">
        <v>0</v>
      </c>
      <c r="I1257" s="121">
        <v>0</v>
      </c>
    </row>
    <row r="1258" spans="1:9" x14ac:dyDescent="0.25">
      <c r="A1258" s="346"/>
      <c r="B1258" s="99" t="s">
        <v>20</v>
      </c>
      <c r="C1258" s="97">
        <f t="shared" si="183"/>
        <v>20</v>
      </c>
      <c r="D1258" s="97">
        <v>20</v>
      </c>
      <c r="E1258" s="97">
        <v>0</v>
      </c>
      <c r="F1258" s="97">
        <v>0</v>
      </c>
      <c r="G1258" s="97">
        <v>0</v>
      </c>
      <c r="H1258" s="97">
        <v>0</v>
      </c>
      <c r="I1258" s="97">
        <v>0</v>
      </c>
    </row>
    <row r="1259" spans="1:9" x14ac:dyDescent="0.25">
      <c r="A1259" s="347" t="s">
        <v>479</v>
      </c>
      <c r="B1259" s="95" t="s">
        <v>19</v>
      </c>
      <c r="C1259" s="97">
        <f t="shared" si="183"/>
        <v>20</v>
      </c>
      <c r="D1259" s="97">
        <v>0</v>
      </c>
      <c r="E1259" s="97">
        <v>20</v>
      </c>
      <c r="F1259" s="97">
        <v>0</v>
      </c>
      <c r="G1259" s="97">
        <v>0</v>
      </c>
      <c r="H1259" s="97">
        <v>0</v>
      </c>
      <c r="I1259" s="97">
        <v>0</v>
      </c>
    </row>
    <row r="1260" spans="1:9" x14ac:dyDescent="0.25">
      <c r="A1260" s="346"/>
      <c r="B1260" s="99" t="s">
        <v>20</v>
      </c>
      <c r="C1260" s="97">
        <f t="shared" si="183"/>
        <v>20</v>
      </c>
      <c r="D1260" s="97">
        <v>0</v>
      </c>
      <c r="E1260" s="97">
        <v>20</v>
      </c>
      <c r="F1260" s="97">
        <v>0</v>
      </c>
      <c r="G1260" s="97">
        <v>0</v>
      </c>
      <c r="H1260" s="97">
        <v>0</v>
      </c>
      <c r="I1260" s="97">
        <v>0</v>
      </c>
    </row>
    <row r="1261" spans="1:9" x14ac:dyDescent="0.25">
      <c r="A1261" s="347" t="s">
        <v>480</v>
      </c>
      <c r="B1261" s="54" t="s">
        <v>19</v>
      </c>
      <c r="C1261" s="97">
        <f t="shared" si="183"/>
        <v>15</v>
      </c>
      <c r="D1261" s="97">
        <v>0</v>
      </c>
      <c r="E1261" s="97">
        <v>15</v>
      </c>
      <c r="F1261" s="97">
        <v>0</v>
      </c>
      <c r="G1261" s="97">
        <v>0</v>
      </c>
      <c r="H1261" s="97">
        <v>0</v>
      </c>
      <c r="I1261" s="97">
        <v>0</v>
      </c>
    </row>
    <row r="1262" spans="1:9" x14ac:dyDescent="0.25">
      <c r="A1262" s="41"/>
      <c r="B1262" s="52" t="s">
        <v>20</v>
      </c>
      <c r="C1262" s="97">
        <f t="shared" si="183"/>
        <v>15</v>
      </c>
      <c r="D1262" s="97">
        <v>0</v>
      </c>
      <c r="E1262" s="97">
        <v>15</v>
      </c>
      <c r="F1262" s="97">
        <v>0</v>
      </c>
      <c r="G1262" s="97">
        <v>0</v>
      </c>
      <c r="H1262" s="97">
        <v>0</v>
      </c>
      <c r="I1262" s="97">
        <v>0</v>
      </c>
    </row>
    <row r="1263" spans="1:9" x14ac:dyDescent="0.25">
      <c r="A1263" s="70" t="s">
        <v>244</v>
      </c>
      <c r="B1263" s="68" t="s">
        <v>19</v>
      </c>
      <c r="C1263" s="97">
        <f t="shared" si="183"/>
        <v>5</v>
      </c>
      <c r="D1263" s="97">
        <v>0</v>
      </c>
      <c r="E1263" s="97">
        <v>5</v>
      </c>
      <c r="F1263" s="97">
        <v>0</v>
      </c>
      <c r="G1263" s="97">
        <v>0</v>
      </c>
      <c r="H1263" s="97">
        <v>0</v>
      </c>
      <c r="I1263" s="97">
        <v>0</v>
      </c>
    </row>
    <row r="1264" spans="1:9" x14ac:dyDescent="0.25">
      <c r="A1264" s="41"/>
      <c r="B1264" s="69" t="s">
        <v>20</v>
      </c>
      <c r="C1264" s="97">
        <f t="shared" si="183"/>
        <v>5</v>
      </c>
      <c r="D1264" s="97">
        <v>0</v>
      </c>
      <c r="E1264" s="97">
        <v>5</v>
      </c>
      <c r="F1264" s="97">
        <v>0</v>
      </c>
      <c r="G1264" s="97">
        <v>0</v>
      </c>
      <c r="H1264" s="97">
        <v>0</v>
      </c>
      <c r="I1264" s="97">
        <v>0</v>
      </c>
    </row>
    <row r="1265" spans="1:9" x14ac:dyDescent="0.25">
      <c r="A1265" s="267" t="s">
        <v>481</v>
      </c>
      <c r="B1265" s="115" t="s">
        <v>19</v>
      </c>
      <c r="C1265" s="116">
        <f t="shared" si="183"/>
        <v>36</v>
      </c>
      <c r="D1265" s="116">
        <f t="shared" ref="D1265:I1266" si="193">D1267</f>
        <v>36</v>
      </c>
      <c r="E1265" s="116">
        <f t="shared" si="193"/>
        <v>0</v>
      </c>
      <c r="F1265" s="116">
        <f t="shared" si="193"/>
        <v>0</v>
      </c>
      <c r="G1265" s="116">
        <f t="shared" si="193"/>
        <v>0</v>
      </c>
      <c r="H1265" s="116">
        <f t="shared" si="193"/>
        <v>0</v>
      </c>
      <c r="I1265" s="116">
        <f t="shared" si="193"/>
        <v>0</v>
      </c>
    </row>
    <row r="1266" spans="1:9" x14ac:dyDescent="0.25">
      <c r="A1266" s="268"/>
      <c r="B1266" s="118" t="s">
        <v>20</v>
      </c>
      <c r="C1266" s="116">
        <f t="shared" si="183"/>
        <v>36</v>
      </c>
      <c r="D1266" s="116">
        <f t="shared" si="193"/>
        <v>36</v>
      </c>
      <c r="E1266" s="116">
        <f t="shared" si="193"/>
        <v>0</v>
      </c>
      <c r="F1266" s="116">
        <f t="shared" si="193"/>
        <v>0</v>
      </c>
      <c r="G1266" s="116">
        <f t="shared" si="193"/>
        <v>0</v>
      </c>
      <c r="H1266" s="116">
        <f t="shared" si="193"/>
        <v>0</v>
      </c>
      <c r="I1266" s="116">
        <f t="shared" si="193"/>
        <v>0</v>
      </c>
    </row>
    <row r="1267" spans="1:9" x14ac:dyDescent="0.25">
      <c r="A1267" s="289" t="s">
        <v>482</v>
      </c>
      <c r="B1267" s="120" t="s">
        <v>19</v>
      </c>
      <c r="C1267" s="121">
        <f>D1267+E1267+F1267+G1267+H1267+I1267</f>
        <v>36</v>
      </c>
      <c r="D1267" s="121">
        <v>36</v>
      </c>
      <c r="E1267" s="45">
        <f>E1268</f>
        <v>0</v>
      </c>
      <c r="F1267" s="121">
        <v>0</v>
      </c>
      <c r="G1267" s="121">
        <v>0</v>
      </c>
      <c r="H1267" s="121">
        <v>0</v>
      </c>
      <c r="I1267" s="121">
        <v>0</v>
      </c>
    </row>
    <row r="1268" spans="1:9" x14ac:dyDescent="0.25">
      <c r="A1268" s="346"/>
      <c r="B1268" s="99" t="s">
        <v>20</v>
      </c>
      <c r="C1268" s="97">
        <f>D1268+E1268+F1268+G1268+H1268+I1268</f>
        <v>36</v>
      </c>
      <c r="D1268" s="97">
        <v>36</v>
      </c>
      <c r="E1268" s="62">
        <v>0</v>
      </c>
      <c r="F1268" s="97">
        <v>0</v>
      </c>
      <c r="G1268" s="97">
        <v>0</v>
      </c>
      <c r="H1268" s="97">
        <v>0</v>
      </c>
      <c r="I1268" s="97">
        <v>0</v>
      </c>
    </row>
    <row r="1269" spans="1:9" x14ac:dyDescent="0.25">
      <c r="A1269" s="348" t="s">
        <v>483</v>
      </c>
      <c r="B1269" s="104" t="s">
        <v>19</v>
      </c>
      <c r="C1269" s="105">
        <f t="shared" ref="C1269:C1306" si="194">D1269+E1269+F1269+G1269+H1269+I1269</f>
        <v>191</v>
      </c>
      <c r="D1269" s="105">
        <f t="shared" ref="D1269:I1270" si="195">D1271+D1273</f>
        <v>191</v>
      </c>
      <c r="E1269" s="105">
        <f t="shared" si="195"/>
        <v>0</v>
      </c>
      <c r="F1269" s="105">
        <f t="shared" si="195"/>
        <v>0</v>
      </c>
      <c r="G1269" s="105">
        <f t="shared" si="195"/>
        <v>0</v>
      </c>
      <c r="H1269" s="105">
        <f t="shared" si="195"/>
        <v>0</v>
      </c>
      <c r="I1269" s="105">
        <f t="shared" si="195"/>
        <v>0</v>
      </c>
    </row>
    <row r="1270" spans="1:9" x14ac:dyDescent="0.25">
      <c r="A1270" s="212"/>
      <c r="B1270" s="106" t="s">
        <v>20</v>
      </c>
      <c r="C1270" s="105">
        <f t="shared" si="194"/>
        <v>191</v>
      </c>
      <c r="D1270" s="105">
        <f t="shared" si="195"/>
        <v>191</v>
      </c>
      <c r="E1270" s="105">
        <f t="shared" si="195"/>
        <v>0</v>
      </c>
      <c r="F1270" s="105">
        <f t="shared" si="195"/>
        <v>0</v>
      </c>
      <c r="G1270" s="105">
        <f t="shared" si="195"/>
        <v>0</v>
      </c>
      <c r="H1270" s="105">
        <f t="shared" si="195"/>
        <v>0</v>
      </c>
      <c r="I1270" s="105">
        <f t="shared" si="195"/>
        <v>0</v>
      </c>
    </row>
    <row r="1271" spans="1:9" x14ac:dyDescent="0.25">
      <c r="A1271" s="301" t="s">
        <v>484</v>
      </c>
      <c r="B1271" s="110" t="s">
        <v>19</v>
      </c>
      <c r="C1271" s="111">
        <f t="shared" si="194"/>
        <v>81</v>
      </c>
      <c r="D1271" s="111">
        <v>81</v>
      </c>
      <c r="E1271" s="111">
        <v>0</v>
      </c>
      <c r="F1271" s="111">
        <v>0</v>
      </c>
      <c r="G1271" s="111">
        <v>0</v>
      </c>
      <c r="H1271" s="111">
        <v>0</v>
      </c>
      <c r="I1271" s="111">
        <v>0</v>
      </c>
    </row>
    <row r="1272" spans="1:9" x14ac:dyDescent="0.25">
      <c r="A1272" s="349"/>
      <c r="B1272" s="57" t="s">
        <v>20</v>
      </c>
      <c r="C1272" s="39">
        <f t="shared" si="194"/>
        <v>81</v>
      </c>
      <c r="D1272" s="39">
        <v>81</v>
      </c>
      <c r="E1272" s="39">
        <v>0</v>
      </c>
      <c r="F1272" s="39">
        <v>0</v>
      </c>
      <c r="G1272" s="39">
        <v>0</v>
      </c>
      <c r="H1272" s="39">
        <v>0</v>
      </c>
      <c r="I1272" s="39">
        <v>0</v>
      </c>
    </row>
    <row r="1273" spans="1:9" x14ac:dyDescent="0.25">
      <c r="A1273" s="301" t="s">
        <v>485</v>
      </c>
      <c r="B1273" s="110" t="s">
        <v>19</v>
      </c>
      <c r="C1273" s="111">
        <f t="shared" si="194"/>
        <v>110</v>
      </c>
      <c r="D1273" s="111">
        <v>110</v>
      </c>
      <c r="E1273" s="111">
        <v>0</v>
      </c>
      <c r="F1273" s="111">
        <v>0</v>
      </c>
      <c r="G1273" s="111">
        <v>0</v>
      </c>
      <c r="H1273" s="111">
        <v>0</v>
      </c>
      <c r="I1273" s="111">
        <v>0</v>
      </c>
    </row>
    <row r="1274" spans="1:9" x14ac:dyDescent="0.25">
      <c r="A1274" s="349"/>
      <c r="B1274" s="57" t="s">
        <v>20</v>
      </c>
      <c r="C1274" s="39">
        <f t="shared" si="194"/>
        <v>110</v>
      </c>
      <c r="D1274" s="39">
        <v>110</v>
      </c>
      <c r="E1274" s="39">
        <v>0</v>
      </c>
      <c r="F1274" s="39">
        <v>0</v>
      </c>
      <c r="G1274" s="39">
        <v>0</v>
      </c>
      <c r="H1274" s="39">
        <v>0</v>
      </c>
      <c r="I1274" s="39">
        <v>0</v>
      </c>
    </row>
    <row r="1275" spans="1:9" x14ac:dyDescent="0.25">
      <c r="A1275" s="145" t="s">
        <v>486</v>
      </c>
      <c r="B1275" s="104" t="s">
        <v>19</v>
      </c>
      <c r="C1275" s="105">
        <f t="shared" si="194"/>
        <v>305</v>
      </c>
      <c r="D1275" s="105">
        <f t="shared" ref="D1275:I1276" si="196">D1277+D1279+D1281+D1283</f>
        <v>130</v>
      </c>
      <c r="E1275" s="105">
        <f t="shared" si="196"/>
        <v>175</v>
      </c>
      <c r="F1275" s="105">
        <f t="shared" si="196"/>
        <v>0</v>
      </c>
      <c r="G1275" s="105">
        <f t="shared" si="196"/>
        <v>0</v>
      </c>
      <c r="H1275" s="105">
        <f t="shared" si="196"/>
        <v>0</v>
      </c>
      <c r="I1275" s="105">
        <f t="shared" si="196"/>
        <v>0</v>
      </c>
    </row>
    <row r="1276" spans="1:9" x14ac:dyDescent="0.25">
      <c r="A1276" s="91"/>
      <c r="B1276" s="106" t="s">
        <v>20</v>
      </c>
      <c r="C1276" s="105">
        <f t="shared" si="194"/>
        <v>305</v>
      </c>
      <c r="D1276" s="105">
        <f t="shared" si="196"/>
        <v>130</v>
      </c>
      <c r="E1276" s="105">
        <f t="shared" si="196"/>
        <v>175</v>
      </c>
      <c r="F1276" s="105">
        <f t="shared" si="196"/>
        <v>0</v>
      </c>
      <c r="G1276" s="105">
        <f t="shared" si="196"/>
        <v>0</v>
      </c>
      <c r="H1276" s="105">
        <f t="shared" si="196"/>
        <v>0</v>
      </c>
      <c r="I1276" s="105">
        <f t="shared" si="196"/>
        <v>0</v>
      </c>
    </row>
    <row r="1277" spans="1:9" x14ac:dyDescent="0.25">
      <c r="A1277" s="289" t="s">
        <v>487</v>
      </c>
      <c r="B1277" s="110" t="s">
        <v>19</v>
      </c>
      <c r="C1277" s="111">
        <f t="shared" si="194"/>
        <v>100</v>
      </c>
      <c r="D1277" s="111">
        <v>100</v>
      </c>
      <c r="E1277" s="45">
        <v>0</v>
      </c>
      <c r="F1277" s="111">
        <v>0</v>
      </c>
      <c r="G1277" s="111">
        <v>0</v>
      </c>
      <c r="H1277" s="111">
        <v>0</v>
      </c>
      <c r="I1277" s="111">
        <v>0</v>
      </c>
    </row>
    <row r="1278" spans="1:9" x14ac:dyDescent="0.25">
      <c r="A1278" s="41"/>
      <c r="B1278" s="57" t="s">
        <v>20</v>
      </c>
      <c r="C1278" s="39">
        <f t="shared" si="194"/>
        <v>100</v>
      </c>
      <c r="D1278" s="39">
        <v>100</v>
      </c>
      <c r="E1278" s="62">
        <v>0</v>
      </c>
      <c r="F1278" s="39">
        <v>0</v>
      </c>
      <c r="G1278" s="39">
        <v>0</v>
      </c>
      <c r="H1278" s="39">
        <v>0</v>
      </c>
      <c r="I1278" s="39">
        <v>0</v>
      </c>
    </row>
    <row r="1279" spans="1:9" x14ac:dyDescent="0.25">
      <c r="A1279" s="289" t="s">
        <v>488</v>
      </c>
      <c r="B1279" s="110" t="s">
        <v>19</v>
      </c>
      <c r="C1279" s="111">
        <f t="shared" si="194"/>
        <v>30</v>
      </c>
      <c r="D1279" s="111">
        <v>30</v>
      </c>
      <c r="E1279" s="45">
        <v>0</v>
      </c>
      <c r="F1279" s="111">
        <v>0</v>
      </c>
      <c r="G1279" s="111">
        <v>0</v>
      </c>
      <c r="H1279" s="111">
        <v>0</v>
      </c>
      <c r="I1279" s="111">
        <v>0</v>
      </c>
    </row>
    <row r="1280" spans="1:9" x14ac:dyDescent="0.25">
      <c r="A1280" s="41"/>
      <c r="B1280" s="57" t="s">
        <v>20</v>
      </c>
      <c r="C1280" s="39">
        <f t="shared" si="194"/>
        <v>30</v>
      </c>
      <c r="D1280" s="39">
        <v>30</v>
      </c>
      <c r="E1280" s="62">
        <v>0</v>
      </c>
      <c r="F1280" s="39">
        <v>0</v>
      </c>
      <c r="G1280" s="39">
        <v>0</v>
      </c>
      <c r="H1280" s="39">
        <v>0</v>
      </c>
      <c r="I1280" s="39">
        <v>0</v>
      </c>
    </row>
    <row r="1281" spans="1:9" x14ac:dyDescent="0.25">
      <c r="A1281" s="304" t="s">
        <v>489</v>
      </c>
      <c r="B1281" s="68" t="s">
        <v>19</v>
      </c>
      <c r="C1281" s="39">
        <f>D1281+E1281+F1281+G1281+H1281+I1281</f>
        <v>110</v>
      </c>
      <c r="D1281" s="39">
        <v>0</v>
      </c>
      <c r="E1281" s="55">
        <v>110</v>
      </c>
      <c r="F1281" s="39">
        <v>0</v>
      </c>
      <c r="G1281" s="39">
        <v>0</v>
      </c>
      <c r="H1281" s="39">
        <v>0</v>
      </c>
      <c r="I1281" s="39">
        <v>0</v>
      </c>
    </row>
    <row r="1282" spans="1:9" x14ac:dyDescent="0.25">
      <c r="A1282" s="209"/>
      <c r="B1282" s="69" t="s">
        <v>20</v>
      </c>
      <c r="C1282" s="39">
        <f>D1282+E1282+F1282+G1282+H1282+I1282</f>
        <v>110</v>
      </c>
      <c r="D1282" s="39">
        <v>0</v>
      </c>
      <c r="E1282" s="55">
        <v>110</v>
      </c>
      <c r="F1282" s="39">
        <v>0</v>
      </c>
      <c r="G1282" s="39">
        <v>0</v>
      </c>
      <c r="H1282" s="39">
        <v>0</v>
      </c>
      <c r="I1282" s="39">
        <v>0</v>
      </c>
    </row>
    <row r="1283" spans="1:9" x14ac:dyDescent="0.25">
      <c r="A1283" s="304" t="s">
        <v>490</v>
      </c>
      <c r="B1283" s="68" t="s">
        <v>19</v>
      </c>
      <c r="C1283" s="39">
        <f>D1283+E1283+F1283+G1283+H1283+I1283</f>
        <v>65</v>
      </c>
      <c r="D1283" s="39">
        <v>0</v>
      </c>
      <c r="E1283" s="55">
        <v>65</v>
      </c>
      <c r="F1283" s="39">
        <v>0</v>
      </c>
      <c r="G1283" s="39">
        <v>0</v>
      </c>
      <c r="H1283" s="39">
        <v>0</v>
      </c>
      <c r="I1283" s="39">
        <v>0</v>
      </c>
    </row>
    <row r="1284" spans="1:9" x14ac:dyDescent="0.25">
      <c r="A1284" s="209"/>
      <c r="B1284" s="69" t="s">
        <v>20</v>
      </c>
      <c r="C1284" s="39">
        <f>D1284+E1284+F1284+G1284+H1284+I1284</f>
        <v>65</v>
      </c>
      <c r="D1284" s="39">
        <v>0</v>
      </c>
      <c r="E1284" s="55">
        <v>65</v>
      </c>
      <c r="F1284" s="39">
        <v>0</v>
      </c>
      <c r="G1284" s="39">
        <v>0</v>
      </c>
      <c r="H1284" s="39">
        <v>0</v>
      </c>
      <c r="I1284" s="39">
        <v>0</v>
      </c>
    </row>
    <row r="1285" spans="1:9" x14ac:dyDescent="0.25">
      <c r="A1285" s="350" t="s">
        <v>491</v>
      </c>
      <c r="B1285" s="59" t="s">
        <v>19</v>
      </c>
      <c r="C1285" s="105">
        <f t="shared" si="194"/>
        <v>6.5</v>
      </c>
      <c r="D1285" s="105">
        <f t="shared" ref="D1285:I1286" si="197">D1287</f>
        <v>6.5</v>
      </c>
      <c r="E1285" s="105">
        <f t="shared" si="197"/>
        <v>0</v>
      </c>
      <c r="F1285" s="105">
        <f t="shared" si="197"/>
        <v>0</v>
      </c>
      <c r="G1285" s="105">
        <f t="shared" si="197"/>
        <v>0</v>
      </c>
      <c r="H1285" s="105">
        <f t="shared" si="197"/>
        <v>0</v>
      </c>
      <c r="I1285" s="105">
        <f t="shared" si="197"/>
        <v>0</v>
      </c>
    </row>
    <row r="1286" spans="1:9" x14ac:dyDescent="0.25">
      <c r="A1286" s="137"/>
      <c r="B1286" s="57" t="s">
        <v>20</v>
      </c>
      <c r="C1286" s="105">
        <f t="shared" si="194"/>
        <v>6.5</v>
      </c>
      <c r="D1286" s="105">
        <f t="shared" si="197"/>
        <v>6.5</v>
      </c>
      <c r="E1286" s="105">
        <f t="shared" si="197"/>
        <v>0</v>
      </c>
      <c r="F1286" s="105">
        <f t="shared" si="197"/>
        <v>0</v>
      </c>
      <c r="G1286" s="105">
        <f t="shared" si="197"/>
        <v>0</v>
      </c>
      <c r="H1286" s="105">
        <f t="shared" si="197"/>
        <v>0</v>
      </c>
      <c r="I1286" s="105">
        <f t="shared" si="197"/>
        <v>0</v>
      </c>
    </row>
    <row r="1287" spans="1:9" x14ac:dyDescent="0.25">
      <c r="A1287" s="289" t="s">
        <v>145</v>
      </c>
      <c r="B1287" s="110" t="s">
        <v>19</v>
      </c>
      <c r="C1287" s="111">
        <f t="shared" si="194"/>
        <v>6.5</v>
      </c>
      <c r="D1287" s="111">
        <v>6.5</v>
      </c>
      <c r="E1287" s="45">
        <v>0</v>
      </c>
      <c r="F1287" s="111">
        <v>0</v>
      </c>
      <c r="G1287" s="111">
        <v>0</v>
      </c>
      <c r="H1287" s="111">
        <v>0</v>
      </c>
      <c r="I1287" s="111">
        <v>0</v>
      </c>
    </row>
    <row r="1288" spans="1:9" x14ac:dyDescent="0.25">
      <c r="A1288" s="41"/>
      <c r="B1288" s="57" t="s">
        <v>20</v>
      </c>
      <c r="C1288" s="39">
        <f t="shared" si="194"/>
        <v>6.5</v>
      </c>
      <c r="D1288" s="39">
        <v>6.5</v>
      </c>
      <c r="E1288" s="62">
        <v>0</v>
      </c>
      <c r="F1288" s="39">
        <v>0</v>
      </c>
      <c r="G1288" s="39">
        <v>0</v>
      </c>
      <c r="H1288" s="39">
        <v>0</v>
      </c>
      <c r="I1288" s="39">
        <v>0</v>
      </c>
    </row>
    <row r="1289" spans="1:9" x14ac:dyDescent="0.25">
      <c r="A1289" s="344" t="s">
        <v>30</v>
      </c>
      <c r="B1289" s="115" t="s">
        <v>19</v>
      </c>
      <c r="C1289" s="116">
        <f t="shared" si="194"/>
        <v>39</v>
      </c>
      <c r="D1289" s="351">
        <f t="shared" ref="D1289:I1290" si="198">D1291+D1295</f>
        <v>8</v>
      </c>
      <c r="E1289" s="351">
        <f t="shared" si="198"/>
        <v>31</v>
      </c>
      <c r="F1289" s="351">
        <f t="shared" si="198"/>
        <v>0</v>
      </c>
      <c r="G1289" s="351">
        <f t="shared" si="198"/>
        <v>0</v>
      </c>
      <c r="H1289" s="351">
        <f t="shared" si="198"/>
        <v>0</v>
      </c>
      <c r="I1289" s="351">
        <f t="shared" si="198"/>
        <v>0</v>
      </c>
    </row>
    <row r="1290" spans="1:9" x14ac:dyDescent="0.25">
      <c r="A1290" s="117"/>
      <c r="B1290" s="118" t="s">
        <v>20</v>
      </c>
      <c r="C1290" s="116">
        <f t="shared" si="194"/>
        <v>39</v>
      </c>
      <c r="D1290" s="351">
        <f t="shared" si="198"/>
        <v>8</v>
      </c>
      <c r="E1290" s="351">
        <f t="shared" si="198"/>
        <v>31</v>
      </c>
      <c r="F1290" s="351">
        <f t="shared" si="198"/>
        <v>0</v>
      </c>
      <c r="G1290" s="351">
        <f t="shared" si="198"/>
        <v>0</v>
      </c>
      <c r="H1290" s="351">
        <f t="shared" si="198"/>
        <v>0</v>
      </c>
      <c r="I1290" s="351">
        <f t="shared" si="198"/>
        <v>0</v>
      </c>
    </row>
    <row r="1291" spans="1:9" x14ac:dyDescent="0.25">
      <c r="A1291" s="213" t="s">
        <v>492</v>
      </c>
      <c r="B1291" s="115" t="s">
        <v>19</v>
      </c>
      <c r="C1291" s="116">
        <f t="shared" ref="C1291" si="199">C1292</f>
        <v>8</v>
      </c>
      <c r="D1291" s="116">
        <f t="shared" ref="D1291:I1292" si="200">D1293</f>
        <v>8</v>
      </c>
      <c r="E1291" s="116">
        <f t="shared" si="200"/>
        <v>0</v>
      </c>
      <c r="F1291" s="116">
        <f t="shared" si="200"/>
        <v>0</v>
      </c>
      <c r="G1291" s="116">
        <f t="shared" si="200"/>
        <v>0</v>
      </c>
      <c r="H1291" s="116">
        <f t="shared" si="200"/>
        <v>0</v>
      </c>
      <c r="I1291" s="116">
        <f t="shared" si="200"/>
        <v>0</v>
      </c>
    </row>
    <row r="1292" spans="1:9" x14ac:dyDescent="0.25">
      <c r="A1292" s="91"/>
      <c r="B1292" s="118" t="s">
        <v>20</v>
      </c>
      <c r="C1292" s="116">
        <f>D1292+E1292+F1292+G1292+H1292+I1292</f>
        <v>8</v>
      </c>
      <c r="D1292" s="116">
        <f t="shared" si="200"/>
        <v>8</v>
      </c>
      <c r="E1292" s="116">
        <f t="shared" si="200"/>
        <v>0</v>
      </c>
      <c r="F1292" s="116">
        <f t="shared" si="200"/>
        <v>0</v>
      </c>
      <c r="G1292" s="116">
        <f t="shared" si="200"/>
        <v>0</v>
      </c>
      <c r="H1292" s="116">
        <f t="shared" si="200"/>
        <v>0</v>
      </c>
      <c r="I1292" s="116">
        <f t="shared" si="200"/>
        <v>0</v>
      </c>
    </row>
    <row r="1293" spans="1:9" x14ac:dyDescent="0.25">
      <c r="A1293" s="345" t="s">
        <v>493</v>
      </c>
      <c r="B1293" s="120" t="s">
        <v>19</v>
      </c>
      <c r="C1293" s="121">
        <f>C1294</f>
        <v>8</v>
      </c>
      <c r="D1293" s="121">
        <v>8</v>
      </c>
      <c r="E1293" s="45">
        <v>0</v>
      </c>
      <c r="F1293" s="121">
        <v>0</v>
      </c>
      <c r="G1293" s="121">
        <v>0</v>
      </c>
      <c r="H1293" s="121">
        <v>0</v>
      </c>
      <c r="I1293" s="121">
        <v>0</v>
      </c>
    </row>
    <row r="1294" spans="1:9" x14ac:dyDescent="0.25">
      <c r="A1294" s="41"/>
      <c r="B1294" s="99" t="s">
        <v>20</v>
      </c>
      <c r="C1294" s="97">
        <f t="shared" ref="C1294:C1302" si="201">D1294+E1294+F1294+G1294+H1294+I1294</f>
        <v>8</v>
      </c>
      <c r="D1294" s="97">
        <v>8</v>
      </c>
      <c r="E1294" s="62">
        <v>0</v>
      </c>
      <c r="F1294" s="97">
        <v>0</v>
      </c>
      <c r="G1294" s="97">
        <v>0</v>
      </c>
      <c r="H1294" s="97">
        <v>0</v>
      </c>
      <c r="I1294" s="97">
        <v>0</v>
      </c>
    </row>
    <row r="1295" spans="1:9" x14ac:dyDescent="0.25">
      <c r="A1295" s="114" t="s">
        <v>494</v>
      </c>
      <c r="B1295" s="115" t="s">
        <v>19</v>
      </c>
      <c r="C1295" s="116">
        <f t="shared" si="201"/>
        <v>31</v>
      </c>
      <c r="D1295" s="116">
        <f t="shared" ref="D1295:I1296" si="202">D1297+D1299+D1301</f>
        <v>0</v>
      </c>
      <c r="E1295" s="116">
        <f t="shared" si="202"/>
        <v>31</v>
      </c>
      <c r="F1295" s="116">
        <f t="shared" si="202"/>
        <v>0</v>
      </c>
      <c r="G1295" s="116">
        <f t="shared" si="202"/>
        <v>0</v>
      </c>
      <c r="H1295" s="116">
        <f t="shared" si="202"/>
        <v>0</v>
      </c>
      <c r="I1295" s="116">
        <f t="shared" si="202"/>
        <v>0</v>
      </c>
    </row>
    <row r="1296" spans="1:9" x14ac:dyDescent="0.25">
      <c r="A1296" s="117"/>
      <c r="B1296" s="118" t="s">
        <v>20</v>
      </c>
      <c r="C1296" s="116">
        <f t="shared" si="201"/>
        <v>31</v>
      </c>
      <c r="D1296" s="116">
        <f t="shared" si="202"/>
        <v>0</v>
      </c>
      <c r="E1296" s="116">
        <f t="shared" si="202"/>
        <v>31</v>
      </c>
      <c r="F1296" s="116">
        <f t="shared" si="202"/>
        <v>0</v>
      </c>
      <c r="G1296" s="116">
        <f t="shared" si="202"/>
        <v>0</v>
      </c>
      <c r="H1296" s="116">
        <f t="shared" si="202"/>
        <v>0</v>
      </c>
      <c r="I1296" s="116">
        <f t="shared" si="202"/>
        <v>0</v>
      </c>
    </row>
    <row r="1297" spans="1:9" x14ac:dyDescent="0.25">
      <c r="A1297" s="191" t="s">
        <v>495</v>
      </c>
      <c r="B1297" s="68" t="s">
        <v>19</v>
      </c>
      <c r="C1297" s="138">
        <f t="shared" si="201"/>
        <v>9</v>
      </c>
      <c r="D1297" s="138">
        <v>0</v>
      </c>
      <c r="E1297" s="55">
        <v>9</v>
      </c>
      <c r="F1297" s="138">
        <v>0</v>
      </c>
      <c r="G1297" s="138">
        <v>0</v>
      </c>
      <c r="H1297" s="138">
        <v>0</v>
      </c>
      <c r="I1297" s="138">
        <v>0</v>
      </c>
    </row>
    <row r="1298" spans="1:9" x14ac:dyDescent="0.25">
      <c r="A1298" s="41"/>
      <c r="B1298" s="69" t="s">
        <v>20</v>
      </c>
      <c r="C1298" s="138">
        <f t="shared" si="201"/>
        <v>9</v>
      </c>
      <c r="D1298" s="138">
        <v>0</v>
      </c>
      <c r="E1298" s="55">
        <v>9</v>
      </c>
      <c r="F1298" s="138">
        <v>0</v>
      </c>
      <c r="G1298" s="138">
        <v>0</v>
      </c>
      <c r="H1298" s="138">
        <v>0</v>
      </c>
      <c r="I1298" s="138">
        <v>0</v>
      </c>
    </row>
    <row r="1299" spans="1:9" x14ac:dyDescent="0.25">
      <c r="A1299" s="191" t="s">
        <v>496</v>
      </c>
      <c r="B1299" s="68" t="s">
        <v>19</v>
      </c>
      <c r="C1299" s="138">
        <f t="shared" si="201"/>
        <v>11</v>
      </c>
      <c r="D1299" s="138">
        <v>0</v>
      </c>
      <c r="E1299" s="55">
        <v>11</v>
      </c>
      <c r="F1299" s="138">
        <v>0</v>
      </c>
      <c r="G1299" s="138">
        <v>0</v>
      </c>
      <c r="H1299" s="138">
        <v>0</v>
      </c>
      <c r="I1299" s="138">
        <v>0</v>
      </c>
    </row>
    <row r="1300" spans="1:9" x14ac:dyDescent="0.25">
      <c r="A1300" s="41"/>
      <c r="B1300" s="69" t="s">
        <v>20</v>
      </c>
      <c r="C1300" s="138">
        <f t="shared" si="201"/>
        <v>11</v>
      </c>
      <c r="D1300" s="138">
        <v>0</v>
      </c>
      <c r="E1300" s="55">
        <v>11</v>
      </c>
      <c r="F1300" s="138">
        <v>0</v>
      </c>
      <c r="G1300" s="138">
        <v>0</v>
      </c>
      <c r="H1300" s="138">
        <v>0</v>
      </c>
      <c r="I1300" s="138">
        <v>0</v>
      </c>
    </row>
    <row r="1301" spans="1:9" x14ac:dyDescent="0.25">
      <c r="A1301" s="191" t="s">
        <v>497</v>
      </c>
      <c r="B1301" s="68" t="s">
        <v>19</v>
      </c>
      <c r="C1301" s="138">
        <f t="shared" si="201"/>
        <v>11</v>
      </c>
      <c r="D1301" s="138">
        <v>0</v>
      </c>
      <c r="E1301" s="55">
        <v>11</v>
      </c>
      <c r="F1301" s="138">
        <v>0</v>
      </c>
      <c r="G1301" s="138">
        <v>0</v>
      </c>
      <c r="H1301" s="138">
        <v>0</v>
      </c>
      <c r="I1301" s="138">
        <v>0</v>
      </c>
    </row>
    <row r="1302" spans="1:9" x14ac:dyDescent="0.25">
      <c r="A1302" s="41"/>
      <c r="B1302" s="69" t="s">
        <v>20</v>
      </c>
      <c r="C1302" s="138">
        <f t="shared" si="201"/>
        <v>11</v>
      </c>
      <c r="D1302" s="138">
        <v>0</v>
      </c>
      <c r="E1302" s="55">
        <v>11</v>
      </c>
      <c r="F1302" s="138">
        <v>0</v>
      </c>
      <c r="G1302" s="138">
        <v>0</v>
      </c>
      <c r="H1302" s="138">
        <v>0</v>
      </c>
      <c r="I1302" s="138">
        <v>0</v>
      </c>
    </row>
    <row r="1303" spans="1:9" x14ac:dyDescent="0.25">
      <c r="A1303" s="352" t="s">
        <v>39</v>
      </c>
      <c r="B1303" s="115" t="s">
        <v>19</v>
      </c>
      <c r="C1303" s="116">
        <f t="shared" si="194"/>
        <v>898.2</v>
      </c>
      <c r="D1303" s="116">
        <f t="shared" ref="D1303:I1304" si="203">D1305+D1309</f>
        <v>898.2</v>
      </c>
      <c r="E1303" s="116">
        <f t="shared" si="203"/>
        <v>0</v>
      </c>
      <c r="F1303" s="116">
        <f t="shared" si="203"/>
        <v>0</v>
      </c>
      <c r="G1303" s="116">
        <f t="shared" si="203"/>
        <v>0</v>
      </c>
      <c r="H1303" s="116">
        <f t="shared" si="203"/>
        <v>0</v>
      </c>
      <c r="I1303" s="116">
        <f t="shared" si="203"/>
        <v>0</v>
      </c>
    </row>
    <row r="1304" spans="1:9" x14ac:dyDescent="0.25">
      <c r="A1304" s="117"/>
      <c r="B1304" s="118" t="s">
        <v>20</v>
      </c>
      <c r="C1304" s="116">
        <f t="shared" si="194"/>
        <v>898.2</v>
      </c>
      <c r="D1304" s="116">
        <f t="shared" si="203"/>
        <v>898.2</v>
      </c>
      <c r="E1304" s="116">
        <f t="shared" si="203"/>
        <v>0</v>
      </c>
      <c r="F1304" s="116">
        <f t="shared" si="203"/>
        <v>0</v>
      </c>
      <c r="G1304" s="116">
        <f t="shared" si="203"/>
        <v>0</v>
      </c>
      <c r="H1304" s="116">
        <f t="shared" si="203"/>
        <v>0</v>
      </c>
      <c r="I1304" s="116">
        <f t="shared" si="203"/>
        <v>0</v>
      </c>
    </row>
    <row r="1305" spans="1:9" x14ac:dyDescent="0.25">
      <c r="A1305" s="114" t="s">
        <v>498</v>
      </c>
      <c r="B1305" s="115" t="s">
        <v>19</v>
      </c>
      <c r="C1305" s="116">
        <f t="shared" si="194"/>
        <v>1.2</v>
      </c>
      <c r="D1305" s="116">
        <f>D1307</f>
        <v>1.2</v>
      </c>
      <c r="E1305" s="116">
        <f t="shared" ref="E1305:I1306" si="204">E1307</f>
        <v>0</v>
      </c>
      <c r="F1305" s="116">
        <f t="shared" si="204"/>
        <v>0</v>
      </c>
      <c r="G1305" s="116">
        <f t="shared" si="204"/>
        <v>0</v>
      </c>
      <c r="H1305" s="116">
        <f t="shared" si="204"/>
        <v>0</v>
      </c>
      <c r="I1305" s="116">
        <f t="shared" si="204"/>
        <v>0</v>
      </c>
    </row>
    <row r="1306" spans="1:9" x14ac:dyDescent="0.25">
      <c r="A1306" s="117"/>
      <c r="B1306" s="118" t="s">
        <v>20</v>
      </c>
      <c r="C1306" s="116">
        <f t="shared" si="194"/>
        <v>1.2</v>
      </c>
      <c r="D1306" s="116">
        <f>D1308</f>
        <v>1.2</v>
      </c>
      <c r="E1306" s="116">
        <f t="shared" si="204"/>
        <v>0</v>
      </c>
      <c r="F1306" s="116">
        <f t="shared" si="204"/>
        <v>0</v>
      </c>
      <c r="G1306" s="116">
        <f t="shared" si="204"/>
        <v>0</v>
      </c>
      <c r="H1306" s="116">
        <f t="shared" si="204"/>
        <v>0</v>
      </c>
      <c r="I1306" s="116">
        <f t="shared" si="204"/>
        <v>0</v>
      </c>
    </row>
    <row r="1307" spans="1:9" x14ac:dyDescent="0.25">
      <c r="A1307" s="289" t="s">
        <v>499</v>
      </c>
      <c r="B1307" s="120"/>
      <c r="C1307" s="121">
        <f>D1307+E1307+F1307+G1307+H1307+I1307</f>
        <v>1.2</v>
      </c>
      <c r="D1307" s="121">
        <f t="shared" ref="D1307:I1307" si="205">D1308</f>
        <v>1.2</v>
      </c>
      <c r="E1307" s="45">
        <v>0</v>
      </c>
      <c r="F1307" s="121">
        <f t="shared" si="205"/>
        <v>0</v>
      </c>
      <c r="G1307" s="121">
        <f t="shared" si="205"/>
        <v>0</v>
      </c>
      <c r="H1307" s="121">
        <f t="shared" si="205"/>
        <v>0</v>
      </c>
      <c r="I1307" s="121">
        <f t="shared" si="205"/>
        <v>0</v>
      </c>
    </row>
    <row r="1308" spans="1:9" x14ac:dyDescent="0.25">
      <c r="A1308" s="122"/>
      <c r="B1308" s="99"/>
      <c r="C1308" s="97">
        <f>D1308+E1308+F1308+G1308+H1308+I1308</f>
        <v>1.2</v>
      </c>
      <c r="D1308" s="97">
        <v>1.2</v>
      </c>
      <c r="E1308" s="62">
        <v>0</v>
      </c>
      <c r="F1308" s="97">
        <v>0</v>
      </c>
      <c r="G1308" s="97">
        <v>0</v>
      </c>
      <c r="H1308" s="97">
        <v>0</v>
      </c>
      <c r="I1308" s="97">
        <v>0</v>
      </c>
    </row>
    <row r="1309" spans="1:9" x14ac:dyDescent="0.25">
      <c r="A1309" s="213" t="s">
        <v>500</v>
      </c>
      <c r="B1309" s="115" t="s">
        <v>19</v>
      </c>
      <c r="C1309" s="116">
        <f>C1310</f>
        <v>897</v>
      </c>
      <c r="D1309" s="116">
        <f t="shared" ref="D1309:I1310" si="206">D1311</f>
        <v>897</v>
      </c>
      <c r="E1309" s="116">
        <f t="shared" si="206"/>
        <v>0</v>
      </c>
      <c r="F1309" s="116">
        <f t="shared" si="206"/>
        <v>0</v>
      </c>
      <c r="G1309" s="116">
        <f t="shared" si="206"/>
        <v>0</v>
      </c>
      <c r="H1309" s="116">
        <f t="shared" si="206"/>
        <v>0</v>
      </c>
      <c r="I1309" s="116">
        <f t="shared" si="206"/>
        <v>0</v>
      </c>
    </row>
    <row r="1310" spans="1:9" x14ac:dyDescent="0.25">
      <c r="A1310" s="91"/>
      <c r="B1310" s="118" t="s">
        <v>20</v>
      </c>
      <c r="C1310" s="116">
        <f>D1310+E1310+F1310+G1310+H1310+I1310</f>
        <v>897</v>
      </c>
      <c r="D1310" s="116">
        <f t="shared" si="206"/>
        <v>897</v>
      </c>
      <c r="E1310" s="116">
        <f t="shared" si="206"/>
        <v>0</v>
      </c>
      <c r="F1310" s="116">
        <f t="shared" si="206"/>
        <v>0</v>
      </c>
      <c r="G1310" s="116">
        <f t="shared" si="206"/>
        <v>0</v>
      </c>
      <c r="H1310" s="116">
        <f t="shared" si="206"/>
        <v>0</v>
      </c>
      <c r="I1310" s="116">
        <f t="shared" si="206"/>
        <v>0</v>
      </c>
    </row>
    <row r="1311" spans="1:9" x14ac:dyDescent="0.25">
      <c r="A1311" s="353" t="s">
        <v>501</v>
      </c>
      <c r="B1311" s="120" t="s">
        <v>19</v>
      </c>
      <c r="C1311" s="121">
        <f>C1312</f>
        <v>897</v>
      </c>
      <c r="D1311" s="121">
        <v>897</v>
      </c>
      <c r="E1311" s="111">
        <f>E1312</f>
        <v>0</v>
      </c>
      <c r="F1311" s="121">
        <v>0</v>
      </c>
      <c r="G1311" s="121">
        <v>0</v>
      </c>
      <c r="H1311" s="121">
        <v>0</v>
      </c>
      <c r="I1311" s="121">
        <v>0</v>
      </c>
    </row>
    <row r="1312" spans="1:9" x14ac:dyDescent="0.25">
      <c r="A1312" s="61"/>
      <c r="B1312" s="99" t="s">
        <v>20</v>
      </c>
      <c r="C1312" s="97">
        <f>D1312+E1312+F1312+G1312+H1312+I1312</f>
        <v>897</v>
      </c>
      <c r="D1312" s="97">
        <v>897</v>
      </c>
      <c r="E1312" s="39">
        <v>0</v>
      </c>
      <c r="F1312" s="97">
        <v>0</v>
      </c>
      <c r="G1312" s="97">
        <v>0</v>
      </c>
      <c r="H1312" s="97">
        <v>0</v>
      </c>
      <c r="I1312" s="97">
        <v>0</v>
      </c>
    </row>
    <row r="1313" spans="1:9" x14ac:dyDescent="0.25">
      <c r="A1313" s="354" t="s">
        <v>502</v>
      </c>
      <c r="B1313" s="216"/>
      <c r="C1313" s="216"/>
      <c r="D1313" s="216"/>
      <c r="E1313" s="216"/>
      <c r="F1313" s="216"/>
      <c r="G1313" s="216"/>
      <c r="H1313" s="216"/>
      <c r="I1313" s="217"/>
    </row>
    <row r="1314" spans="1:9" x14ac:dyDescent="0.25">
      <c r="A1314" s="71" t="s">
        <v>42</v>
      </c>
      <c r="B1314" s="54" t="s">
        <v>19</v>
      </c>
      <c r="C1314" s="62">
        <f t="shared" ref="C1314:C1349" si="207">D1314+E1314+F1314+G1314+H1314+I1314</f>
        <v>1383.69</v>
      </c>
      <c r="D1314" s="62">
        <f t="shared" ref="D1314:I1315" si="208">D1316+D1424</f>
        <v>665.54</v>
      </c>
      <c r="E1314" s="62">
        <f t="shared" si="208"/>
        <v>718.15</v>
      </c>
      <c r="F1314" s="62">
        <f t="shared" si="208"/>
        <v>0</v>
      </c>
      <c r="G1314" s="62">
        <f t="shared" si="208"/>
        <v>0</v>
      </c>
      <c r="H1314" s="62">
        <f t="shared" si="208"/>
        <v>0</v>
      </c>
      <c r="I1314" s="62">
        <f t="shared" si="208"/>
        <v>0</v>
      </c>
    </row>
    <row r="1315" spans="1:9" x14ac:dyDescent="0.25">
      <c r="A1315" s="61" t="s">
        <v>56</v>
      </c>
      <c r="B1315" s="52" t="s">
        <v>20</v>
      </c>
      <c r="C1315" s="62">
        <f t="shared" si="207"/>
        <v>1383.69</v>
      </c>
      <c r="D1315" s="62">
        <f t="shared" si="208"/>
        <v>665.54</v>
      </c>
      <c r="E1315" s="62">
        <f t="shared" si="208"/>
        <v>718.15</v>
      </c>
      <c r="F1315" s="62">
        <f t="shared" si="208"/>
        <v>0</v>
      </c>
      <c r="G1315" s="62">
        <f t="shared" si="208"/>
        <v>0</v>
      </c>
      <c r="H1315" s="62">
        <f t="shared" si="208"/>
        <v>0</v>
      </c>
      <c r="I1315" s="62">
        <f t="shared" si="208"/>
        <v>0</v>
      </c>
    </row>
    <row r="1316" spans="1:9" x14ac:dyDescent="0.25">
      <c r="A1316" s="254" t="s">
        <v>21</v>
      </c>
      <c r="B1316" s="104" t="s">
        <v>19</v>
      </c>
      <c r="C1316" s="105">
        <f t="shared" si="207"/>
        <v>561.69000000000005</v>
      </c>
      <c r="D1316" s="105">
        <f t="shared" ref="D1316:I1317" si="209">D1324+D1318</f>
        <v>396.54</v>
      </c>
      <c r="E1316" s="105">
        <f t="shared" si="209"/>
        <v>165.14999999999998</v>
      </c>
      <c r="F1316" s="105">
        <f t="shared" si="209"/>
        <v>0</v>
      </c>
      <c r="G1316" s="105">
        <f t="shared" si="209"/>
        <v>0</v>
      </c>
      <c r="H1316" s="105">
        <f t="shared" si="209"/>
        <v>0</v>
      </c>
      <c r="I1316" s="105">
        <f t="shared" si="209"/>
        <v>0</v>
      </c>
    </row>
    <row r="1317" spans="1:9" x14ac:dyDescent="0.25">
      <c r="A1317" s="108" t="s">
        <v>105</v>
      </c>
      <c r="B1317" s="106" t="s">
        <v>20</v>
      </c>
      <c r="C1317" s="105">
        <f t="shared" si="207"/>
        <v>561.69000000000005</v>
      </c>
      <c r="D1317" s="105">
        <f t="shared" si="209"/>
        <v>396.54</v>
      </c>
      <c r="E1317" s="105">
        <f t="shared" si="209"/>
        <v>165.14999999999998</v>
      </c>
      <c r="F1317" s="105">
        <f t="shared" si="209"/>
        <v>0</v>
      </c>
      <c r="G1317" s="105">
        <f t="shared" si="209"/>
        <v>0</v>
      </c>
      <c r="H1317" s="105">
        <f t="shared" si="209"/>
        <v>0</v>
      </c>
      <c r="I1317" s="105">
        <f t="shared" si="209"/>
        <v>0</v>
      </c>
    </row>
    <row r="1318" spans="1:9" ht="26.25" x14ac:dyDescent="0.25">
      <c r="A1318" s="93" t="s">
        <v>37</v>
      </c>
      <c r="B1318" s="355" t="s">
        <v>19</v>
      </c>
      <c r="C1318" s="62">
        <f t="shared" ref="C1318:I1321" si="210">C1320</f>
        <v>34.299999999999997</v>
      </c>
      <c r="D1318" s="62">
        <f t="shared" si="210"/>
        <v>0</v>
      </c>
      <c r="E1318" s="62">
        <f t="shared" si="210"/>
        <v>34.299999999999997</v>
      </c>
      <c r="F1318" s="62">
        <f t="shared" si="210"/>
        <v>0</v>
      </c>
      <c r="G1318" s="62">
        <f t="shared" si="210"/>
        <v>0</v>
      </c>
      <c r="H1318" s="62">
        <f t="shared" si="210"/>
        <v>0</v>
      </c>
      <c r="I1318" s="62">
        <f t="shared" si="210"/>
        <v>0</v>
      </c>
    </row>
    <row r="1319" spans="1:9" x14ac:dyDescent="0.25">
      <c r="A1319" s="356"/>
      <c r="B1319" s="357" t="s">
        <v>20</v>
      </c>
      <c r="C1319" s="62">
        <f t="shared" si="210"/>
        <v>34.299999999999997</v>
      </c>
      <c r="D1319" s="62">
        <f t="shared" si="210"/>
        <v>0</v>
      </c>
      <c r="E1319" s="62">
        <f t="shared" si="210"/>
        <v>34.299999999999997</v>
      </c>
      <c r="F1319" s="62">
        <f t="shared" si="210"/>
        <v>0</v>
      </c>
      <c r="G1319" s="62">
        <f t="shared" si="210"/>
        <v>0</v>
      </c>
      <c r="H1319" s="62">
        <f t="shared" si="210"/>
        <v>0</v>
      </c>
      <c r="I1319" s="62">
        <f t="shared" si="210"/>
        <v>0</v>
      </c>
    </row>
    <row r="1320" spans="1:9" ht="26.25" x14ac:dyDescent="0.25">
      <c r="A1320" s="107" t="s">
        <v>118</v>
      </c>
      <c r="B1320" s="358" t="s">
        <v>19</v>
      </c>
      <c r="C1320" s="62">
        <f t="shared" si="210"/>
        <v>34.299999999999997</v>
      </c>
      <c r="D1320" s="62">
        <f t="shared" si="210"/>
        <v>0</v>
      </c>
      <c r="E1320" s="62">
        <f t="shared" si="210"/>
        <v>34.299999999999997</v>
      </c>
      <c r="F1320" s="62">
        <f t="shared" si="210"/>
        <v>0</v>
      </c>
      <c r="G1320" s="62">
        <f t="shared" si="210"/>
        <v>0</v>
      </c>
      <c r="H1320" s="62">
        <f t="shared" si="210"/>
        <v>0</v>
      </c>
      <c r="I1320" s="62">
        <f t="shared" si="210"/>
        <v>0</v>
      </c>
    </row>
    <row r="1321" spans="1:9" x14ac:dyDescent="0.25">
      <c r="A1321" s="359"/>
      <c r="B1321" s="360" t="s">
        <v>20</v>
      </c>
      <c r="C1321" s="62">
        <f t="shared" si="210"/>
        <v>34.299999999999997</v>
      </c>
      <c r="D1321" s="62">
        <f t="shared" si="210"/>
        <v>0</v>
      </c>
      <c r="E1321" s="62">
        <f t="shared" si="210"/>
        <v>34.299999999999997</v>
      </c>
      <c r="F1321" s="62">
        <f t="shared" si="210"/>
        <v>0</v>
      </c>
      <c r="G1321" s="62">
        <f t="shared" si="210"/>
        <v>0</v>
      </c>
      <c r="H1321" s="62">
        <f t="shared" si="210"/>
        <v>0</v>
      </c>
      <c r="I1321" s="62">
        <f t="shared" si="210"/>
        <v>0</v>
      </c>
    </row>
    <row r="1322" spans="1:9" ht="26.25" x14ac:dyDescent="0.25">
      <c r="A1322" s="361" t="s">
        <v>503</v>
      </c>
      <c r="B1322" s="358" t="s">
        <v>19</v>
      </c>
      <c r="C1322" s="62">
        <f>D1322+E1322+F1322+G1322+H1322+I1322</f>
        <v>34.299999999999997</v>
      </c>
      <c r="D1322" s="62">
        <v>0</v>
      </c>
      <c r="E1322" s="62">
        <v>34.299999999999997</v>
      </c>
      <c r="F1322" s="62">
        <v>0</v>
      </c>
      <c r="G1322" s="62">
        <v>0</v>
      </c>
      <c r="H1322" s="62">
        <v>0</v>
      </c>
      <c r="I1322" s="62">
        <v>0</v>
      </c>
    </row>
    <row r="1323" spans="1:9" x14ac:dyDescent="0.25">
      <c r="A1323" s="359"/>
      <c r="B1323" s="360" t="s">
        <v>20</v>
      </c>
      <c r="C1323" s="62">
        <f>D1323+E1323+F1323+G1323+H1323+I1323</f>
        <v>34.299999999999997</v>
      </c>
      <c r="D1323" s="62">
        <v>0</v>
      </c>
      <c r="E1323" s="62">
        <v>34.299999999999997</v>
      </c>
      <c r="F1323" s="62">
        <v>0</v>
      </c>
      <c r="G1323" s="62">
        <v>0</v>
      </c>
      <c r="H1323" s="62">
        <v>0</v>
      </c>
      <c r="I1323" s="62">
        <v>0</v>
      </c>
    </row>
    <row r="1324" spans="1:9" x14ac:dyDescent="0.25">
      <c r="A1324" s="49" t="s">
        <v>26</v>
      </c>
      <c r="B1324" s="50" t="s">
        <v>19</v>
      </c>
      <c r="C1324" s="62">
        <f t="shared" si="207"/>
        <v>527.39</v>
      </c>
      <c r="D1324" s="62">
        <f>D1326</f>
        <v>396.54</v>
      </c>
      <c r="E1324" s="62">
        <f t="shared" ref="E1324:I1325" si="211">E1326</f>
        <v>130.85</v>
      </c>
      <c r="F1324" s="62">
        <f t="shared" si="211"/>
        <v>0</v>
      </c>
      <c r="G1324" s="62">
        <f t="shared" si="211"/>
        <v>0</v>
      </c>
      <c r="H1324" s="62">
        <f t="shared" si="211"/>
        <v>0</v>
      </c>
      <c r="I1324" s="62">
        <f t="shared" si="211"/>
        <v>0</v>
      </c>
    </row>
    <row r="1325" spans="1:9" x14ac:dyDescent="0.25">
      <c r="A1325" s="51"/>
      <c r="B1325" s="52" t="s">
        <v>20</v>
      </c>
      <c r="C1325" s="62">
        <f t="shared" si="207"/>
        <v>527.39</v>
      </c>
      <c r="D1325" s="62">
        <f>D1327</f>
        <v>396.54</v>
      </c>
      <c r="E1325" s="62">
        <f t="shared" si="211"/>
        <v>130.85</v>
      </c>
      <c r="F1325" s="62">
        <f t="shared" si="211"/>
        <v>0</v>
      </c>
      <c r="G1325" s="62">
        <f t="shared" si="211"/>
        <v>0</v>
      </c>
      <c r="H1325" s="62">
        <f t="shared" si="211"/>
        <v>0</v>
      </c>
      <c r="I1325" s="62">
        <f t="shared" si="211"/>
        <v>0</v>
      </c>
    </row>
    <row r="1326" spans="1:9" x14ac:dyDescent="0.25">
      <c r="A1326" s="71" t="s">
        <v>38</v>
      </c>
      <c r="B1326" s="54" t="s">
        <v>19</v>
      </c>
      <c r="C1326" s="62">
        <f t="shared" si="207"/>
        <v>527.39</v>
      </c>
      <c r="D1326" s="62">
        <f t="shared" ref="D1326:I1327" si="212">D1328+D1378+D1390</f>
        <v>396.54</v>
      </c>
      <c r="E1326" s="62">
        <f t="shared" si="212"/>
        <v>130.85</v>
      </c>
      <c r="F1326" s="62">
        <f t="shared" si="212"/>
        <v>0</v>
      </c>
      <c r="G1326" s="62">
        <f t="shared" si="212"/>
        <v>0</v>
      </c>
      <c r="H1326" s="62">
        <f t="shared" si="212"/>
        <v>0</v>
      </c>
      <c r="I1326" s="62">
        <f t="shared" si="212"/>
        <v>0</v>
      </c>
    </row>
    <row r="1327" spans="1:9" x14ac:dyDescent="0.25">
      <c r="A1327" s="41"/>
      <c r="B1327" s="52" t="s">
        <v>20</v>
      </c>
      <c r="C1327" s="62">
        <f t="shared" si="207"/>
        <v>527.39</v>
      </c>
      <c r="D1327" s="62">
        <f t="shared" si="212"/>
        <v>396.54</v>
      </c>
      <c r="E1327" s="62">
        <f t="shared" si="212"/>
        <v>130.85</v>
      </c>
      <c r="F1327" s="62">
        <f t="shared" si="212"/>
        <v>0</v>
      </c>
      <c r="G1327" s="62">
        <f t="shared" si="212"/>
        <v>0</v>
      </c>
      <c r="H1327" s="62">
        <f t="shared" si="212"/>
        <v>0</v>
      </c>
      <c r="I1327" s="62">
        <f t="shared" si="212"/>
        <v>0</v>
      </c>
    </row>
    <row r="1328" spans="1:9" x14ac:dyDescent="0.25">
      <c r="A1328" s="283" t="s">
        <v>29</v>
      </c>
      <c r="B1328" s="104" t="s">
        <v>19</v>
      </c>
      <c r="C1328" s="105">
        <f>D1328+E1328+F1328+G1328+H1328+I1328</f>
        <v>446.13</v>
      </c>
      <c r="D1328" s="105">
        <f t="shared" ref="D1328:I1329" si="213">D1330+D1344+D1348+D1352+D1368+D1374</f>
        <v>341.13</v>
      </c>
      <c r="E1328" s="105">
        <f t="shared" si="213"/>
        <v>105</v>
      </c>
      <c r="F1328" s="105">
        <f t="shared" si="213"/>
        <v>0</v>
      </c>
      <c r="G1328" s="105">
        <f t="shared" si="213"/>
        <v>0</v>
      </c>
      <c r="H1328" s="105">
        <f t="shared" si="213"/>
        <v>0</v>
      </c>
      <c r="I1328" s="105">
        <f t="shared" si="213"/>
        <v>0</v>
      </c>
    </row>
    <row r="1329" spans="1:9" x14ac:dyDescent="0.25">
      <c r="A1329" s="108"/>
      <c r="B1329" s="106" t="s">
        <v>20</v>
      </c>
      <c r="C1329" s="105">
        <f t="shared" si="207"/>
        <v>446.13</v>
      </c>
      <c r="D1329" s="105">
        <f t="shared" si="213"/>
        <v>341.13</v>
      </c>
      <c r="E1329" s="105">
        <f t="shared" si="213"/>
        <v>105</v>
      </c>
      <c r="F1329" s="105">
        <f t="shared" si="213"/>
        <v>0</v>
      </c>
      <c r="G1329" s="105">
        <f t="shared" si="213"/>
        <v>0</v>
      </c>
      <c r="H1329" s="105">
        <f t="shared" si="213"/>
        <v>0</v>
      </c>
      <c r="I1329" s="105">
        <f t="shared" si="213"/>
        <v>0</v>
      </c>
    </row>
    <row r="1330" spans="1:9" ht="26.25" x14ac:dyDescent="0.25">
      <c r="A1330" s="114" t="s">
        <v>504</v>
      </c>
      <c r="B1330" s="115" t="s">
        <v>19</v>
      </c>
      <c r="C1330" s="116">
        <f t="shared" si="207"/>
        <v>180.5</v>
      </c>
      <c r="D1330" s="116">
        <f t="shared" ref="D1330:I1331" si="214">D1332+D1334+D1336+D1338+D1340+D1342</f>
        <v>155.5</v>
      </c>
      <c r="E1330" s="116">
        <f t="shared" si="214"/>
        <v>25</v>
      </c>
      <c r="F1330" s="116">
        <f t="shared" si="214"/>
        <v>0</v>
      </c>
      <c r="G1330" s="116">
        <f t="shared" si="214"/>
        <v>0</v>
      </c>
      <c r="H1330" s="116">
        <f t="shared" si="214"/>
        <v>0</v>
      </c>
      <c r="I1330" s="116">
        <f t="shared" si="214"/>
        <v>0</v>
      </c>
    </row>
    <row r="1331" spans="1:9" x14ac:dyDescent="0.25">
      <c r="A1331" s="117"/>
      <c r="B1331" s="118" t="s">
        <v>20</v>
      </c>
      <c r="C1331" s="116">
        <f t="shared" si="207"/>
        <v>180.5</v>
      </c>
      <c r="D1331" s="116">
        <f t="shared" si="214"/>
        <v>155.5</v>
      </c>
      <c r="E1331" s="116">
        <f t="shared" si="214"/>
        <v>25</v>
      </c>
      <c r="F1331" s="116">
        <f t="shared" si="214"/>
        <v>0</v>
      </c>
      <c r="G1331" s="116">
        <f t="shared" si="214"/>
        <v>0</v>
      </c>
      <c r="H1331" s="116">
        <f t="shared" si="214"/>
        <v>0</v>
      </c>
      <c r="I1331" s="116">
        <f t="shared" si="214"/>
        <v>0</v>
      </c>
    </row>
    <row r="1332" spans="1:9" x14ac:dyDescent="0.25">
      <c r="A1332" s="362" t="s">
        <v>505</v>
      </c>
      <c r="B1332" s="129" t="s">
        <v>19</v>
      </c>
      <c r="C1332" s="130">
        <f t="shared" si="207"/>
        <v>57</v>
      </c>
      <c r="D1332" s="130">
        <v>57</v>
      </c>
      <c r="E1332" s="130">
        <v>0</v>
      </c>
      <c r="F1332" s="130">
        <v>0</v>
      </c>
      <c r="G1332" s="130">
        <v>0</v>
      </c>
      <c r="H1332" s="130">
        <v>0</v>
      </c>
      <c r="I1332" s="130">
        <v>0</v>
      </c>
    </row>
    <row r="1333" spans="1:9" x14ac:dyDescent="0.25">
      <c r="A1333" s="140"/>
      <c r="B1333" s="99" t="s">
        <v>20</v>
      </c>
      <c r="C1333" s="97">
        <f t="shared" si="207"/>
        <v>57</v>
      </c>
      <c r="D1333" s="97">
        <v>57</v>
      </c>
      <c r="E1333" s="97">
        <v>0</v>
      </c>
      <c r="F1333" s="97">
        <v>0</v>
      </c>
      <c r="G1333" s="97">
        <v>0</v>
      </c>
      <c r="H1333" s="97">
        <v>0</v>
      </c>
      <c r="I1333" s="97">
        <v>0</v>
      </c>
    </row>
    <row r="1334" spans="1:9" x14ac:dyDescent="0.25">
      <c r="A1334" s="363" t="s">
        <v>506</v>
      </c>
      <c r="B1334" s="120" t="s">
        <v>19</v>
      </c>
      <c r="C1334" s="121">
        <f t="shared" si="207"/>
        <v>3.5</v>
      </c>
      <c r="D1334" s="121">
        <v>3.5</v>
      </c>
      <c r="E1334" s="121">
        <v>0</v>
      </c>
      <c r="F1334" s="121">
        <v>0</v>
      </c>
      <c r="G1334" s="121">
        <v>0</v>
      </c>
      <c r="H1334" s="121">
        <v>0</v>
      </c>
      <c r="I1334" s="121">
        <v>0</v>
      </c>
    </row>
    <row r="1335" spans="1:9" x14ac:dyDescent="0.25">
      <c r="A1335" s="140"/>
      <c r="B1335" s="99" t="s">
        <v>20</v>
      </c>
      <c r="C1335" s="97">
        <f t="shared" si="207"/>
        <v>3.5</v>
      </c>
      <c r="D1335" s="97">
        <v>3.5</v>
      </c>
      <c r="E1335" s="97">
        <v>0</v>
      </c>
      <c r="F1335" s="97">
        <v>0</v>
      </c>
      <c r="G1335" s="97">
        <v>0</v>
      </c>
      <c r="H1335" s="97">
        <v>0</v>
      </c>
      <c r="I1335" s="97">
        <v>0</v>
      </c>
    </row>
    <row r="1336" spans="1:9" x14ac:dyDescent="0.25">
      <c r="A1336" s="363" t="s">
        <v>507</v>
      </c>
      <c r="B1336" s="120" t="s">
        <v>19</v>
      </c>
      <c r="C1336" s="121">
        <f t="shared" si="207"/>
        <v>32</v>
      </c>
      <c r="D1336" s="121">
        <v>32</v>
      </c>
      <c r="E1336" s="121">
        <v>0</v>
      </c>
      <c r="F1336" s="121">
        <v>0</v>
      </c>
      <c r="G1336" s="121">
        <v>0</v>
      </c>
      <c r="H1336" s="121">
        <v>0</v>
      </c>
      <c r="I1336" s="121">
        <v>0</v>
      </c>
    </row>
    <row r="1337" spans="1:9" x14ac:dyDescent="0.25">
      <c r="A1337" s="140"/>
      <c r="B1337" s="99" t="s">
        <v>20</v>
      </c>
      <c r="C1337" s="97">
        <f t="shared" si="207"/>
        <v>32</v>
      </c>
      <c r="D1337" s="97">
        <v>32</v>
      </c>
      <c r="E1337" s="97">
        <v>0</v>
      </c>
      <c r="F1337" s="97">
        <v>0</v>
      </c>
      <c r="G1337" s="97">
        <v>0</v>
      </c>
      <c r="H1337" s="97">
        <v>0</v>
      </c>
      <c r="I1337" s="97">
        <v>0</v>
      </c>
    </row>
    <row r="1338" spans="1:9" x14ac:dyDescent="0.25">
      <c r="A1338" s="363" t="s">
        <v>508</v>
      </c>
      <c r="B1338" s="110" t="s">
        <v>19</v>
      </c>
      <c r="C1338" s="111">
        <f t="shared" si="207"/>
        <v>45</v>
      </c>
      <c r="D1338" s="111">
        <v>45</v>
      </c>
      <c r="E1338" s="111">
        <v>0</v>
      </c>
      <c r="F1338" s="111">
        <v>0</v>
      </c>
      <c r="G1338" s="111">
        <v>0</v>
      </c>
      <c r="H1338" s="111">
        <v>0</v>
      </c>
      <c r="I1338" s="111">
        <v>0</v>
      </c>
    </row>
    <row r="1339" spans="1:9" x14ac:dyDescent="0.25">
      <c r="A1339" s="61"/>
      <c r="B1339" s="57" t="s">
        <v>20</v>
      </c>
      <c r="C1339" s="39">
        <f t="shared" si="207"/>
        <v>45</v>
      </c>
      <c r="D1339" s="39">
        <v>45</v>
      </c>
      <c r="E1339" s="39">
        <v>0</v>
      </c>
      <c r="F1339" s="39">
        <v>0</v>
      </c>
      <c r="G1339" s="39">
        <v>0</v>
      </c>
      <c r="H1339" s="39">
        <v>0</v>
      </c>
      <c r="I1339" s="39">
        <v>0</v>
      </c>
    </row>
    <row r="1340" spans="1:9" x14ac:dyDescent="0.25">
      <c r="A1340" s="363" t="s">
        <v>509</v>
      </c>
      <c r="B1340" s="110" t="s">
        <v>19</v>
      </c>
      <c r="C1340" s="111">
        <f t="shared" si="207"/>
        <v>18</v>
      </c>
      <c r="D1340" s="111">
        <v>18</v>
      </c>
      <c r="E1340" s="111">
        <v>0</v>
      </c>
      <c r="F1340" s="111">
        <v>0</v>
      </c>
      <c r="G1340" s="111">
        <v>0</v>
      </c>
      <c r="H1340" s="111">
        <v>0</v>
      </c>
      <c r="I1340" s="111">
        <v>0</v>
      </c>
    </row>
    <row r="1341" spans="1:9" x14ac:dyDescent="0.25">
      <c r="A1341" s="61"/>
      <c r="B1341" s="57" t="s">
        <v>20</v>
      </c>
      <c r="C1341" s="39">
        <f t="shared" si="207"/>
        <v>18</v>
      </c>
      <c r="D1341" s="39">
        <v>18</v>
      </c>
      <c r="E1341" s="39">
        <v>0</v>
      </c>
      <c r="F1341" s="39">
        <v>0</v>
      </c>
      <c r="G1341" s="39">
        <v>0</v>
      </c>
      <c r="H1341" s="39">
        <v>0</v>
      </c>
      <c r="I1341" s="39">
        <v>0</v>
      </c>
    </row>
    <row r="1342" spans="1:9" ht="26.25" x14ac:dyDescent="0.25">
      <c r="A1342" s="364" t="s">
        <v>510</v>
      </c>
      <c r="B1342" s="59" t="s">
        <v>19</v>
      </c>
      <c r="C1342" s="39">
        <f t="shared" si="207"/>
        <v>25</v>
      </c>
      <c r="D1342" s="39">
        <v>0</v>
      </c>
      <c r="E1342" s="39">
        <v>25</v>
      </c>
      <c r="F1342" s="39">
        <v>0</v>
      </c>
      <c r="G1342" s="39">
        <v>0</v>
      </c>
      <c r="H1342" s="39">
        <v>0</v>
      </c>
      <c r="I1342" s="39">
        <v>0</v>
      </c>
    </row>
    <row r="1343" spans="1:9" x14ac:dyDescent="0.25">
      <c r="A1343" s="61"/>
      <c r="B1343" s="57" t="s">
        <v>20</v>
      </c>
      <c r="C1343" s="39">
        <f t="shared" si="207"/>
        <v>25</v>
      </c>
      <c r="D1343" s="39">
        <v>0</v>
      </c>
      <c r="E1343" s="39">
        <v>25</v>
      </c>
      <c r="F1343" s="39">
        <v>0</v>
      </c>
      <c r="G1343" s="39">
        <v>0</v>
      </c>
      <c r="H1343" s="39">
        <v>0</v>
      </c>
      <c r="I1343" s="39">
        <v>0</v>
      </c>
    </row>
    <row r="1344" spans="1:9" x14ac:dyDescent="0.25">
      <c r="A1344" s="365" t="s">
        <v>511</v>
      </c>
      <c r="B1344" s="366" t="s">
        <v>19</v>
      </c>
      <c r="C1344" s="111">
        <f t="shared" si="207"/>
        <v>24</v>
      </c>
      <c r="D1344" s="111">
        <f t="shared" ref="D1344:I1345" si="215">D1346</f>
        <v>0</v>
      </c>
      <c r="E1344" s="111">
        <f t="shared" si="215"/>
        <v>24</v>
      </c>
      <c r="F1344" s="111">
        <f t="shared" si="215"/>
        <v>0</v>
      </c>
      <c r="G1344" s="111">
        <f t="shared" si="215"/>
        <v>0</v>
      </c>
      <c r="H1344" s="111">
        <f t="shared" si="215"/>
        <v>0</v>
      </c>
      <c r="I1344" s="111">
        <f t="shared" si="215"/>
        <v>0</v>
      </c>
    </row>
    <row r="1345" spans="1:9" x14ac:dyDescent="0.25">
      <c r="A1345" s="273"/>
      <c r="B1345" s="282" t="s">
        <v>20</v>
      </c>
      <c r="C1345" s="39">
        <f t="shared" si="207"/>
        <v>24</v>
      </c>
      <c r="D1345" s="39">
        <f t="shared" si="215"/>
        <v>0</v>
      </c>
      <c r="E1345" s="39">
        <f t="shared" si="215"/>
        <v>24</v>
      </c>
      <c r="F1345" s="39">
        <f t="shared" si="215"/>
        <v>0</v>
      </c>
      <c r="G1345" s="39">
        <f t="shared" si="215"/>
        <v>0</v>
      </c>
      <c r="H1345" s="39">
        <f t="shared" si="215"/>
        <v>0</v>
      </c>
      <c r="I1345" s="39">
        <f t="shared" si="215"/>
        <v>0</v>
      </c>
    </row>
    <row r="1346" spans="1:9" ht="30" x14ac:dyDescent="0.25">
      <c r="A1346" s="367" t="s">
        <v>512</v>
      </c>
      <c r="B1346" s="54" t="s">
        <v>19</v>
      </c>
      <c r="C1346" s="39">
        <f t="shared" si="207"/>
        <v>24</v>
      </c>
      <c r="D1346" s="39">
        <v>0</v>
      </c>
      <c r="E1346" s="39">
        <v>24</v>
      </c>
      <c r="F1346" s="39">
        <v>0</v>
      </c>
      <c r="G1346" s="39">
        <v>0</v>
      </c>
      <c r="H1346" s="39">
        <v>0</v>
      </c>
      <c r="I1346" s="39">
        <v>0</v>
      </c>
    </row>
    <row r="1347" spans="1:9" x14ac:dyDescent="0.25">
      <c r="A1347" s="41"/>
      <c r="B1347" s="52" t="s">
        <v>20</v>
      </c>
      <c r="C1347" s="39">
        <f t="shared" si="207"/>
        <v>24</v>
      </c>
      <c r="D1347" s="39">
        <v>0</v>
      </c>
      <c r="E1347" s="39">
        <v>24</v>
      </c>
      <c r="F1347" s="39">
        <v>0</v>
      </c>
      <c r="G1347" s="39">
        <v>0</v>
      </c>
      <c r="H1347" s="39">
        <v>0</v>
      </c>
      <c r="I1347" s="39">
        <v>0</v>
      </c>
    </row>
    <row r="1348" spans="1:9" x14ac:dyDescent="0.25">
      <c r="A1348" s="123" t="s">
        <v>513</v>
      </c>
      <c r="B1348" s="124" t="s">
        <v>19</v>
      </c>
      <c r="C1348" s="125">
        <f t="shared" si="207"/>
        <v>3.43</v>
      </c>
      <c r="D1348" s="125">
        <f t="shared" ref="D1348:I1349" si="216">D1350</f>
        <v>3.43</v>
      </c>
      <c r="E1348" s="125">
        <f t="shared" si="216"/>
        <v>0</v>
      </c>
      <c r="F1348" s="125">
        <f t="shared" si="216"/>
        <v>0</v>
      </c>
      <c r="G1348" s="125">
        <f t="shared" si="216"/>
        <v>0</v>
      </c>
      <c r="H1348" s="125">
        <f t="shared" si="216"/>
        <v>0</v>
      </c>
      <c r="I1348" s="125">
        <f t="shared" si="216"/>
        <v>0</v>
      </c>
    </row>
    <row r="1349" spans="1:9" x14ac:dyDescent="0.25">
      <c r="A1349" s="200"/>
      <c r="B1349" s="118" t="s">
        <v>20</v>
      </c>
      <c r="C1349" s="116">
        <f t="shared" si="207"/>
        <v>3.43</v>
      </c>
      <c r="D1349" s="116">
        <f t="shared" si="216"/>
        <v>3.43</v>
      </c>
      <c r="E1349" s="116">
        <f t="shared" si="216"/>
        <v>0</v>
      </c>
      <c r="F1349" s="116">
        <f t="shared" si="216"/>
        <v>0</v>
      </c>
      <c r="G1349" s="116">
        <f t="shared" si="216"/>
        <v>0</v>
      </c>
      <c r="H1349" s="116">
        <f t="shared" si="216"/>
        <v>0</v>
      </c>
      <c r="I1349" s="116">
        <f t="shared" si="216"/>
        <v>0</v>
      </c>
    </row>
    <row r="1350" spans="1:9" x14ac:dyDescent="0.25">
      <c r="A1350" s="289" t="s">
        <v>514</v>
      </c>
      <c r="B1350" s="120" t="s">
        <v>19</v>
      </c>
      <c r="C1350" s="121">
        <f>C1351</f>
        <v>3.43</v>
      </c>
      <c r="D1350" s="121">
        <v>3.43</v>
      </c>
      <c r="E1350" s="45">
        <v>0</v>
      </c>
      <c r="F1350" s="121">
        <v>0</v>
      </c>
      <c r="G1350" s="121">
        <v>0</v>
      </c>
      <c r="H1350" s="121">
        <v>0</v>
      </c>
      <c r="I1350" s="121">
        <v>0</v>
      </c>
    </row>
    <row r="1351" spans="1:9" x14ac:dyDescent="0.25">
      <c r="A1351" s="368"/>
      <c r="B1351" s="99" t="s">
        <v>20</v>
      </c>
      <c r="C1351" s="97">
        <f>D1351+E1351+F1351+G1351+H1351+I1351</f>
        <v>3.43</v>
      </c>
      <c r="D1351" s="97">
        <v>3.43</v>
      </c>
      <c r="E1351" s="62">
        <v>0</v>
      </c>
      <c r="F1351" s="97">
        <v>0</v>
      </c>
      <c r="G1351" s="97">
        <v>0</v>
      </c>
      <c r="H1351" s="97">
        <v>0</v>
      </c>
      <c r="I1351" s="97">
        <v>0</v>
      </c>
    </row>
    <row r="1352" spans="1:9" x14ac:dyDescent="0.25">
      <c r="A1352" s="123" t="s">
        <v>515</v>
      </c>
      <c r="B1352" s="124" t="s">
        <v>19</v>
      </c>
      <c r="C1352" s="125">
        <f>D1352+E1352+F1352+G1352+H1352+I1352</f>
        <v>97.2</v>
      </c>
      <c r="D1352" s="116">
        <f t="shared" ref="D1352:I1353" si="217">D1354+D1356+D1358+D1360+D1362+D1364+D1366</f>
        <v>41.2</v>
      </c>
      <c r="E1352" s="116">
        <f t="shared" si="217"/>
        <v>56</v>
      </c>
      <c r="F1352" s="116">
        <f t="shared" si="217"/>
        <v>0</v>
      </c>
      <c r="G1352" s="116">
        <f t="shared" si="217"/>
        <v>0</v>
      </c>
      <c r="H1352" s="116">
        <f t="shared" si="217"/>
        <v>0</v>
      </c>
      <c r="I1352" s="116">
        <f t="shared" si="217"/>
        <v>0</v>
      </c>
    </row>
    <row r="1353" spans="1:9" x14ac:dyDescent="0.25">
      <c r="A1353" s="200"/>
      <c r="B1353" s="118" t="s">
        <v>20</v>
      </c>
      <c r="C1353" s="116">
        <f>D1353+E1353+F1353+G1353+H1353+I1353</f>
        <v>97.2</v>
      </c>
      <c r="D1353" s="116">
        <f t="shared" si="217"/>
        <v>41.2</v>
      </c>
      <c r="E1353" s="116">
        <f t="shared" si="217"/>
        <v>56</v>
      </c>
      <c r="F1353" s="116">
        <f t="shared" si="217"/>
        <v>0</v>
      </c>
      <c r="G1353" s="116">
        <f t="shared" si="217"/>
        <v>0</v>
      </c>
      <c r="H1353" s="116">
        <f t="shared" si="217"/>
        <v>0</v>
      </c>
      <c r="I1353" s="116">
        <f t="shared" si="217"/>
        <v>0</v>
      </c>
    </row>
    <row r="1354" spans="1:9" x14ac:dyDescent="0.25">
      <c r="A1354" s="289" t="s">
        <v>516</v>
      </c>
      <c r="B1354" s="120" t="s">
        <v>19</v>
      </c>
      <c r="C1354" s="121">
        <f>C1355</f>
        <v>34.200000000000003</v>
      </c>
      <c r="D1354" s="121">
        <v>34.200000000000003</v>
      </c>
      <c r="E1354" s="45">
        <f>E1355</f>
        <v>0</v>
      </c>
      <c r="F1354" s="121">
        <v>0</v>
      </c>
      <c r="G1354" s="121">
        <v>0</v>
      </c>
      <c r="H1354" s="121">
        <v>0</v>
      </c>
      <c r="I1354" s="121">
        <v>0</v>
      </c>
    </row>
    <row r="1355" spans="1:9" x14ac:dyDescent="0.25">
      <c r="A1355" s="41"/>
      <c r="B1355" s="99" t="s">
        <v>20</v>
      </c>
      <c r="C1355" s="97">
        <f>D1355+E1355+F1355+G1355+H1355+I1355</f>
        <v>34.200000000000003</v>
      </c>
      <c r="D1355" s="97">
        <v>34.200000000000003</v>
      </c>
      <c r="E1355" s="62">
        <v>0</v>
      </c>
      <c r="F1355" s="97">
        <v>0</v>
      </c>
      <c r="G1355" s="97">
        <v>0</v>
      </c>
      <c r="H1355" s="97">
        <v>0</v>
      </c>
      <c r="I1355" s="97">
        <v>0</v>
      </c>
    </row>
    <row r="1356" spans="1:9" x14ac:dyDescent="0.25">
      <c r="A1356" s="289" t="s">
        <v>517</v>
      </c>
      <c r="B1356" s="120" t="s">
        <v>19</v>
      </c>
      <c r="C1356" s="121">
        <f>C1357</f>
        <v>7</v>
      </c>
      <c r="D1356" s="121">
        <v>7</v>
      </c>
      <c r="E1356" s="45">
        <f>E1357</f>
        <v>0</v>
      </c>
      <c r="F1356" s="121">
        <v>0</v>
      </c>
      <c r="G1356" s="121">
        <v>0</v>
      </c>
      <c r="H1356" s="121">
        <v>0</v>
      </c>
      <c r="I1356" s="121">
        <v>0</v>
      </c>
    </row>
    <row r="1357" spans="1:9" x14ac:dyDescent="0.25">
      <c r="A1357" s="41"/>
      <c r="B1357" s="99" t="s">
        <v>20</v>
      </c>
      <c r="C1357" s="97">
        <f t="shared" ref="C1357:C1369" si="218">D1357+E1357+F1357+G1357+H1357+I1357</f>
        <v>7</v>
      </c>
      <c r="D1357" s="97">
        <v>7</v>
      </c>
      <c r="E1357" s="62">
        <v>0</v>
      </c>
      <c r="F1357" s="97">
        <v>0</v>
      </c>
      <c r="G1357" s="97">
        <v>0</v>
      </c>
      <c r="H1357" s="97">
        <v>0</v>
      </c>
      <c r="I1357" s="97">
        <v>0</v>
      </c>
    </row>
    <row r="1358" spans="1:9" x14ac:dyDescent="0.25">
      <c r="A1358" s="288" t="s">
        <v>518</v>
      </c>
      <c r="B1358" s="54" t="s">
        <v>19</v>
      </c>
      <c r="C1358" s="39">
        <f t="shared" si="218"/>
        <v>0</v>
      </c>
      <c r="D1358" s="39">
        <v>0</v>
      </c>
      <c r="E1358" s="62">
        <f>7-7</f>
        <v>0</v>
      </c>
      <c r="F1358" s="39">
        <v>0</v>
      </c>
      <c r="G1358" s="39">
        <v>0</v>
      </c>
      <c r="H1358" s="39">
        <v>0</v>
      </c>
      <c r="I1358" s="39">
        <v>0</v>
      </c>
    </row>
    <row r="1359" spans="1:9" x14ac:dyDescent="0.25">
      <c r="A1359" s="41"/>
      <c r="B1359" s="52" t="s">
        <v>20</v>
      </c>
      <c r="C1359" s="39">
        <f t="shared" si="218"/>
        <v>0</v>
      </c>
      <c r="D1359" s="39">
        <v>0</v>
      </c>
      <c r="E1359" s="62">
        <f>7-7</f>
        <v>0</v>
      </c>
      <c r="F1359" s="39">
        <v>0</v>
      </c>
      <c r="G1359" s="39">
        <v>0</v>
      </c>
      <c r="H1359" s="39">
        <v>0</v>
      </c>
      <c r="I1359" s="39">
        <v>0</v>
      </c>
    </row>
    <row r="1360" spans="1:9" x14ac:dyDescent="0.25">
      <c r="A1360" s="364" t="s">
        <v>519</v>
      </c>
      <c r="B1360" s="68" t="s">
        <v>19</v>
      </c>
      <c r="C1360" s="39">
        <f>D1360+E1360+F1360+G1360+H1360+I1360</f>
        <v>7</v>
      </c>
      <c r="D1360" s="39">
        <v>0</v>
      </c>
      <c r="E1360" s="62">
        <v>7</v>
      </c>
      <c r="F1360" s="39">
        <v>0</v>
      </c>
      <c r="G1360" s="39">
        <v>0</v>
      </c>
      <c r="H1360" s="39">
        <v>0</v>
      </c>
      <c r="I1360" s="39">
        <v>0</v>
      </c>
    </row>
    <row r="1361" spans="1:9" x14ac:dyDescent="0.25">
      <c r="A1361" s="41"/>
      <c r="B1361" s="69" t="s">
        <v>20</v>
      </c>
      <c r="C1361" s="39">
        <f>D1361+E1361+F1361+G1361+H1361+I1361</f>
        <v>7</v>
      </c>
      <c r="D1361" s="39">
        <v>0</v>
      </c>
      <c r="E1361" s="62">
        <v>7</v>
      </c>
      <c r="F1361" s="39">
        <v>0</v>
      </c>
      <c r="G1361" s="39">
        <v>0</v>
      </c>
      <c r="H1361" s="39">
        <v>0</v>
      </c>
      <c r="I1361" s="39">
        <v>0</v>
      </c>
    </row>
    <row r="1362" spans="1:9" x14ac:dyDescent="0.25">
      <c r="A1362" s="288" t="s">
        <v>520</v>
      </c>
      <c r="B1362" s="54" t="s">
        <v>19</v>
      </c>
      <c r="C1362" s="39">
        <f t="shared" si="218"/>
        <v>0</v>
      </c>
      <c r="D1362" s="39">
        <v>0</v>
      </c>
      <c r="E1362" s="62">
        <f>38-38</f>
        <v>0</v>
      </c>
      <c r="F1362" s="39">
        <v>0</v>
      </c>
      <c r="G1362" s="39">
        <v>0</v>
      </c>
      <c r="H1362" s="39">
        <v>0</v>
      </c>
      <c r="I1362" s="39">
        <v>0</v>
      </c>
    </row>
    <row r="1363" spans="1:9" x14ac:dyDescent="0.25">
      <c r="A1363" s="41"/>
      <c r="B1363" s="52" t="s">
        <v>20</v>
      </c>
      <c r="C1363" s="39">
        <f t="shared" si="218"/>
        <v>0</v>
      </c>
      <c r="D1363" s="39">
        <v>0</v>
      </c>
      <c r="E1363" s="62">
        <f>38-38</f>
        <v>0</v>
      </c>
      <c r="F1363" s="39">
        <v>0</v>
      </c>
      <c r="G1363" s="39">
        <v>0</v>
      </c>
      <c r="H1363" s="39">
        <v>0</v>
      </c>
      <c r="I1363" s="39">
        <v>0</v>
      </c>
    </row>
    <row r="1364" spans="1:9" ht="26.25" x14ac:dyDescent="0.25">
      <c r="A1364" s="364" t="s">
        <v>521</v>
      </c>
      <c r="B1364" s="68" t="s">
        <v>19</v>
      </c>
      <c r="C1364" s="39">
        <f>D1364+E1364+F1364+G1364+H1364+I1364</f>
        <v>38</v>
      </c>
      <c r="D1364" s="39">
        <v>0</v>
      </c>
      <c r="E1364" s="62">
        <v>38</v>
      </c>
      <c r="F1364" s="39">
        <v>0</v>
      </c>
      <c r="G1364" s="39">
        <v>0</v>
      </c>
      <c r="H1364" s="39">
        <v>0</v>
      </c>
      <c r="I1364" s="39">
        <v>0</v>
      </c>
    </row>
    <row r="1365" spans="1:9" x14ac:dyDescent="0.25">
      <c r="A1365" s="41"/>
      <c r="B1365" s="69" t="s">
        <v>20</v>
      </c>
      <c r="C1365" s="39">
        <f>D1365+E1365+F1365+G1365+H1365+I1365</f>
        <v>38</v>
      </c>
      <c r="D1365" s="39">
        <v>0</v>
      </c>
      <c r="E1365" s="62">
        <v>38</v>
      </c>
      <c r="F1365" s="39">
        <v>0</v>
      </c>
      <c r="G1365" s="39">
        <v>0</v>
      </c>
      <c r="H1365" s="39">
        <v>0</v>
      </c>
      <c r="I1365" s="39">
        <v>0</v>
      </c>
    </row>
    <row r="1366" spans="1:9" x14ac:dyDescent="0.25">
      <c r="A1366" s="288" t="s">
        <v>522</v>
      </c>
      <c r="B1366" s="68" t="s">
        <v>19</v>
      </c>
      <c r="C1366" s="39">
        <f t="shared" si="218"/>
        <v>11</v>
      </c>
      <c r="D1366" s="39">
        <v>0</v>
      </c>
      <c r="E1366" s="62">
        <v>11</v>
      </c>
      <c r="F1366" s="39">
        <v>0</v>
      </c>
      <c r="G1366" s="39">
        <v>0</v>
      </c>
      <c r="H1366" s="39">
        <v>0</v>
      </c>
      <c r="I1366" s="39">
        <v>0</v>
      </c>
    </row>
    <row r="1367" spans="1:9" x14ac:dyDescent="0.25">
      <c r="A1367" s="41"/>
      <c r="B1367" s="69" t="s">
        <v>20</v>
      </c>
      <c r="C1367" s="39">
        <f t="shared" si="218"/>
        <v>11</v>
      </c>
      <c r="D1367" s="39">
        <v>0</v>
      </c>
      <c r="E1367" s="62">
        <v>11</v>
      </c>
      <c r="F1367" s="39">
        <v>0</v>
      </c>
      <c r="G1367" s="39">
        <v>0</v>
      </c>
      <c r="H1367" s="39">
        <v>0</v>
      </c>
      <c r="I1367" s="39">
        <v>0</v>
      </c>
    </row>
    <row r="1368" spans="1:9" ht="26.25" x14ac:dyDescent="0.25">
      <c r="A1368" s="114" t="s">
        <v>523</v>
      </c>
      <c r="B1368" s="115" t="s">
        <v>19</v>
      </c>
      <c r="C1368" s="116">
        <f t="shared" si="218"/>
        <v>70.5</v>
      </c>
      <c r="D1368" s="116">
        <f t="shared" ref="D1368:I1369" si="219">D1370+D1372</f>
        <v>70.5</v>
      </c>
      <c r="E1368" s="116">
        <f t="shared" si="219"/>
        <v>0</v>
      </c>
      <c r="F1368" s="116">
        <f t="shared" si="219"/>
        <v>0</v>
      </c>
      <c r="G1368" s="116">
        <f t="shared" si="219"/>
        <v>0</v>
      </c>
      <c r="H1368" s="116">
        <f t="shared" si="219"/>
        <v>0</v>
      </c>
      <c r="I1368" s="116">
        <f t="shared" si="219"/>
        <v>0</v>
      </c>
    </row>
    <row r="1369" spans="1:9" x14ac:dyDescent="0.25">
      <c r="A1369" s="200"/>
      <c r="B1369" s="118" t="s">
        <v>20</v>
      </c>
      <c r="C1369" s="116">
        <f t="shared" si="218"/>
        <v>70.5</v>
      </c>
      <c r="D1369" s="116">
        <f t="shared" si="219"/>
        <v>70.5</v>
      </c>
      <c r="E1369" s="116">
        <f t="shared" si="219"/>
        <v>0</v>
      </c>
      <c r="F1369" s="116">
        <f t="shared" si="219"/>
        <v>0</v>
      </c>
      <c r="G1369" s="116">
        <f t="shared" si="219"/>
        <v>0</v>
      </c>
      <c r="H1369" s="116">
        <f t="shared" si="219"/>
        <v>0</v>
      </c>
      <c r="I1369" s="116">
        <f t="shared" si="219"/>
        <v>0</v>
      </c>
    </row>
    <row r="1370" spans="1:9" x14ac:dyDescent="0.25">
      <c r="A1370" s="289" t="s">
        <v>524</v>
      </c>
      <c r="B1370" s="110" t="s">
        <v>19</v>
      </c>
      <c r="C1370" s="111">
        <f>C1371</f>
        <v>60.5</v>
      </c>
      <c r="D1370" s="111">
        <v>60.5</v>
      </c>
      <c r="E1370" s="45">
        <v>0</v>
      </c>
      <c r="F1370" s="111">
        <v>0</v>
      </c>
      <c r="G1370" s="111">
        <v>0</v>
      </c>
      <c r="H1370" s="111">
        <v>0</v>
      </c>
      <c r="I1370" s="111">
        <v>0</v>
      </c>
    </row>
    <row r="1371" spans="1:9" x14ac:dyDescent="0.25">
      <c r="A1371" s="41"/>
      <c r="B1371" s="57" t="s">
        <v>20</v>
      </c>
      <c r="C1371" s="39">
        <f>D1371+E1371+F1371+G1371+H1371+I1371</f>
        <v>60.5</v>
      </c>
      <c r="D1371" s="111">
        <v>60.5</v>
      </c>
      <c r="E1371" s="45">
        <v>0</v>
      </c>
      <c r="F1371" s="39">
        <v>0</v>
      </c>
      <c r="G1371" s="39">
        <v>0</v>
      </c>
      <c r="H1371" s="39">
        <v>0</v>
      </c>
      <c r="I1371" s="39">
        <v>0</v>
      </c>
    </row>
    <row r="1372" spans="1:9" x14ac:dyDescent="0.25">
      <c r="A1372" s="289" t="s">
        <v>525</v>
      </c>
      <c r="B1372" s="110" t="s">
        <v>19</v>
      </c>
      <c r="C1372" s="111">
        <f>C1373</f>
        <v>10</v>
      </c>
      <c r="D1372" s="111">
        <v>10</v>
      </c>
      <c r="E1372" s="45">
        <v>0</v>
      </c>
      <c r="F1372" s="111">
        <v>0</v>
      </c>
      <c r="G1372" s="111">
        <v>0</v>
      </c>
      <c r="H1372" s="111">
        <v>0</v>
      </c>
      <c r="I1372" s="111">
        <v>0</v>
      </c>
    </row>
    <row r="1373" spans="1:9" x14ac:dyDescent="0.25">
      <c r="A1373" s="41"/>
      <c r="B1373" s="57" t="s">
        <v>20</v>
      </c>
      <c r="C1373" s="39">
        <f>D1373+E1373+F1373+G1373+H1373+I1373</f>
        <v>10</v>
      </c>
      <c r="D1373" s="39">
        <v>10</v>
      </c>
      <c r="E1373" s="62">
        <v>0</v>
      </c>
      <c r="F1373" s="39">
        <v>0</v>
      </c>
      <c r="G1373" s="39">
        <v>0</v>
      </c>
      <c r="H1373" s="39">
        <v>0</v>
      </c>
      <c r="I1373" s="39">
        <v>0</v>
      </c>
    </row>
    <row r="1374" spans="1:9" x14ac:dyDescent="0.25">
      <c r="A1374" s="107" t="s">
        <v>526</v>
      </c>
      <c r="B1374" s="68" t="s">
        <v>19</v>
      </c>
      <c r="C1374" s="55">
        <f>D1374+E1374+F1374+G1374+H1374+I1374</f>
        <v>70.5</v>
      </c>
      <c r="D1374" s="55">
        <f>D1376</f>
        <v>70.5</v>
      </c>
      <c r="E1374" s="55">
        <v>0</v>
      </c>
      <c r="F1374" s="55">
        <v>0</v>
      </c>
      <c r="G1374" s="55">
        <v>0</v>
      </c>
      <c r="H1374" s="55">
        <v>0</v>
      </c>
      <c r="I1374" s="55">
        <v>0</v>
      </c>
    </row>
    <row r="1375" spans="1:9" x14ac:dyDescent="0.25">
      <c r="A1375" s="209"/>
      <c r="B1375" s="69" t="s">
        <v>20</v>
      </c>
      <c r="C1375" s="55">
        <f>D1375+E1375+F1375+G1375+H1375+I1375</f>
        <v>70.5</v>
      </c>
      <c r="D1375" s="55">
        <f>D1377</f>
        <v>70.5</v>
      </c>
      <c r="E1375" s="55">
        <f>E1377</f>
        <v>0</v>
      </c>
      <c r="F1375" s="55">
        <f>F1377</f>
        <v>0</v>
      </c>
      <c r="G1375" s="55">
        <f>G1377</f>
        <v>0</v>
      </c>
      <c r="H1375" s="55">
        <f>H1377</f>
        <v>0</v>
      </c>
      <c r="I1375" s="55">
        <f>I1377</f>
        <v>0</v>
      </c>
    </row>
    <row r="1376" spans="1:9" x14ac:dyDescent="0.25">
      <c r="A1376" s="369" t="s">
        <v>527</v>
      </c>
      <c r="B1376" s="44" t="s">
        <v>19</v>
      </c>
      <c r="C1376" s="45">
        <f>D1376+E1376+F1376+G1376+H1376+I1376</f>
        <v>70.5</v>
      </c>
      <c r="D1376" s="45">
        <v>70.5</v>
      </c>
      <c r="E1376" s="45">
        <v>0</v>
      </c>
      <c r="F1376" s="45">
        <v>0</v>
      </c>
      <c r="G1376" s="45">
        <v>0</v>
      </c>
      <c r="H1376" s="45">
        <v>0</v>
      </c>
      <c r="I1376" s="45">
        <v>0</v>
      </c>
    </row>
    <row r="1377" spans="1:9" x14ac:dyDescent="0.25">
      <c r="A1377" s="209"/>
      <c r="B1377" s="69" t="s">
        <v>20</v>
      </c>
      <c r="C1377" s="55">
        <f>D1377+E1377+F1377+G1377+H1377+I1377</f>
        <v>70.5</v>
      </c>
      <c r="D1377" s="55">
        <v>70.5</v>
      </c>
      <c r="E1377" s="55">
        <v>0</v>
      </c>
      <c r="F1377" s="55">
        <v>0</v>
      </c>
      <c r="G1377" s="55">
        <v>0</v>
      </c>
      <c r="H1377" s="55">
        <v>0</v>
      </c>
      <c r="I1377" s="55">
        <v>0</v>
      </c>
    </row>
    <row r="1378" spans="1:9" ht="26.25" x14ac:dyDescent="0.25">
      <c r="A1378" s="114" t="s">
        <v>30</v>
      </c>
      <c r="B1378" s="115" t="s">
        <v>19</v>
      </c>
      <c r="C1378" s="116">
        <f t="shared" ref="C1378:C1441" si="220">D1378+E1378+F1378+G1378+H1378+I1378</f>
        <v>57</v>
      </c>
      <c r="D1378" s="116">
        <f t="shared" ref="D1378:I1379" si="221">D1380+D1386</f>
        <v>45</v>
      </c>
      <c r="E1378" s="116">
        <f t="shared" si="221"/>
        <v>12</v>
      </c>
      <c r="F1378" s="116">
        <f t="shared" si="221"/>
        <v>0</v>
      </c>
      <c r="G1378" s="116">
        <f t="shared" si="221"/>
        <v>0</v>
      </c>
      <c r="H1378" s="116">
        <f t="shared" si="221"/>
        <v>0</v>
      </c>
      <c r="I1378" s="116">
        <f t="shared" si="221"/>
        <v>0</v>
      </c>
    </row>
    <row r="1379" spans="1:9" x14ac:dyDescent="0.25">
      <c r="A1379" s="117"/>
      <c r="B1379" s="118" t="s">
        <v>20</v>
      </c>
      <c r="C1379" s="116">
        <f t="shared" si="220"/>
        <v>57</v>
      </c>
      <c r="D1379" s="116">
        <f t="shared" si="221"/>
        <v>45</v>
      </c>
      <c r="E1379" s="116">
        <f t="shared" si="221"/>
        <v>12</v>
      </c>
      <c r="F1379" s="116">
        <f t="shared" si="221"/>
        <v>0</v>
      </c>
      <c r="G1379" s="116">
        <f t="shared" si="221"/>
        <v>0</v>
      </c>
      <c r="H1379" s="116">
        <f t="shared" si="221"/>
        <v>0</v>
      </c>
      <c r="I1379" s="116">
        <f t="shared" si="221"/>
        <v>0</v>
      </c>
    </row>
    <row r="1380" spans="1:9" ht="29.25" x14ac:dyDescent="0.25">
      <c r="A1380" s="370" t="s">
        <v>528</v>
      </c>
      <c r="B1380" s="104" t="s">
        <v>19</v>
      </c>
      <c r="C1380" s="97">
        <f t="shared" si="220"/>
        <v>12</v>
      </c>
      <c r="D1380" s="116">
        <f t="shared" ref="D1380:I1381" si="222">D1382+D1384</f>
        <v>0</v>
      </c>
      <c r="E1380" s="116">
        <f t="shared" si="222"/>
        <v>12</v>
      </c>
      <c r="F1380" s="116">
        <f t="shared" si="222"/>
        <v>0</v>
      </c>
      <c r="G1380" s="116">
        <f t="shared" si="222"/>
        <v>0</v>
      </c>
      <c r="H1380" s="116">
        <f t="shared" si="222"/>
        <v>0</v>
      </c>
      <c r="I1380" s="116">
        <f t="shared" si="222"/>
        <v>0</v>
      </c>
    </row>
    <row r="1381" spans="1:9" x14ac:dyDescent="0.25">
      <c r="A1381" s="371"/>
      <c r="B1381" s="106" t="s">
        <v>20</v>
      </c>
      <c r="C1381" s="97">
        <f t="shared" si="220"/>
        <v>12</v>
      </c>
      <c r="D1381" s="116">
        <f t="shared" si="222"/>
        <v>0</v>
      </c>
      <c r="E1381" s="116">
        <f t="shared" si="222"/>
        <v>12</v>
      </c>
      <c r="F1381" s="116">
        <f t="shared" si="222"/>
        <v>0</v>
      </c>
      <c r="G1381" s="116">
        <f t="shared" si="222"/>
        <v>0</v>
      </c>
      <c r="H1381" s="116">
        <f t="shared" si="222"/>
        <v>0</v>
      </c>
      <c r="I1381" s="116">
        <f t="shared" si="222"/>
        <v>0</v>
      </c>
    </row>
    <row r="1382" spans="1:9" ht="26.25" x14ac:dyDescent="0.25">
      <c r="A1382" s="191" t="s">
        <v>529</v>
      </c>
      <c r="B1382" s="68" t="s">
        <v>19</v>
      </c>
      <c r="C1382" s="97">
        <f t="shared" si="220"/>
        <v>0</v>
      </c>
      <c r="D1382" s="97">
        <v>0</v>
      </c>
      <c r="E1382" s="96">
        <f>12-12</f>
        <v>0</v>
      </c>
      <c r="F1382" s="97">
        <v>0</v>
      </c>
      <c r="G1382" s="97">
        <v>0</v>
      </c>
      <c r="H1382" s="97">
        <v>0</v>
      </c>
      <c r="I1382" s="97">
        <v>0</v>
      </c>
    </row>
    <row r="1383" spans="1:9" x14ac:dyDescent="0.25">
      <c r="A1383" s="90"/>
      <c r="B1383" s="57" t="s">
        <v>20</v>
      </c>
      <c r="C1383" s="97">
        <f t="shared" si="220"/>
        <v>0</v>
      </c>
      <c r="D1383" s="97">
        <v>0</v>
      </c>
      <c r="E1383" s="96">
        <f>12-12</f>
        <v>0</v>
      </c>
      <c r="F1383" s="97">
        <v>0</v>
      </c>
      <c r="G1383" s="97">
        <v>0</v>
      </c>
      <c r="H1383" s="97">
        <v>0</v>
      </c>
      <c r="I1383" s="97">
        <v>0</v>
      </c>
    </row>
    <row r="1384" spans="1:9" ht="26.25" x14ac:dyDescent="0.25">
      <c r="A1384" s="364" t="s">
        <v>530</v>
      </c>
      <c r="B1384" s="68" t="s">
        <v>19</v>
      </c>
      <c r="C1384" s="97">
        <f t="shared" si="220"/>
        <v>12</v>
      </c>
      <c r="D1384" s="97">
        <v>0</v>
      </c>
      <c r="E1384" s="96">
        <v>12</v>
      </c>
      <c r="F1384" s="97">
        <v>0</v>
      </c>
      <c r="G1384" s="97">
        <v>0</v>
      </c>
      <c r="H1384" s="97">
        <v>0</v>
      </c>
      <c r="I1384" s="97">
        <v>0</v>
      </c>
    </row>
    <row r="1385" spans="1:9" x14ac:dyDescent="0.25">
      <c r="A1385" s="90"/>
      <c r="B1385" s="57" t="s">
        <v>20</v>
      </c>
      <c r="C1385" s="97">
        <f t="shared" si="220"/>
        <v>12</v>
      </c>
      <c r="D1385" s="97">
        <v>0</v>
      </c>
      <c r="E1385" s="96">
        <v>12</v>
      </c>
      <c r="F1385" s="97">
        <v>0</v>
      </c>
      <c r="G1385" s="97">
        <v>0</v>
      </c>
      <c r="H1385" s="97">
        <v>0</v>
      </c>
      <c r="I1385" s="97">
        <v>0</v>
      </c>
    </row>
    <row r="1386" spans="1:9" x14ac:dyDescent="0.25">
      <c r="A1386" s="296" t="s">
        <v>531</v>
      </c>
      <c r="B1386" s="115" t="s">
        <v>19</v>
      </c>
      <c r="C1386" s="116">
        <f t="shared" si="220"/>
        <v>45</v>
      </c>
      <c r="D1386" s="116">
        <f t="shared" ref="D1386:I1387" si="223">D1388</f>
        <v>45</v>
      </c>
      <c r="E1386" s="116">
        <f t="shared" si="223"/>
        <v>0</v>
      </c>
      <c r="F1386" s="116">
        <f t="shared" si="223"/>
        <v>0</v>
      </c>
      <c r="G1386" s="116">
        <f t="shared" si="223"/>
        <v>0</v>
      </c>
      <c r="H1386" s="116">
        <f t="shared" si="223"/>
        <v>0</v>
      </c>
      <c r="I1386" s="116">
        <f t="shared" si="223"/>
        <v>0</v>
      </c>
    </row>
    <row r="1387" spans="1:9" x14ac:dyDescent="0.25">
      <c r="A1387" s="117"/>
      <c r="B1387" s="118" t="s">
        <v>20</v>
      </c>
      <c r="C1387" s="116">
        <f t="shared" si="220"/>
        <v>45</v>
      </c>
      <c r="D1387" s="116">
        <f t="shared" si="223"/>
        <v>45</v>
      </c>
      <c r="E1387" s="116">
        <f t="shared" si="223"/>
        <v>0</v>
      </c>
      <c r="F1387" s="116">
        <f t="shared" si="223"/>
        <v>0</v>
      </c>
      <c r="G1387" s="116">
        <f t="shared" si="223"/>
        <v>0</v>
      </c>
      <c r="H1387" s="116">
        <f t="shared" si="223"/>
        <v>0</v>
      </c>
      <c r="I1387" s="116">
        <f t="shared" si="223"/>
        <v>0</v>
      </c>
    </row>
    <row r="1388" spans="1:9" x14ac:dyDescent="0.25">
      <c r="A1388" s="109" t="s">
        <v>532</v>
      </c>
      <c r="B1388" s="299" t="s">
        <v>19</v>
      </c>
      <c r="C1388" s="111">
        <f>D1388+E1388+F1388+G1388+H1388+I1388</f>
        <v>45</v>
      </c>
      <c r="D1388" s="111">
        <v>45</v>
      </c>
      <c r="E1388" s="111">
        <f>E1389</f>
        <v>0</v>
      </c>
      <c r="F1388" s="111">
        <v>0</v>
      </c>
      <c r="G1388" s="111">
        <v>0</v>
      </c>
      <c r="H1388" s="111">
        <v>0</v>
      </c>
      <c r="I1388" s="111">
        <v>0</v>
      </c>
    </row>
    <row r="1389" spans="1:9" x14ac:dyDescent="0.25">
      <c r="A1389" s="90"/>
      <c r="B1389" s="208" t="s">
        <v>20</v>
      </c>
      <c r="C1389" s="55">
        <f>D1389+E1389+F1389+G1389+H1389+I1389</f>
        <v>45</v>
      </c>
      <c r="D1389" s="55">
        <v>45</v>
      </c>
      <c r="E1389" s="55">
        <v>0</v>
      </c>
      <c r="F1389" s="55">
        <v>0</v>
      </c>
      <c r="G1389" s="55">
        <v>0</v>
      </c>
      <c r="H1389" s="55">
        <v>0</v>
      </c>
      <c r="I1389" s="55">
        <v>0</v>
      </c>
    </row>
    <row r="1390" spans="1:9" x14ac:dyDescent="0.25">
      <c r="A1390" s="267" t="s">
        <v>31</v>
      </c>
      <c r="B1390" s="115" t="s">
        <v>19</v>
      </c>
      <c r="C1390" s="116">
        <f t="shared" si="220"/>
        <v>24.259999999999998</v>
      </c>
      <c r="D1390" s="116">
        <f t="shared" ref="D1390:I1391" si="224">D1392+D1400+D1408+D1416</f>
        <v>10.41</v>
      </c>
      <c r="E1390" s="116">
        <f t="shared" si="224"/>
        <v>13.85</v>
      </c>
      <c r="F1390" s="116">
        <f t="shared" si="224"/>
        <v>0</v>
      </c>
      <c r="G1390" s="116">
        <f t="shared" si="224"/>
        <v>0</v>
      </c>
      <c r="H1390" s="116">
        <f t="shared" si="224"/>
        <v>0</v>
      </c>
      <c r="I1390" s="116">
        <f t="shared" si="224"/>
        <v>0</v>
      </c>
    </row>
    <row r="1391" spans="1:9" x14ac:dyDescent="0.25">
      <c r="A1391" s="117"/>
      <c r="B1391" s="118" t="s">
        <v>20</v>
      </c>
      <c r="C1391" s="116">
        <f t="shared" si="220"/>
        <v>24.259999999999998</v>
      </c>
      <c r="D1391" s="116">
        <f t="shared" si="224"/>
        <v>10.41</v>
      </c>
      <c r="E1391" s="116">
        <f t="shared" si="224"/>
        <v>13.85</v>
      </c>
      <c r="F1391" s="116">
        <f t="shared" si="224"/>
        <v>0</v>
      </c>
      <c r="G1391" s="116">
        <f t="shared" si="224"/>
        <v>0</v>
      </c>
      <c r="H1391" s="116">
        <f t="shared" si="224"/>
        <v>0</v>
      </c>
      <c r="I1391" s="116">
        <f t="shared" si="224"/>
        <v>0</v>
      </c>
    </row>
    <row r="1392" spans="1:9" ht="26.25" x14ac:dyDescent="0.25">
      <c r="A1392" s="372" t="s">
        <v>61</v>
      </c>
      <c r="B1392" s="115" t="s">
        <v>19</v>
      </c>
      <c r="C1392" s="116">
        <f t="shared" si="220"/>
        <v>13.85</v>
      </c>
      <c r="D1392" s="116">
        <f t="shared" ref="D1392:I1393" si="225">D1394+D1396+D1398</f>
        <v>0</v>
      </c>
      <c r="E1392" s="116">
        <f t="shared" si="225"/>
        <v>13.85</v>
      </c>
      <c r="F1392" s="116">
        <f t="shared" si="225"/>
        <v>0</v>
      </c>
      <c r="G1392" s="116">
        <f t="shared" si="225"/>
        <v>0</v>
      </c>
      <c r="H1392" s="116">
        <f t="shared" si="225"/>
        <v>0</v>
      </c>
      <c r="I1392" s="116">
        <f t="shared" si="225"/>
        <v>0</v>
      </c>
    </row>
    <row r="1393" spans="1:9" x14ac:dyDescent="0.25">
      <c r="A1393" s="117"/>
      <c r="B1393" s="118" t="s">
        <v>20</v>
      </c>
      <c r="C1393" s="116">
        <f t="shared" si="220"/>
        <v>13.85</v>
      </c>
      <c r="D1393" s="116">
        <f t="shared" si="225"/>
        <v>0</v>
      </c>
      <c r="E1393" s="116">
        <f t="shared" si="225"/>
        <v>13.85</v>
      </c>
      <c r="F1393" s="116">
        <f t="shared" si="225"/>
        <v>0</v>
      </c>
      <c r="G1393" s="116">
        <f t="shared" si="225"/>
        <v>0</v>
      </c>
      <c r="H1393" s="116">
        <f t="shared" si="225"/>
        <v>0</v>
      </c>
      <c r="I1393" s="116">
        <f t="shared" si="225"/>
        <v>0</v>
      </c>
    </row>
    <row r="1394" spans="1:9" x14ac:dyDescent="0.25">
      <c r="A1394" s="364" t="s">
        <v>533</v>
      </c>
      <c r="B1394" s="276" t="s">
        <v>19</v>
      </c>
      <c r="C1394" s="138">
        <f t="shared" si="220"/>
        <v>1.1000000000000001</v>
      </c>
      <c r="D1394" s="138">
        <v>0</v>
      </c>
      <c r="E1394" s="138">
        <v>1.1000000000000001</v>
      </c>
      <c r="F1394" s="138">
        <v>0</v>
      </c>
      <c r="G1394" s="138">
        <v>0</v>
      </c>
      <c r="H1394" s="138">
        <v>0</v>
      </c>
      <c r="I1394" s="138">
        <v>0</v>
      </c>
    </row>
    <row r="1395" spans="1:9" x14ac:dyDescent="0.25">
      <c r="A1395" s="292"/>
      <c r="B1395" s="149" t="s">
        <v>20</v>
      </c>
      <c r="C1395" s="138">
        <f t="shared" si="220"/>
        <v>1.1000000000000001</v>
      </c>
      <c r="D1395" s="138">
        <v>0</v>
      </c>
      <c r="E1395" s="138">
        <v>1.1000000000000001</v>
      </c>
      <c r="F1395" s="138">
        <v>0</v>
      </c>
      <c r="G1395" s="138">
        <v>0</v>
      </c>
      <c r="H1395" s="138">
        <v>0</v>
      </c>
      <c r="I1395" s="138">
        <v>0</v>
      </c>
    </row>
    <row r="1396" spans="1:9" x14ac:dyDescent="0.25">
      <c r="A1396" s="364" t="s">
        <v>534</v>
      </c>
      <c r="B1396" s="276" t="s">
        <v>19</v>
      </c>
      <c r="C1396" s="138">
        <f t="shared" si="220"/>
        <v>1.25</v>
      </c>
      <c r="D1396" s="138">
        <v>0</v>
      </c>
      <c r="E1396" s="138">
        <v>1.25</v>
      </c>
      <c r="F1396" s="138">
        <v>0</v>
      </c>
      <c r="G1396" s="138">
        <v>0</v>
      </c>
      <c r="H1396" s="138">
        <v>0</v>
      </c>
      <c r="I1396" s="138">
        <v>0</v>
      </c>
    </row>
    <row r="1397" spans="1:9" x14ac:dyDescent="0.25">
      <c r="A1397" s="292"/>
      <c r="B1397" s="149" t="s">
        <v>20</v>
      </c>
      <c r="C1397" s="138">
        <f t="shared" si="220"/>
        <v>1.25</v>
      </c>
      <c r="D1397" s="138">
        <v>0</v>
      </c>
      <c r="E1397" s="138">
        <v>1.25</v>
      </c>
      <c r="F1397" s="138">
        <v>0</v>
      </c>
      <c r="G1397" s="138">
        <v>0</v>
      </c>
      <c r="H1397" s="138">
        <v>0</v>
      </c>
      <c r="I1397" s="138">
        <v>0</v>
      </c>
    </row>
    <row r="1398" spans="1:9" ht="26.25" x14ac:dyDescent="0.25">
      <c r="A1398" s="364" t="s">
        <v>535</v>
      </c>
      <c r="B1398" s="276" t="s">
        <v>19</v>
      </c>
      <c r="C1398" s="138">
        <f t="shared" si="220"/>
        <v>11.5</v>
      </c>
      <c r="D1398" s="138">
        <v>0</v>
      </c>
      <c r="E1398" s="138">
        <v>11.5</v>
      </c>
      <c r="F1398" s="138">
        <v>0</v>
      </c>
      <c r="G1398" s="138">
        <v>0</v>
      </c>
      <c r="H1398" s="138">
        <v>0</v>
      </c>
      <c r="I1398" s="138">
        <v>0</v>
      </c>
    </row>
    <row r="1399" spans="1:9" x14ac:dyDescent="0.25">
      <c r="A1399" s="292"/>
      <c r="B1399" s="149" t="s">
        <v>20</v>
      </c>
      <c r="C1399" s="138">
        <f t="shared" si="220"/>
        <v>11.5</v>
      </c>
      <c r="D1399" s="138">
        <v>0</v>
      </c>
      <c r="E1399" s="138">
        <v>11.5</v>
      </c>
      <c r="F1399" s="138">
        <v>0</v>
      </c>
      <c r="G1399" s="138">
        <v>0</v>
      </c>
      <c r="H1399" s="138">
        <v>0</v>
      </c>
      <c r="I1399" s="138">
        <v>0</v>
      </c>
    </row>
    <row r="1400" spans="1:9" x14ac:dyDescent="0.25">
      <c r="A1400" s="373" t="s">
        <v>511</v>
      </c>
      <c r="B1400" s="115" t="s">
        <v>19</v>
      </c>
      <c r="C1400" s="116">
        <f t="shared" si="220"/>
        <v>2.1</v>
      </c>
      <c r="D1400" s="116">
        <f t="shared" ref="D1400:I1401" si="226">D1402+D1404+D1406</f>
        <v>2.1</v>
      </c>
      <c r="E1400" s="116">
        <f t="shared" si="226"/>
        <v>0</v>
      </c>
      <c r="F1400" s="116">
        <f t="shared" si="226"/>
        <v>0</v>
      </c>
      <c r="G1400" s="116">
        <f t="shared" si="226"/>
        <v>0</v>
      </c>
      <c r="H1400" s="116">
        <f t="shared" si="226"/>
        <v>0</v>
      </c>
      <c r="I1400" s="116">
        <f t="shared" si="226"/>
        <v>0</v>
      </c>
    </row>
    <row r="1401" spans="1:9" x14ac:dyDescent="0.25">
      <c r="A1401" s="117"/>
      <c r="B1401" s="118" t="s">
        <v>20</v>
      </c>
      <c r="C1401" s="116">
        <f t="shared" si="220"/>
        <v>2.1</v>
      </c>
      <c r="D1401" s="116">
        <f t="shared" si="226"/>
        <v>2.1</v>
      </c>
      <c r="E1401" s="116">
        <f t="shared" si="226"/>
        <v>0</v>
      </c>
      <c r="F1401" s="116">
        <f t="shared" si="226"/>
        <v>0</v>
      </c>
      <c r="G1401" s="116">
        <f t="shared" si="226"/>
        <v>0</v>
      </c>
      <c r="H1401" s="116">
        <f t="shared" si="226"/>
        <v>0</v>
      </c>
      <c r="I1401" s="116">
        <f t="shared" si="226"/>
        <v>0</v>
      </c>
    </row>
    <row r="1402" spans="1:9" x14ac:dyDescent="0.25">
      <c r="A1402" s="287" t="s">
        <v>536</v>
      </c>
      <c r="B1402" s="151" t="s">
        <v>19</v>
      </c>
      <c r="C1402" s="130">
        <f>C1403</f>
        <v>1</v>
      </c>
      <c r="D1402" s="130">
        <v>1</v>
      </c>
      <c r="E1402" s="45">
        <f>E1403</f>
        <v>0</v>
      </c>
      <c r="F1402" s="130">
        <v>0</v>
      </c>
      <c r="G1402" s="130">
        <v>0</v>
      </c>
      <c r="H1402" s="130">
        <v>0</v>
      </c>
      <c r="I1402" s="130">
        <v>0</v>
      </c>
    </row>
    <row r="1403" spans="1:9" x14ac:dyDescent="0.25">
      <c r="A1403" s="90"/>
      <c r="B1403" s="147" t="s">
        <v>20</v>
      </c>
      <c r="C1403" s="96">
        <f>D1403+E1403+F1403+G1403+H1403+I1403</f>
        <v>1</v>
      </c>
      <c r="D1403" s="96">
        <v>1</v>
      </c>
      <c r="E1403" s="62">
        <v>0</v>
      </c>
      <c r="F1403" s="96">
        <v>0</v>
      </c>
      <c r="G1403" s="96">
        <v>0</v>
      </c>
      <c r="H1403" s="96">
        <v>0</v>
      </c>
      <c r="I1403" s="96">
        <v>0</v>
      </c>
    </row>
    <row r="1404" spans="1:9" x14ac:dyDescent="0.25">
      <c r="A1404" s="287" t="s">
        <v>537</v>
      </c>
      <c r="B1404" s="151" t="s">
        <v>19</v>
      </c>
      <c r="C1404" s="130">
        <f>C1405</f>
        <v>0.1</v>
      </c>
      <c r="D1404" s="130">
        <v>0.1</v>
      </c>
      <c r="E1404" s="45">
        <f>E1405</f>
        <v>0</v>
      </c>
      <c r="F1404" s="130">
        <v>0</v>
      </c>
      <c r="G1404" s="130">
        <v>0</v>
      </c>
      <c r="H1404" s="130">
        <v>0</v>
      </c>
      <c r="I1404" s="130">
        <v>0</v>
      </c>
    </row>
    <row r="1405" spans="1:9" x14ac:dyDescent="0.25">
      <c r="A1405" s="90"/>
      <c r="B1405" s="147" t="s">
        <v>20</v>
      </c>
      <c r="C1405" s="96">
        <f t="shared" ref="C1405:C1412" si="227">D1405+E1405+F1405+G1405+H1405+I1405</f>
        <v>0.1</v>
      </c>
      <c r="D1405" s="96">
        <v>0.1</v>
      </c>
      <c r="E1405" s="62">
        <v>0</v>
      </c>
      <c r="F1405" s="96">
        <v>0</v>
      </c>
      <c r="G1405" s="96">
        <v>0</v>
      </c>
      <c r="H1405" s="96">
        <v>0</v>
      </c>
      <c r="I1405" s="96">
        <v>0</v>
      </c>
    </row>
    <row r="1406" spans="1:9" x14ac:dyDescent="0.25">
      <c r="A1406" s="287" t="s">
        <v>538</v>
      </c>
      <c r="B1406" s="151" t="s">
        <v>19</v>
      </c>
      <c r="C1406" s="96">
        <f t="shared" si="227"/>
        <v>1</v>
      </c>
      <c r="D1406" s="130">
        <v>1</v>
      </c>
      <c r="E1406" s="45">
        <f>E1407</f>
        <v>0</v>
      </c>
      <c r="F1406" s="130">
        <v>0</v>
      </c>
      <c r="G1406" s="130">
        <v>0</v>
      </c>
      <c r="H1406" s="130">
        <v>0</v>
      </c>
      <c r="I1406" s="130">
        <v>0</v>
      </c>
    </row>
    <row r="1407" spans="1:9" x14ac:dyDescent="0.25">
      <c r="A1407" s="41"/>
      <c r="B1407" s="147" t="s">
        <v>20</v>
      </c>
      <c r="C1407" s="96">
        <f t="shared" si="227"/>
        <v>1</v>
      </c>
      <c r="D1407" s="96">
        <v>1</v>
      </c>
      <c r="E1407" s="62">
        <v>0</v>
      </c>
      <c r="F1407" s="96">
        <v>0</v>
      </c>
      <c r="G1407" s="96">
        <v>0</v>
      </c>
      <c r="H1407" s="96">
        <v>0</v>
      </c>
      <c r="I1407" s="96">
        <v>0</v>
      </c>
    </row>
    <row r="1408" spans="1:9" x14ac:dyDescent="0.25">
      <c r="A1408" s="145" t="s">
        <v>539</v>
      </c>
      <c r="B1408" s="115" t="s">
        <v>19</v>
      </c>
      <c r="C1408" s="116">
        <f t="shared" si="227"/>
        <v>6.3</v>
      </c>
      <c r="D1408" s="116">
        <f t="shared" ref="D1408:I1409" si="228">D1410+D1412+D1414</f>
        <v>6.3</v>
      </c>
      <c r="E1408" s="116">
        <f t="shared" si="228"/>
        <v>0</v>
      </c>
      <c r="F1408" s="116">
        <f t="shared" si="228"/>
        <v>0</v>
      </c>
      <c r="G1408" s="116">
        <f t="shared" si="228"/>
        <v>0</v>
      </c>
      <c r="H1408" s="116">
        <f t="shared" si="228"/>
        <v>0</v>
      </c>
      <c r="I1408" s="116">
        <f t="shared" si="228"/>
        <v>0</v>
      </c>
    </row>
    <row r="1409" spans="1:9" x14ac:dyDescent="0.25">
      <c r="A1409" s="200"/>
      <c r="B1409" s="118" t="s">
        <v>20</v>
      </c>
      <c r="C1409" s="116">
        <f t="shared" si="227"/>
        <v>6.3</v>
      </c>
      <c r="D1409" s="116">
        <f t="shared" si="228"/>
        <v>6.3</v>
      </c>
      <c r="E1409" s="116">
        <f t="shared" si="228"/>
        <v>0</v>
      </c>
      <c r="F1409" s="116">
        <f t="shared" si="228"/>
        <v>0</v>
      </c>
      <c r="G1409" s="116">
        <f t="shared" si="228"/>
        <v>0</v>
      </c>
      <c r="H1409" s="116">
        <f t="shared" si="228"/>
        <v>0</v>
      </c>
      <c r="I1409" s="116">
        <f t="shared" si="228"/>
        <v>0</v>
      </c>
    </row>
    <row r="1410" spans="1:9" x14ac:dyDescent="0.25">
      <c r="A1410" s="109" t="s">
        <v>540</v>
      </c>
      <c r="B1410" s="311" t="s">
        <v>19</v>
      </c>
      <c r="C1410" s="121">
        <f t="shared" si="227"/>
        <v>3</v>
      </c>
      <c r="D1410" s="121">
        <v>3</v>
      </c>
      <c r="E1410" s="111">
        <v>0</v>
      </c>
      <c r="F1410" s="121">
        <v>0</v>
      </c>
      <c r="G1410" s="121">
        <v>0</v>
      </c>
      <c r="H1410" s="121">
        <v>0</v>
      </c>
      <c r="I1410" s="121">
        <v>0</v>
      </c>
    </row>
    <row r="1411" spans="1:9" x14ac:dyDescent="0.25">
      <c r="A1411" s="41"/>
      <c r="B1411" s="147" t="s">
        <v>20</v>
      </c>
      <c r="C1411" s="96">
        <f t="shared" si="227"/>
        <v>3</v>
      </c>
      <c r="D1411" s="96">
        <v>3</v>
      </c>
      <c r="E1411" s="62">
        <v>0</v>
      </c>
      <c r="F1411" s="96">
        <v>0</v>
      </c>
      <c r="G1411" s="96">
        <v>0</v>
      </c>
      <c r="H1411" s="96">
        <v>0</v>
      </c>
      <c r="I1411" s="96">
        <v>0</v>
      </c>
    </row>
    <row r="1412" spans="1:9" x14ac:dyDescent="0.25">
      <c r="A1412" s="109" t="s">
        <v>541</v>
      </c>
      <c r="B1412" s="311" t="s">
        <v>19</v>
      </c>
      <c r="C1412" s="121">
        <f t="shared" si="227"/>
        <v>3</v>
      </c>
      <c r="D1412" s="121">
        <v>3</v>
      </c>
      <c r="E1412" s="111">
        <v>0</v>
      </c>
      <c r="F1412" s="121">
        <v>0</v>
      </c>
      <c r="G1412" s="121">
        <v>0</v>
      </c>
      <c r="H1412" s="121">
        <v>0</v>
      </c>
      <c r="I1412" s="121">
        <v>0</v>
      </c>
    </row>
    <row r="1413" spans="1:9" x14ac:dyDescent="0.25">
      <c r="A1413" s="41"/>
      <c r="B1413" s="147" t="s">
        <v>20</v>
      </c>
      <c r="C1413" s="96">
        <f>D1413+E1413+H1413+I1413</f>
        <v>3</v>
      </c>
      <c r="D1413" s="96">
        <v>3</v>
      </c>
      <c r="E1413" s="62">
        <v>0</v>
      </c>
      <c r="F1413" s="96">
        <v>0</v>
      </c>
      <c r="G1413" s="96">
        <v>0</v>
      </c>
      <c r="H1413" s="96">
        <v>0</v>
      </c>
      <c r="I1413" s="96">
        <v>0</v>
      </c>
    </row>
    <row r="1414" spans="1:9" x14ac:dyDescent="0.25">
      <c r="A1414" s="109" t="s">
        <v>542</v>
      </c>
      <c r="B1414" s="311" t="s">
        <v>19</v>
      </c>
      <c r="C1414" s="121">
        <f>D1414+E1414+F1414+G1414+H1414+I1414</f>
        <v>0.3</v>
      </c>
      <c r="D1414" s="121">
        <v>0.3</v>
      </c>
      <c r="E1414" s="111">
        <v>0</v>
      </c>
      <c r="F1414" s="121">
        <v>0</v>
      </c>
      <c r="G1414" s="121">
        <v>0</v>
      </c>
      <c r="H1414" s="121">
        <v>0</v>
      </c>
      <c r="I1414" s="121">
        <v>0</v>
      </c>
    </row>
    <row r="1415" spans="1:9" x14ac:dyDescent="0.25">
      <c r="A1415" s="41"/>
      <c r="B1415" s="147" t="s">
        <v>20</v>
      </c>
      <c r="C1415" s="96">
        <f>D1415+E1415+F1415+I1415</f>
        <v>0.3</v>
      </c>
      <c r="D1415" s="96">
        <v>0.3</v>
      </c>
      <c r="E1415" s="62">
        <v>0</v>
      </c>
      <c r="F1415" s="96">
        <v>0</v>
      </c>
      <c r="G1415" s="96">
        <v>0</v>
      </c>
      <c r="H1415" s="96">
        <v>0</v>
      </c>
      <c r="I1415" s="96">
        <v>0</v>
      </c>
    </row>
    <row r="1416" spans="1:9" x14ac:dyDescent="0.25">
      <c r="A1416" s="365" t="s">
        <v>543</v>
      </c>
      <c r="B1416" s="374" t="s">
        <v>19</v>
      </c>
      <c r="C1416" s="375">
        <f>D1416+E1416+F1416+G1416+H1416+I1416</f>
        <v>2.0099999999999998</v>
      </c>
      <c r="D1416" s="375">
        <f>D1418+D1420+D1422</f>
        <v>2.0099999999999998</v>
      </c>
      <c r="E1416" s="375">
        <f>E1418+E1420+E1422</f>
        <v>0</v>
      </c>
      <c r="F1416" s="375">
        <f>F1417</f>
        <v>0</v>
      </c>
      <c r="G1416" s="375">
        <f>G1417</f>
        <v>0</v>
      </c>
      <c r="H1416" s="375">
        <f>H1417</f>
        <v>0</v>
      </c>
      <c r="I1416" s="375">
        <f>I1417</f>
        <v>0</v>
      </c>
    </row>
    <row r="1417" spans="1:9" x14ac:dyDescent="0.25">
      <c r="A1417" s="273"/>
      <c r="B1417" s="118" t="s">
        <v>20</v>
      </c>
      <c r="C1417" s="116">
        <f>D1417+E1417+F1417+G1417+H1417+I1417</f>
        <v>2.0099999999999998</v>
      </c>
      <c r="D1417" s="116">
        <f>D1419+D1421+D1423</f>
        <v>2.0099999999999998</v>
      </c>
      <c r="E1417" s="116">
        <f>E1419+E1421+E1423</f>
        <v>0</v>
      </c>
      <c r="F1417" s="116">
        <v>0</v>
      </c>
      <c r="G1417" s="116">
        <v>0</v>
      </c>
      <c r="H1417" s="116">
        <v>0</v>
      </c>
      <c r="I1417" s="116">
        <v>0</v>
      </c>
    </row>
    <row r="1418" spans="1:9" x14ac:dyDescent="0.25">
      <c r="A1418" s="289" t="s">
        <v>536</v>
      </c>
      <c r="B1418" s="151" t="s">
        <v>19</v>
      </c>
      <c r="C1418" s="130">
        <f>C1419</f>
        <v>0.96</v>
      </c>
      <c r="D1418" s="130">
        <v>0.96</v>
      </c>
      <c r="E1418" s="45">
        <v>0</v>
      </c>
      <c r="F1418" s="130">
        <v>0</v>
      </c>
      <c r="G1418" s="130">
        <v>0</v>
      </c>
      <c r="H1418" s="130">
        <v>0</v>
      </c>
      <c r="I1418" s="130">
        <v>0</v>
      </c>
    </row>
    <row r="1419" spans="1:9" x14ac:dyDescent="0.25">
      <c r="A1419" s="90"/>
      <c r="B1419" s="147" t="s">
        <v>20</v>
      </c>
      <c r="C1419" s="96">
        <f>D1419+E1419+F1419+G1419+H1419+I1419</f>
        <v>0.96</v>
      </c>
      <c r="D1419" s="96">
        <v>0.96</v>
      </c>
      <c r="E1419" s="62">
        <v>0</v>
      </c>
      <c r="F1419" s="96">
        <v>0</v>
      </c>
      <c r="G1419" s="96">
        <v>0</v>
      </c>
      <c r="H1419" s="96">
        <v>0</v>
      </c>
      <c r="I1419" s="96">
        <v>0</v>
      </c>
    </row>
    <row r="1420" spans="1:9" x14ac:dyDescent="0.25">
      <c r="A1420" s="287" t="s">
        <v>544</v>
      </c>
      <c r="B1420" s="151" t="s">
        <v>19</v>
      </c>
      <c r="C1420" s="130">
        <f>C1421</f>
        <v>0.97</v>
      </c>
      <c r="D1420" s="130">
        <v>0.97</v>
      </c>
      <c r="E1420" s="45">
        <v>0</v>
      </c>
      <c r="F1420" s="130">
        <v>0</v>
      </c>
      <c r="G1420" s="130">
        <v>0</v>
      </c>
      <c r="H1420" s="130">
        <v>0</v>
      </c>
      <c r="I1420" s="130">
        <v>0</v>
      </c>
    </row>
    <row r="1421" spans="1:9" x14ac:dyDescent="0.25">
      <c r="A1421" s="41"/>
      <c r="B1421" s="147" t="s">
        <v>20</v>
      </c>
      <c r="C1421" s="96">
        <f>D1421+E1421+F1421+G1421+H1421+I1421</f>
        <v>0.97</v>
      </c>
      <c r="D1421" s="96">
        <v>0.97</v>
      </c>
      <c r="E1421" s="62">
        <v>0</v>
      </c>
      <c r="F1421" s="96">
        <v>0</v>
      </c>
      <c r="G1421" s="96">
        <v>0</v>
      </c>
      <c r="H1421" s="96">
        <v>0</v>
      </c>
      <c r="I1421" s="96">
        <v>0</v>
      </c>
    </row>
    <row r="1422" spans="1:9" x14ac:dyDescent="0.25">
      <c r="A1422" s="287" t="s">
        <v>542</v>
      </c>
      <c r="B1422" s="151" t="s">
        <v>19</v>
      </c>
      <c r="C1422" s="130">
        <f>C1423</f>
        <v>0.08</v>
      </c>
      <c r="D1422" s="130">
        <v>0.08</v>
      </c>
      <c r="E1422" s="45">
        <v>0</v>
      </c>
      <c r="F1422" s="130">
        <v>0</v>
      </c>
      <c r="G1422" s="130">
        <v>0</v>
      </c>
      <c r="H1422" s="130">
        <v>0</v>
      </c>
      <c r="I1422" s="130">
        <v>0</v>
      </c>
    </row>
    <row r="1423" spans="1:9" x14ac:dyDescent="0.25">
      <c r="A1423" s="376"/>
      <c r="B1423" s="147" t="s">
        <v>20</v>
      </c>
      <c r="C1423" s="96">
        <f>D1423+E1423+F1423+G1423+H1423+I1423</f>
        <v>0.08</v>
      </c>
      <c r="D1423" s="130">
        <v>0.08</v>
      </c>
      <c r="E1423" s="45">
        <v>0</v>
      </c>
      <c r="F1423" s="96">
        <v>0</v>
      </c>
      <c r="G1423" s="96">
        <v>0</v>
      </c>
      <c r="H1423" s="96">
        <v>0</v>
      </c>
      <c r="I1423" s="96">
        <v>0</v>
      </c>
    </row>
    <row r="1424" spans="1:9" x14ac:dyDescent="0.25">
      <c r="A1424" s="377" t="s">
        <v>33</v>
      </c>
      <c r="B1424" s="115" t="s">
        <v>19</v>
      </c>
      <c r="C1424" s="116">
        <f t="shared" si="220"/>
        <v>822</v>
      </c>
      <c r="D1424" s="116">
        <f>D1426</f>
        <v>269</v>
      </c>
      <c r="E1424" s="116">
        <f t="shared" ref="E1424:I1427" si="229">E1426</f>
        <v>553</v>
      </c>
      <c r="F1424" s="116">
        <f t="shared" si="229"/>
        <v>0</v>
      </c>
      <c r="G1424" s="116">
        <f t="shared" si="229"/>
        <v>0</v>
      </c>
      <c r="H1424" s="116">
        <f t="shared" si="229"/>
        <v>0</v>
      </c>
      <c r="I1424" s="116">
        <f t="shared" si="229"/>
        <v>0</v>
      </c>
    </row>
    <row r="1425" spans="1:9" x14ac:dyDescent="0.25">
      <c r="A1425" s="378" t="s">
        <v>34</v>
      </c>
      <c r="B1425" s="118" t="s">
        <v>20</v>
      </c>
      <c r="C1425" s="116">
        <f t="shared" si="220"/>
        <v>822</v>
      </c>
      <c r="D1425" s="116">
        <f>D1427</f>
        <v>269</v>
      </c>
      <c r="E1425" s="116">
        <f t="shared" si="229"/>
        <v>553</v>
      </c>
      <c r="F1425" s="116">
        <f t="shared" si="229"/>
        <v>0</v>
      </c>
      <c r="G1425" s="116">
        <f t="shared" si="229"/>
        <v>0</v>
      </c>
      <c r="H1425" s="116">
        <f t="shared" si="229"/>
        <v>0</v>
      </c>
      <c r="I1425" s="116">
        <f t="shared" si="229"/>
        <v>0</v>
      </c>
    </row>
    <row r="1426" spans="1:9" x14ac:dyDescent="0.25">
      <c r="A1426" s="264" t="s">
        <v>26</v>
      </c>
      <c r="B1426" s="190" t="s">
        <v>19</v>
      </c>
      <c r="C1426" s="96">
        <f t="shared" si="220"/>
        <v>822</v>
      </c>
      <c r="D1426" s="96">
        <f>D1428</f>
        <v>269</v>
      </c>
      <c r="E1426" s="96">
        <f t="shared" si="229"/>
        <v>553</v>
      </c>
      <c r="F1426" s="96">
        <f t="shared" si="229"/>
        <v>0</v>
      </c>
      <c r="G1426" s="96">
        <f t="shared" si="229"/>
        <v>0</v>
      </c>
      <c r="H1426" s="96">
        <f t="shared" si="229"/>
        <v>0</v>
      </c>
      <c r="I1426" s="96">
        <f t="shared" si="229"/>
        <v>0</v>
      </c>
    </row>
    <row r="1427" spans="1:9" x14ac:dyDescent="0.25">
      <c r="A1427" s="265"/>
      <c r="B1427" s="261" t="s">
        <v>20</v>
      </c>
      <c r="C1427" s="96">
        <f t="shared" si="220"/>
        <v>822</v>
      </c>
      <c r="D1427" s="96">
        <f>D1429</f>
        <v>269</v>
      </c>
      <c r="E1427" s="96">
        <f t="shared" si="229"/>
        <v>553</v>
      </c>
      <c r="F1427" s="96">
        <f t="shared" si="229"/>
        <v>0</v>
      </c>
      <c r="G1427" s="96">
        <f t="shared" si="229"/>
        <v>0</v>
      </c>
      <c r="H1427" s="96">
        <f t="shared" si="229"/>
        <v>0</v>
      </c>
      <c r="I1427" s="96">
        <f t="shared" si="229"/>
        <v>0</v>
      </c>
    </row>
    <row r="1428" spans="1:9" x14ac:dyDescent="0.25">
      <c r="A1428" s="156" t="s">
        <v>38</v>
      </c>
      <c r="B1428" s="95" t="s">
        <v>19</v>
      </c>
      <c r="C1428" s="96">
        <f t="shared" si="220"/>
        <v>822</v>
      </c>
      <c r="D1428" s="96">
        <f t="shared" ref="D1428:I1429" si="230">D1430+D1466</f>
        <v>269</v>
      </c>
      <c r="E1428" s="96">
        <f t="shared" si="230"/>
        <v>553</v>
      </c>
      <c r="F1428" s="96">
        <f t="shared" si="230"/>
        <v>0</v>
      </c>
      <c r="G1428" s="96">
        <f t="shared" si="230"/>
        <v>0</v>
      </c>
      <c r="H1428" s="96">
        <f t="shared" si="230"/>
        <v>0</v>
      </c>
      <c r="I1428" s="96">
        <f t="shared" si="230"/>
        <v>0</v>
      </c>
    </row>
    <row r="1429" spans="1:9" x14ac:dyDescent="0.25">
      <c r="A1429" s="271"/>
      <c r="B1429" s="99" t="s">
        <v>20</v>
      </c>
      <c r="C1429" s="96">
        <f t="shared" si="220"/>
        <v>822</v>
      </c>
      <c r="D1429" s="96">
        <f t="shared" si="230"/>
        <v>269</v>
      </c>
      <c r="E1429" s="96">
        <f t="shared" si="230"/>
        <v>553</v>
      </c>
      <c r="F1429" s="96">
        <f t="shared" si="230"/>
        <v>0</v>
      </c>
      <c r="G1429" s="96">
        <f t="shared" si="230"/>
        <v>0</v>
      </c>
      <c r="H1429" s="96">
        <f t="shared" si="230"/>
        <v>0</v>
      </c>
      <c r="I1429" s="96">
        <f t="shared" si="230"/>
        <v>0</v>
      </c>
    </row>
    <row r="1430" spans="1:9" x14ac:dyDescent="0.25">
      <c r="A1430" s="267" t="s">
        <v>29</v>
      </c>
      <c r="B1430" s="115" t="s">
        <v>19</v>
      </c>
      <c r="C1430" s="116">
        <f t="shared" si="220"/>
        <v>550</v>
      </c>
      <c r="D1430" s="116">
        <f>D1432+D1456+D1462</f>
        <v>253</v>
      </c>
      <c r="E1430" s="116">
        <f t="shared" ref="E1430:I1431" si="231">E1432+E1456+E1462</f>
        <v>297</v>
      </c>
      <c r="F1430" s="116">
        <f t="shared" si="231"/>
        <v>0</v>
      </c>
      <c r="G1430" s="116">
        <f t="shared" si="231"/>
        <v>0</v>
      </c>
      <c r="H1430" s="116">
        <f t="shared" si="231"/>
        <v>0</v>
      </c>
      <c r="I1430" s="116">
        <f t="shared" ref="I1430" si="232">I1432+I1456</f>
        <v>0</v>
      </c>
    </row>
    <row r="1431" spans="1:9" x14ac:dyDescent="0.25">
      <c r="A1431" s="117"/>
      <c r="B1431" s="118" t="s">
        <v>20</v>
      </c>
      <c r="C1431" s="116">
        <f t="shared" si="220"/>
        <v>550</v>
      </c>
      <c r="D1431" s="116">
        <f>D1433+D1457+D1463</f>
        <v>253</v>
      </c>
      <c r="E1431" s="116">
        <f t="shared" si="231"/>
        <v>297</v>
      </c>
      <c r="F1431" s="116">
        <f t="shared" si="231"/>
        <v>0</v>
      </c>
      <c r="G1431" s="116">
        <f t="shared" si="231"/>
        <v>0</v>
      </c>
      <c r="H1431" s="116">
        <f t="shared" si="231"/>
        <v>0</v>
      </c>
      <c r="I1431" s="116">
        <f t="shared" si="231"/>
        <v>0</v>
      </c>
    </row>
    <row r="1432" spans="1:9" x14ac:dyDescent="0.25">
      <c r="A1432" s="114" t="s">
        <v>63</v>
      </c>
      <c r="B1432" s="115" t="s">
        <v>19</v>
      </c>
      <c r="C1432" s="116">
        <f t="shared" si="220"/>
        <v>429</v>
      </c>
      <c r="D1432" s="116">
        <f t="shared" ref="D1432:I1433" si="233">D1434+D1436+D1438+D1440+D1442+D1444+D1446+D1448+D1450+D1452+D1454</f>
        <v>221</v>
      </c>
      <c r="E1432" s="116">
        <f t="shared" si="233"/>
        <v>208</v>
      </c>
      <c r="F1432" s="116">
        <f t="shared" si="233"/>
        <v>0</v>
      </c>
      <c r="G1432" s="116">
        <f t="shared" si="233"/>
        <v>0</v>
      </c>
      <c r="H1432" s="116">
        <f t="shared" si="233"/>
        <v>0</v>
      </c>
      <c r="I1432" s="116">
        <f t="shared" si="233"/>
        <v>0</v>
      </c>
    </row>
    <row r="1433" spans="1:9" x14ac:dyDescent="0.25">
      <c r="A1433" s="117"/>
      <c r="B1433" s="118" t="s">
        <v>20</v>
      </c>
      <c r="C1433" s="116">
        <f t="shared" si="220"/>
        <v>429</v>
      </c>
      <c r="D1433" s="116">
        <f t="shared" si="233"/>
        <v>221</v>
      </c>
      <c r="E1433" s="116">
        <f t="shared" si="233"/>
        <v>208</v>
      </c>
      <c r="F1433" s="116">
        <f t="shared" si="233"/>
        <v>0</v>
      </c>
      <c r="G1433" s="116">
        <f t="shared" si="233"/>
        <v>0</v>
      </c>
      <c r="H1433" s="116">
        <f t="shared" si="233"/>
        <v>0</v>
      </c>
      <c r="I1433" s="116">
        <f t="shared" si="233"/>
        <v>0</v>
      </c>
    </row>
    <row r="1434" spans="1:9" x14ac:dyDescent="0.25">
      <c r="A1434" s="287" t="s">
        <v>545</v>
      </c>
      <c r="B1434" s="120" t="s">
        <v>19</v>
      </c>
      <c r="C1434" s="121">
        <f t="shared" si="220"/>
        <v>28</v>
      </c>
      <c r="D1434" s="121">
        <v>28</v>
      </c>
      <c r="E1434" s="45">
        <f>E1435</f>
        <v>0</v>
      </c>
      <c r="F1434" s="121">
        <v>0</v>
      </c>
      <c r="G1434" s="121">
        <v>0</v>
      </c>
      <c r="H1434" s="121">
        <v>0</v>
      </c>
      <c r="I1434" s="121">
        <v>0</v>
      </c>
    </row>
    <row r="1435" spans="1:9" x14ac:dyDescent="0.25">
      <c r="A1435" s="41"/>
      <c r="B1435" s="99" t="s">
        <v>20</v>
      </c>
      <c r="C1435" s="97">
        <f t="shared" si="220"/>
        <v>28</v>
      </c>
      <c r="D1435" s="97">
        <v>28</v>
      </c>
      <c r="E1435" s="62">
        <v>0</v>
      </c>
      <c r="F1435" s="97">
        <v>0</v>
      </c>
      <c r="G1435" s="97">
        <v>0</v>
      </c>
      <c r="H1435" s="97">
        <v>0</v>
      </c>
      <c r="I1435" s="97">
        <v>0</v>
      </c>
    </row>
    <row r="1436" spans="1:9" x14ac:dyDescent="0.25">
      <c r="A1436" s="287" t="s">
        <v>546</v>
      </c>
      <c r="B1436" s="110" t="s">
        <v>19</v>
      </c>
      <c r="C1436" s="111">
        <f t="shared" si="220"/>
        <v>91</v>
      </c>
      <c r="D1436" s="111">
        <v>91</v>
      </c>
      <c r="E1436" s="45">
        <f>E1437</f>
        <v>0</v>
      </c>
      <c r="F1436" s="111">
        <v>0</v>
      </c>
      <c r="G1436" s="111">
        <v>0</v>
      </c>
      <c r="H1436" s="111">
        <v>0</v>
      </c>
      <c r="I1436" s="111">
        <v>0</v>
      </c>
    </row>
    <row r="1437" spans="1:9" x14ac:dyDescent="0.25">
      <c r="A1437" s="41"/>
      <c r="B1437" s="57" t="s">
        <v>20</v>
      </c>
      <c r="C1437" s="39">
        <f t="shared" si="220"/>
        <v>91</v>
      </c>
      <c r="D1437" s="39">
        <v>91</v>
      </c>
      <c r="E1437" s="62">
        <v>0</v>
      </c>
      <c r="F1437" s="39">
        <v>0</v>
      </c>
      <c r="G1437" s="39">
        <v>0</v>
      </c>
      <c r="H1437" s="39">
        <v>0</v>
      </c>
      <c r="I1437" s="39">
        <v>0</v>
      </c>
    </row>
    <row r="1438" spans="1:9" x14ac:dyDescent="0.25">
      <c r="A1438" s="287" t="s">
        <v>547</v>
      </c>
      <c r="B1438" s="110" t="s">
        <v>19</v>
      </c>
      <c r="C1438" s="111">
        <f t="shared" si="220"/>
        <v>36</v>
      </c>
      <c r="D1438" s="111">
        <v>36</v>
      </c>
      <c r="E1438" s="45">
        <f>E1439</f>
        <v>0</v>
      </c>
      <c r="F1438" s="111">
        <v>0</v>
      </c>
      <c r="G1438" s="111">
        <v>0</v>
      </c>
      <c r="H1438" s="111">
        <v>0</v>
      </c>
      <c r="I1438" s="111">
        <v>0</v>
      </c>
    </row>
    <row r="1439" spans="1:9" x14ac:dyDescent="0.25">
      <c r="A1439" s="41"/>
      <c r="B1439" s="57" t="s">
        <v>20</v>
      </c>
      <c r="C1439" s="39">
        <f t="shared" si="220"/>
        <v>36</v>
      </c>
      <c r="D1439" s="39">
        <v>36</v>
      </c>
      <c r="E1439" s="62">
        <v>0</v>
      </c>
      <c r="F1439" s="39">
        <v>0</v>
      </c>
      <c r="G1439" s="39">
        <v>0</v>
      </c>
      <c r="H1439" s="39">
        <v>0</v>
      </c>
      <c r="I1439" s="39">
        <v>0</v>
      </c>
    </row>
    <row r="1440" spans="1:9" x14ac:dyDescent="0.25">
      <c r="A1440" s="287" t="s">
        <v>548</v>
      </c>
      <c r="B1440" s="110" t="s">
        <v>19</v>
      </c>
      <c r="C1440" s="111">
        <f t="shared" si="220"/>
        <v>32</v>
      </c>
      <c r="D1440" s="111">
        <v>32</v>
      </c>
      <c r="E1440" s="45">
        <f>E1441</f>
        <v>0</v>
      </c>
      <c r="F1440" s="111">
        <v>0</v>
      </c>
      <c r="G1440" s="111">
        <v>0</v>
      </c>
      <c r="H1440" s="111">
        <v>0</v>
      </c>
      <c r="I1440" s="111">
        <v>0</v>
      </c>
    </row>
    <row r="1441" spans="1:9" x14ac:dyDescent="0.25">
      <c r="A1441" s="41"/>
      <c r="B1441" s="57" t="s">
        <v>20</v>
      </c>
      <c r="C1441" s="39">
        <f t="shared" si="220"/>
        <v>32</v>
      </c>
      <c r="D1441" s="39">
        <v>32</v>
      </c>
      <c r="E1441" s="62">
        <v>0</v>
      </c>
      <c r="F1441" s="39">
        <v>0</v>
      </c>
      <c r="G1441" s="39">
        <v>0</v>
      </c>
      <c r="H1441" s="39">
        <v>0</v>
      </c>
      <c r="I1441" s="39">
        <v>0</v>
      </c>
    </row>
    <row r="1442" spans="1:9" x14ac:dyDescent="0.25">
      <c r="A1442" s="287" t="s">
        <v>549</v>
      </c>
      <c r="B1442" s="110" t="s">
        <v>19</v>
      </c>
      <c r="C1442" s="111">
        <f>C1443</f>
        <v>17</v>
      </c>
      <c r="D1442" s="111">
        <v>17</v>
      </c>
      <c r="E1442" s="45">
        <v>0</v>
      </c>
      <c r="F1442" s="111">
        <v>0</v>
      </c>
      <c r="G1442" s="111">
        <v>0</v>
      </c>
      <c r="H1442" s="111">
        <v>0</v>
      </c>
      <c r="I1442" s="111">
        <v>0</v>
      </c>
    </row>
    <row r="1443" spans="1:9" x14ac:dyDescent="0.25">
      <c r="A1443" s="41"/>
      <c r="B1443" s="57" t="s">
        <v>20</v>
      </c>
      <c r="C1443" s="39">
        <f>D1443+E1443+F1443+G1443+H1443+I1443</f>
        <v>17</v>
      </c>
      <c r="D1443" s="39">
        <v>17</v>
      </c>
      <c r="E1443" s="62">
        <v>0</v>
      </c>
      <c r="F1443" s="39">
        <v>0</v>
      </c>
      <c r="G1443" s="39">
        <v>0</v>
      </c>
      <c r="H1443" s="39">
        <v>0</v>
      </c>
      <c r="I1443" s="39">
        <v>0</v>
      </c>
    </row>
    <row r="1444" spans="1:9" x14ac:dyDescent="0.25">
      <c r="A1444" s="287" t="s">
        <v>550</v>
      </c>
      <c r="B1444" s="110" t="s">
        <v>19</v>
      </c>
      <c r="C1444" s="111">
        <f>C1445</f>
        <v>17</v>
      </c>
      <c r="D1444" s="111">
        <v>17</v>
      </c>
      <c r="E1444" s="45">
        <v>0</v>
      </c>
      <c r="F1444" s="111">
        <v>0</v>
      </c>
      <c r="G1444" s="111">
        <v>0</v>
      </c>
      <c r="H1444" s="111">
        <v>0</v>
      </c>
      <c r="I1444" s="111">
        <v>0</v>
      </c>
    </row>
    <row r="1445" spans="1:9" x14ac:dyDescent="0.25">
      <c r="A1445" s="41"/>
      <c r="B1445" s="57" t="s">
        <v>20</v>
      </c>
      <c r="C1445" s="39">
        <f t="shared" ref="C1445:C1497" si="234">D1445+E1445+F1445+G1445+H1445+I1445</f>
        <v>17</v>
      </c>
      <c r="D1445" s="39">
        <v>17</v>
      </c>
      <c r="E1445" s="62">
        <v>0</v>
      </c>
      <c r="F1445" s="39">
        <v>0</v>
      </c>
      <c r="G1445" s="39">
        <v>0</v>
      </c>
      <c r="H1445" s="39">
        <v>0</v>
      </c>
      <c r="I1445" s="39">
        <v>0</v>
      </c>
    </row>
    <row r="1446" spans="1:9" x14ac:dyDescent="0.25">
      <c r="A1446" s="367" t="s">
        <v>551</v>
      </c>
      <c r="B1446" s="54" t="s">
        <v>19</v>
      </c>
      <c r="C1446" s="97">
        <f t="shared" si="234"/>
        <v>14</v>
      </c>
      <c r="D1446" s="97">
        <v>0</v>
      </c>
      <c r="E1446" s="62">
        <v>14</v>
      </c>
      <c r="F1446" s="97">
        <v>0</v>
      </c>
      <c r="G1446" s="97">
        <v>0</v>
      </c>
      <c r="H1446" s="97">
        <v>0</v>
      </c>
      <c r="I1446" s="97">
        <v>0</v>
      </c>
    </row>
    <row r="1447" spans="1:9" x14ac:dyDescent="0.25">
      <c r="A1447" s="41"/>
      <c r="B1447" s="52" t="s">
        <v>20</v>
      </c>
      <c r="C1447" s="97">
        <f t="shared" si="234"/>
        <v>14</v>
      </c>
      <c r="D1447" s="97">
        <v>0</v>
      </c>
      <c r="E1447" s="62">
        <v>14</v>
      </c>
      <c r="F1447" s="97">
        <v>0</v>
      </c>
      <c r="G1447" s="97">
        <v>0</v>
      </c>
      <c r="H1447" s="97">
        <v>0</v>
      </c>
      <c r="I1447" s="97">
        <v>0</v>
      </c>
    </row>
    <row r="1448" spans="1:9" x14ac:dyDescent="0.25">
      <c r="A1448" s="367" t="s">
        <v>552</v>
      </c>
      <c r="B1448" s="54" t="s">
        <v>19</v>
      </c>
      <c r="C1448" s="97">
        <f t="shared" si="234"/>
        <v>6</v>
      </c>
      <c r="D1448" s="97">
        <v>0</v>
      </c>
      <c r="E1448" s="62">
        <v>6</v>
      </c>
      <c r="F1448" s="97">
        <v>0</v>
      </c>
      <c r="G1448" s="97">
        <v>0</v>
      </c>
      <c r="H1448" s="97">
        <v>0</v>
      </c>
      <c r="I1448" s="97">
        <v>0</v>
      </c>
    </row>
    <row r="1449" spans="1:9" x14ac:dyDescent="0.25">
      <c r="A1449" s="41"/>
      <c r="B1449" s="52" t="s">
        <v>20</v>
      </c>
      <c r="C1449" s="97">
        <f t="shared" si="234"/>
        <v>6</v>
      </c>
      <c r="D1449" s="97">
        <v>0</v>
      </c>
      <c r="E1449" s="62">
        <v>6</v>
      </c>
      <c r="F1449" s="97">
        <v>0</v>
      </c>
      <c r="G1449" s="97">
        <v>0</v>
      </c>
      <c r="H1449" s="97">
        <v>0</v>
      </c>
      <c r="I1449" s="97">
        <v>0</v>
      </c>
    </row>
    <row r="1450" spans="1:9" x14ac:dyDescent="0.25">
      <c r="A1450" s="367" t="s">
        <v>553</v>
      </c>
      <c r="B1450" s="54" t="s">
        <v>19</v>
      </c>
      <c r="C1450" s="97">
        <f t="shared" si="234"/>
        <v>81</v>
      </c>
      <c r="D1450" s="97">
        <v>0</v>
      </c>
      <c r="E1450" s="62">
        <v>81</v>
      </c>
      <c r="F1450" s="97">
        <v>0</v>
      </c>
      <c r="G1450" s="97">
        <v>0</v>
      </c>
      <c r="H1450" s="97">
        <v>0</v>
      </c>
      <c r="I1450" s="97">
        <v>0</v>
      </c>
    </row>
    <row r="1451" spans="1:9" x14ac:dyDescent="0.25">
      <c r="A1451" s="41"/>
      <c r="B1451" s="52" t="s">
        <v>20</v>
      </c>
      <c r="C1451" s="97">
        <f t="shared" si="234"/>
        <v>81</v>
      </c>
      <c r="D1451" s="97">
        <v>0</v>
      </c>
      <c r="E1451" s="62">
        <v>81</v>
      </c>
      <c r="F1451" s="97">
        <v>0</v>
      </c>
      <c r="G1451" s="97">
        <v>0</v>
      </c>
      <c r="H1451" s="97">
        <v>0</v>
      </c>
      <c r="I1451" s="97">
        <v>0</v>
      </c>
    </row>
    <row r="1452" spans="1:9" x14ac:dyDescent="0.25">
      <c r="A1452" s="367" t="s">
        <v>554</v>
      </c>
      <c r="B1452" s="54" t="s">
        <v>19</v>
      </c>
      <c r="C1452" s="97">
        <f t="shared" si="234"/>
        <v>3</v>
      </c>
      <c r="D1452" s="97">
        <v>0</v>
      </c>
      <c r="E1452" s="62">
        <v>3</v>
      </c>
      <c r="F1452" s="97">
        <v>0</v>
      </c>
      <c r="G1452" s="97">
        <v>0</v>
      </c>
      <c r="H1452" s="97">
        <v>0</v>
      </c>
      <c r="I1452" s="97">
        <v>0</v>
      </c>
    </row>
    <row r="1453" spans="1:9" x14ac:dyDescent="0.25">
      <c r="A1453" s="41"/>
      <c r="B1453" s="52" t="s">
        <v>20</v>
      </c>
      <c r="C1453" s="97">
        <f t="shared" si="234"/>
        <v>3</v>
      </c>
      <c r="D1453" s="97">
        <v>0</v>
      </c>
      <c r="E1453" s="62">
        <v>3</v>
      </c>
      <c r="F1453" s="97">
        <v>0</v>
      </c>
      <c r="G1453" s="97">
        <v>0</v>
      </c>
      <c r="H1453" s="97">
        <v>0</v>
      </c>
      <c r="I1453" s="97">
        <v>0</v>
      </c>
    </row>
    <row r="1454" spans="1:9" x14ac:dyDescent="0.25">
      <c r="A1454" s="367" t="s">
        <v>555</v>
      </c>
      <c r="B1454" s="54" t="s">
        <v>19</v>
      </c>
      <c r="C1454" s="97">
        <f t="shared" si="234"/>
        <v>104</v>
      </c>
      <c r="D1454" s="97">
        <v>0</v>
      </c>
      <c r="E1454" s="62">
        <v>104</v>
      </c>
      <c r="F1454" s="97">
        <v>0</v>
      </c>
      <c r="G1454" s="97">
        <v>0</v>
      </c>
      <c r="H1454" s="97">
        <v>0</v>
      </c>
      <c r="I1454" s="97">
        <v>0</v>
      </c>
    </row>
    <row r="1455" spans="1:9" x14ac:dyDescent="0.25">
      <c r="A1455" s="41"/>
      <c r="B1455" s="52" t="s">
        <v>20</v>
      </c>
      <c r="C1455" s="97">
        <f t="shared" si="234"/>
        <v>104</v>
      </c>
      <c r="D1455" s="97">
        <v>0</v>
      </c>
      <c r="E1455" s="62">
        <v>104</v>
      </c>
      <c r="F1455" s="97">
        <v>0</v>
      </c>
      <c r="G1455" s="97">
        <v>0</v>
      </c>
      <c r="H1455" s="97">
        <v>0</v>
      </c>
      <c r="I1455" s="97">
        <v>0</v>
      </c>
    </row>
    <row r="1456" spans="1:9" x14ac:dyDescent="0.25">
      <c r="A1456" s="114" t="s">
        <v>556</v>
      </c>
      <c r="B1456" s="115" t="s">
        <v>19</v>
      </c>
      <c r="C1456" s="116">
        <f t="shared" si="234"/>
        <v>62</v>
      </c>
      <c r="D1456" s="116">
        <f t="shared" ref="D1456:I1457" si="235">D1458+D1460</f>
        <v>32</v>
      </c>
      <c r="E1456" s="116">
        <f t="shared" si="235"/>
        <v>30</v>
      </c>
      <c r="F1456" s="116">
        <f t="shared" si="235"/>
        <v>0</v>
      </c>
      <c r="G1456" s="116">
        <f t="shared" si="235"/>
        <v>0</v>
      </c>
      <c r="H1456" s="116">
        <f t="shared" si="235"/>
        <v>0</v>
      </c>
      <c r="I1456" s="116">
        <f t="shared" si="235"/>
        <v>0</v>
      </c>
    </row>
    <row r="1457" spans="1:9" x14ac:dyDescent="0.25">
      <c r="A1457" s="117"/>
      <c r="B1457" s="118" t="s">
        <v>20</v>
      </c>
      <c r="C1457" s="116">
        <f t="shared" si="234"/>
        <v>62</v>
      </c>
      <c r="D1457" s="116">
        <f t="shared" si="235"/>
        <v>32</v>
      </c>
      <c r="E1457" s="116">
        <f t="shared" si="235"/>
        <v>30</v>
      </c>
      <c r="F1457" s="116">
        <f t="shared" si="235"/>
        <v>0</v>
      </c>
      <c r="G1457" s="116">
        <f t="shared" si="235"/>
        <v>0</v>
      </c>
      <c r="H1457" s="116">
        <f t="shared" si="235"/>
        <v>0</v>
      </c>
      <c r="I1457" s="116">
        <f t="shared" si="235"/>
        <v>0</v>
      </c>
    </row>
    <row r="1458" spans="1:9" x14ac:dyDescent="0.25">
      <c r="A1458" s="289" t="s">
        <v>557</v>
      </c>
      <c r="B1458" s="120" t="s">
        <v>19</v>
      </c>
      <c r="C1458" s="121">
        <f t="shared" si="234"/>
        <v>32</v>
      </c>
      <c r="D1458" s="121">
        <v>32</v>
      </c>
      <c r="E1458" s="45">
        <v>0</v>
      </c>
      <c r="F1458" s="121">
        <v>0</v>
      </c>
      <c r="G1458" s="121">
        <v>0</v>
      </c>
      <c r="H1458" s="121">
        <v>0</v>
      </c>
      <c r="I1458" s="121">
        <v>0</v>
      </c>
    </row>
    <row r="1459" spans="1:9" x14ac:dyDescent="0.25">
      <c r="A1459" s="41"/>
      <c r="B1459" s="99" t="s">
        <v>20</v>
      </c>
      <c r="C1459" s="97">
        <f t="shared" si="234"/>
        <v>32</v>
      </c>
      <c r="D1459" s="121">
        <v>32</v>
      </c>
      <c r="E1459" s="45">
        <v>0</v>
      </c>
      <c r="F1459" s="97">
        <v>0</v>
      </c>
      <c r="G1459" s="97">
        <v>0</v>
      </c>
      <c r="H1459" s="97">
        <v>0</v>
      </c>
      <c r="I1459" s="97">
        <v>0</v>
      </c>
    </row>
    <row r="1460" spans="1:9" x14ac:dyDescent="0.25">
      <c r="A1460" s="367" t="s">
        <v>558</v>
      </c>
      <c r="B1460" s="68" t="s">
        <v>19</v>
      </c>
      <c r="C1460" s="97">
        <f t="shared" si="234"/>
        <v>30</v>
      </c>
      <c r="D1460" s="97">
        <v>0</v>
      </c>
      <c r="E1460" s="62">
        <v>30</v>
      </c>
      <c r="F1460" s="97">
        <v>0</v>
      </c>
      <c r="G1460" s="97">
        <v>0</v>
      </c>
      <c r="H1460" s="97">
        <v>0</v>
      </c>
      <c r="I1460" s="97">
        <v>0</v>
      </c>
    </row>
    <row r="1461" spans="1:9" x14ac:dyDescent="0.25">
      <c r="A1461" s="41"/>
      <c r="B1461" s="69" t="s">
        <v>20</v>
      </c>
      <c r="C1461" s="97">
        <f t="shared" si="234"/>
        <v>30</v>
      </c>
      <c r="D1461" s="97">
        <v>0</v>
      </c>
      <c r="E1461" s="62">
        <v>30</v>
      </c>
      <c r="F1461" s="97">
        <v>0</v>
      </c>
      <c r="G1461" s="97">
        <v>0</v>
      </c>
      <c r="H1461" s="97">
        <v>0</v>
      </c>
      <c r="I1461" s="97">
        <v>0</v>
      </c>
    </row>
    <row r="1462" spans="1:9" x14ac:dyDescent="0.25">
      <c r="A1462" s="113" t="s">
        <v>559</v>
      </c>
      <c r="B1462" s="59" t="s">
        <v>19</v>
      </c>
      <c r="C1462" s="116">
        <f>D1462+E1462+F1462+G1462+H1462+I1462</f>
        <v>59</v>
      </c>
      <c r="D1462" s="116">
        <f>D1464</f>
        <v>0</v>
      </c>
      <c r="E1462" s="116">
        <f t="shared" ref="E1462:I1463" si="236">E1464</f>
        <v>59</v>
      </c>
      <c r="F1462" s="116">
        <f t="shared" si="236"/>
        <v>0</v>
      </c>
      <c r="G1462" s="116">
        <f t="shared" si="236"/>
        <v>0</v>
      </c>
      <c r="H1462" s="116">
        <f t="shared" si="236"/>
        <v>0</v>
      </c>
      <c r="I1462" s="116">
        <f t="shared" si="236"/>
        <v>0</v>
      </c>
    </row>
    <row r="1463" spans="1:9" x14ac:dyDescent="0.25">
      <c r="A1463" s="61"/>
      <c r="B1463" s="57" t="s">
        <v>20</v>
      </c>
      <c r="C1463" s="116">
        <f>D1463+E1463+F1463+G1463+H1463+I1463</f>
        <v>59</v>
      </c>
      <c r="D1463" s="116">
        <f>D1465</f>
        <v>0</v>
      </c>
      <c r="E1463" s="116">
        <f>E1465</f>
        <v>59</v>
      </c>
      <c r="F1463" s="116">
        <f>F1465</f>
        <v>0</v>
      </c>
      <c r="G1463" s="116">
        <f t="shared" si="236"/>
        <v>0</v>
      </c>
      <c r="H1463" s="116">
        <f t="shared" si="236"/>
        <v>0</v>
      </c>
      <c r="I1463" s="116">
        <f t="shared" si="236"/>
        <v>0</v>
      </c>
    </row>
    <row r="1464" spans="1:9" x14ac:dyDescent="0.25">
      <c r="A1464" s="58" t="s">
        <v>560</v>
      </c>
      <c r="B1464" s="59" t="s">
        <v>19</v>
      </c>
      <c r="C1464" s="97">
        <f>D1464+E1464+F1464+G1464+H1464+I1464</f>
        <v>59</v>
      </c>
      <c r="D1464" s="97">
        <v>0</v>
      </c>
      <c r="E1464" s="39">
        <v>59</v>
      </c>
      <c r="F1464" s="97">
        <v>0</v>
      </c>
      <c r="G1464" s="97">
        <v>0</v>
      </c>
      <c r="H1464" s="97">
        <v>0</v>
      </c>
      <c r="I1464" s="97">
        <v>0</v>
      </c>
    </row>
    <row r="1465" spans="1:9" x14ac:dyDescent="0.25">
      <c r="A1465" s="61"/>
      <c r="B1465" s="57" t="s">
        <v>20</v>
      </c>
      <c r="C1465" s="97">
        <f>D1465+E1465+F1465+G1465+H1465+I1465</f>
        <v>59</v>
      </c>
      <c r="D1465" s="97">
        <v>0</v>
      </c>
      <c r="E1465" s="39">
        <v>59</v>
      </c>
      <c r="F1465" s="97">
        <v>0</v>
      </c>
      <c r="G1465" s="97">
        <v>0</v>
      </c>
      <c r="H1465" s="97">
        <v>0</v>
      </c>
      <c r="I1465" s="97">
        <v>0</v>
      </c>
    </row>
    <row r="1466" spans="1:9" x14ac:dyDescent="0.25">
      <c r="A1466" s="296" t="s">
        <v>30</v>
      </c>
      <c r="B1466" s="309" t="s">
        <v>19</v>
      </c>
      <c r="C1466" s="116">
        <f t="shared" si="234"/>
        <v>272</v>
      </c>
      <c r="D1466" s="136">
        <f t="shared" ref="D1466:I1467" si="237">D1468+D1478+D1490+D1498</f>
        <v>16</v>
      </c>
      <c r="E1466" s="136">
        <f t="shared" si="237"/>
        <v>256</v>
      </c>
      <c r="F1466" s="136">
        <f t="shared" si="237"/>
        <v>0</v>
      </c>
      <c r="G1466" s="136">
        <f t="shared" si="237"/>
        <v>0</v>
      </c>
      <c r="H1466" s="136">
        <f t="shared" si="237"/>
        <v>0</v>
      </c>
      <c r="I1466" s="136">
        <f t="shared" si="237"/>
        <v>0</v>
      </c>
    </row>
    <row r="1467" spans="1:9" x14ac:dyDescent="0.25">
      <c r="A1467" s="200"/>
      <c r="B1467" s="309" t="s">
        <v>20</v>
      </c>
      <c r="C1467" s="116">
        <f t="shared" si="234"/>
        <v>272</v>
      </c>
      <c r="D1467" s="116">
        <f t="shared" si="237"/>
        <v>16</v>
      </c>
      <c r="E1467" s="116">
        <f t="shared" si="237"/>
        <v>256</v>
      </c>
      <c r="F1467" s="116">
        <f t="shared" si="237"/>
        <v>0</v>
      </c>
      <c r="G1467" s="116">
        <f t="shared" si="237"/>
        <v>0</v>
      </c>
      <c r="H1467" s="116">
        <f t="shared" si="237"/>
        <v>0</v>
      </c>
      <c r="I1467" s="116">
        <f t="shared" si="237"/>
        <v>0</v>
      </c>
    </row>
    <row r="1468" spans="1:9" x14ac:dyDescent="0.25">
      <c r="A1468" s="379" t="s">
        <v>561</v>
      </c>
      <c r="B1468" s="115" t="s">
        <v>19</v>
      </c>
      <c r="C1468" s="116">
        <f>D1468+E1468+F1468+G1468+H1468+I1468</f>
        <v>88</v>
      </c>
      <c r="D1468" s="116">
        <f t="shared" ref="D1468:I1469" si="238">D1470+D1472+D1474+D1476</f>
        <v>16</v>
      </c>
      <c r="E1468" s="116">
        <f t="shared" si="238"/>
        <v>72</v>
      </c>
      <c r="F1468" s="116">
        <f t="shared" si="238"/>
        <v>0</v>
      </c>
      <c r="G1468" s="116">
        <f t="shared" si="238"/>
        <v>0</v>
      </c>
      <c r="H1468" s="116">
        <f t="shared" si="238"/>
        <v>0</v>
      </c>
      <c r="I1468" s="116">
        <f t="shared" si="238"/>
        <v>0</v>
      </c>
    </row>
    <row r="1469" spans="1:9" x14ac:dyDescent="0.25">
      <c r="A1469" s="91"/>
      <c r="B1469" s="118" t="s">
        <v>20</v>
      </c>
      <c r="C1469" s="116">
        <f>D1469+E1469+F1469+G1469+H1469+I1469</f>
        <v>88</v>
      </c>
      <c r="D1469" s="116">
        <f t="shared" si="238"/>
        <v>16</v>
      </c>
      <c r="E1469" s="116">
        <f t="shared" si="238"/>
        <v>72</v>
      </c>
      <c r="F1469" s="116">
        <f t="shared" si="238"/>
        <v>0</v>
      </c>
      <c r="G1469" s="116">
        <f t="shared" si="238"/>
        <v>0</v>
      </c>
      <c r="H1469" s="116">
        <f t="shared" si="238"/>
        <v>0</v>
      </c>
      <c r="I1469" s="116">
        <f t="shared" si="238"/>
        <v>0</v>
      </c>
    </row>
    <row r="1470" spans="1:9" x14ac:dyDescent="0.25">
      <c r="A1470" s="288" t="s">
        <v>562</v>
      </c>
      <c r="B1470" s="95" t="s">
        <v>19</v>
      </c>
      <c r="C1470" s="96">
        <f>D1470+E1470+F1470+G1470+I1470</f>
        <v>63</v>
      </c>
      <c r="D1470" s="96">
        <v>0</v>
      </c>
      <c r="E1470" s="62">
        <f>E1471</f>
        <v>63</v>
      </c>
      <c r="F1470" s="96">
        <v>0</v>
      </c>
      <c r="G1470" s="96">
        <v>0</v>
      </c>
      <c r="H1470" s="96">
        <v>0</v>
      </c>
      <c r="I1470" s="96">
        <v>0</v>
      </c>
    </row>
    <row r="1471" spans="1:9" x14ac:dyDescent="0.25">
      <c r="A1471" s="41"/>
      <c r="B1471" s="99" t="s">
        <v>20</v>
      </c>
      <c r="C1471" s="96">
        <f t="shared" ref="C1471:C1477" si="239">D1471+E1471+F1471+G1471+H1471+I1471</f>
        <v>63</v>
      </c>
      <c r="D1471" s="96">
        <v>0</v>
      </c>
      <c r="E1471" s="62">
        <v>63</v>
      </c>
      <c r="F1471" s="96">
        <v>0</v>
      </c>
      <c r="G1471" s="96">
        <v>0</v>
      </c>
      <c r="H1471" s="96">
        <v>0</v>
      </c>
      <c r="I1471" s="96">
        <v>0</v>
      </c>
    </row>
    <row r="1472" spans="1:9" x14ac:dyDescent="0.25">
      <c r="A1472" s="289" t="s">
        <v>563</v>
      </c>
      <c r="B1472" s="120" t="s">
        <v>19</v>
      </c>
      <c r="C1472" s="130">
        <f t="shared" si="239"/>
        <v>3</v>
      </c>
      <c r="D1472" s="130">
        <v>3</v>
      </c>
      <c r="E1472" s="45">
        <v>0</v>
      </c>
      <c r="F1472" s="130">
        <v>0</v>
      </c>
      <c r="G1472" s="130">
        <v>0</v>
      </c>
      <c r="H1472" s="130">
        <v>0</v>
      </c>
      <c r="I1472" s="130">
        <v>0</v>
      </c>
    </row>
    <row r="1473" spans="1:9" x14ac:dyDescent="0.25">
      <c r="A1473" s="41"/>
      <c r="B1473" s="99" t="s">
        <v>20</v>
      </c>
      <c r="C1473" s="96">
        <f t="shared" si="239"/>
        <v>3</v>
      </c>
      <c r="D1473" s="96">
        <v>3</v>
      </c>
      <c r="E1473" s="62">
        <v>0</v>
      </c>
      <c r="F1473" s="96">
        <v>0</v>
      </c>
      <c r="G1473" s="96">
        <v>0</v>
      </c>
      <c r="H1473" s="96">
        <v>0</v>
      </c>
      <c r="I1473" s="96">
        <v>0</v>
      </c>
    </row>
    <row r="1474" spans="1:9" x14ac:dyDescent="0.25">
      <c r="A1474" s="289" t="s">
        <v>455</v>
      </c>
      <c r="B1474" s="120" t="s">
        <v>19</v>
      </c>
      <c r="C1474" s="130">
        <f t="shared" si="239"/>
        <v>13</v>
      </c>
      <c r="D1474" s="130">
        <v>13</v>
      </c>
      <c r="E1474" s="45">
        <v>0</v>
      </c>
      <c r="F1474" s="130">
        <v>0</v>
      </c>
      <c r="G1474" s="130">
        <v>0</v>
      </c>
      <c r="H1474" s="130">
        <v>0</v>
      </c>
      <c r="I1474" s="130">
        <v>0</v>
      </c>
    </row>
    <row r="1475" spans="1:9" x14ac:dyDescent="0.25">
      <c r="A1475" s="41"/>
      <c r="B1475" s="99" t="s">
        <v>20</v>
      </c>
      <c r="C1475" s="96">
        <f t="shared" si="239"/>
        <v>13</v>
      </c>
      <c r="D1475" s="96">
        <v>13</v>
      </c>
      <c r="E1475" s="62">
        <v>0</v>
      </c>
      <c r="F1475" s="96">
        <v>0</v>
      </c>
      <c r="G1475" s="96">
        <v>0</v>
      </c>
      <c r="H1475" s="96">
        <v>0</v>
      </c>
      <c r="I1475" s="96">
        <v>0</v>
      </c>
    </row>
    <row r="1476" spans="1:9" x14ac:dyDescent="0.25">
      <c r="A1476" s="289" t="s">
        <v>564</v>
      </c>
      <c r="B1476" s="44" t="s">
        <v>19</v>
      </c>
      <c r="C1476" s="96">
        <f t="shared" si="239"/>
        <v>9</v>
      </c>
      <c r="D1476" s="130">
        <v>0</v>
      </c>
      <c r="E1476" s="380">
        <v>9</v>
      </c>
      <c r="F1476" s="130">
        <v>0</v>
      </c>
      <c r="G1476" s="130">
        <v>0</v>
      </c>
      <c r="H1476" s="130">
        <v>0</v>
      </c>
      <c r="I1476" s="130">
        <v>0</v>
      </c>
    </row>
    <row r="1477" spans="1:9" x14ac:dyDescent="0.25">
      <c r="A1477" s="41"/>
      <c r="B1477" s="52" t="s">
        <v>20</v>
      </c>
      <c r="C1477" s="96">
        <f t="shared" si="239"/>
        <v>9</v>
      </c>
      <c r="D1477" s="96">
        <v>0</v>
      </c>
      <c r="E1477" s="381">
        <v>9</v>
      </c>
      <c r="F1477" s="96">
        <v>0</v>
      </c>
      <c r="G1477" s="96">
        <v>0</v>
      </c>
      <c r="H1477" s="96">
        <v>0</v>
      </c>
      <c r="I1477" s="96">
        <v>0</v>
      </c>
    </row>
    <row r="1478" spans="1:9" x14ac:dyDescent="0.25">
      <c r="A1478" s="382" t="s">
        <v>565</v>
      </c>
      <c r="B1478" s="44" t="s">
        <v>19</v>
      </c>
      <c r="C1478" s="125">
        <f t="shared" si="234"/>
        <v>79</v>
      </c>
      <c r="D1478" s="125">
        <f>D1480+D1482</f>
        <v>0</v>
      </c>
      <c r="E1478" s="125">
        <f>E1479</f>
        <v>79</v>
      </c>
      <c r="F1478" s="125">
        <f t="shared" ref="F1478:I1479" si="240">F1480</f>
        <v>0</v>
      </c>
      <c r="G1478" s="125">
        <f t="shared" si="240"/>
        <v>0</v>
      </c>
      <c r="H1478" s="125">
        <f t="shared" si="240"/>
        <v>0</v>
      </c>
      <c r="I1478" s="125">
        <f t="shared" si="240"/>
        <v>0</v>
      </c>
    </row>
    <row r="1479" spans="1:9" x14ac:dyDescent="0.25">
      <c r="A1479" s="41"/>
      <c r="B1479" s="52" t="s">
        <v>20</v>
      </c>
      <c r="C1479" s="116">
        <f t="shared" si="234"/>
        <v>79</v>
      </c>
      <c r="D1479" s="116">
        <f>D1481+D1483</f>
        <v>0</v>
      </c>
      <c r="E1479" s="116">
        <f>E1481+E1483+E1485+E1487+E1489</f>
        <v>79</v>
      </c>
      <c r="F1479" s="116">
        <f t="shared" si="240"/>
        <v>0</v>
      </c>
      <c r="G1479" s="116">
        <f t="shared" si="240"/>
        <v>0</v>
      </c>
      <c r="H1479" s="116">
        <f t="shared" si="240"/>
        <v>0</v>
      </c>
      <c r="I1479" s="116">
        <f t="shared" si="240"/>
        <v>0</v>
      </c>
    </row>
    <row r="1480" spans="1:9" x14ac:dyDescent="0.25">
      <c r="A1480" s="288" t="s">
        <v>566</v>
      </c>
      <c r="B1480" s="54" t="s">
        <v>19</v>
      </c>
      <c r="C1480" s="96">
        <f t="shared" si="234"/>
        <v>24</v>
      </c>
      <c r="D1480" s="96">
        <v>0</v>
      </c>
      <c r="E1480" s="383">
        <v>24</v>
      </c>
      <c r="F1480" s="96">
        <v>0</v>
      </c>
      <c r="G1480" s="96">
        <v>0</v>
      </c>
      <c r="H1480" s="96">
        <v>0</v>
      </c>
      <c r="I1480" s="96">
        <v>0</v>
      </c>
    </row>
    <row r="1481" spans="1:9" x14ac:dyDescent="0.25">
      <c r="A1481" s="41"/>
      <c r="B1481" s="52" t="s">
        <v>20</v>
      </c>
      <c r="C1481" s="96">
        <f t="shared" si="234"/>
        <v>24</v>
      </c>
      <c r="D1481" s="96">
        <v>0</v>
      </c>
      <c r="E1481" s="383">
        <v>24</v>
      </c>
      <c r="F1481" s="96">
        <v>0</v>
      </c>
      <c r="G1481" s="96">
        <v>0</v>
      </c>
      <c r="H1481" s="96">
        <v>0</v>
      </c>
      <c r="I1481" s="96">
        <v>0</v>
      </c>
    </row>
    <row r="1482" spans="1:9" x14ac:dyDescent="0.25">
      <c r="A1482" s="288" t="s">
        <v>567</v>
      </c>
      <c r="B1482" s="54" t="s">
        <v>19</v>
      </c>
      <c r="C1482" s="96">
        <f t="shared" si="234"/>
        <v>10</v>
      </c>
      <c r="D1482" s="96">
        <v>0</v>
      </c>
      <c r="E1482" s="383">
        <v>10</v>
      </c>
      <c r="F1482" s="96">
        <v>0</v>
      </c>
      <c r="G1482" s="96">
        <v>0</v>
      </c>
      <c r="H1482" s="96">
        <v>0</v>
      </c>
      <c r="I1482" s="96">
        <v>0</v>
      </c>
    </row>
    <row r="1483" spans="1:9" x14ac:dyDescent="0.25">
      <c r="A1483" s="41"/>
      <c r="B1483" s="52" t="s">
        <v>20</v>
      </c>
      <c r="C1483" s="96">
        <f t="shared" si="234"/>
        <v>10</v>
      </c>
      <c r="D1483" s="96">
        <v>0</v>
      </c>
      <c r="E1483" s="383">
        <v>10</v>
      </c>
      <c r="F1483" s="96">
        <v>0</v>
      </c>
      <c r="G1483" s="96">
        <v>0</v>
      </c>
      <c r="H1483" s="96">
        <v>0</v>
      </c>
      <c r="I1483" s="96">
        <v>0</v>
      </c>
    </row>
    <row r="1484" spans="1:9" x14ac:dyDescent="0.25">
      <c r="A1484" s="288" t="s">
        <v>568</v>
      </c>
      <c r="B1484" s="54" t="s">
        <v>19</v>
      </c>
      <c r="C1484" s="96">
        <f t="shared" si="234"/>
        <v>11</v>
      </c>
      <c r="D1484" s="96">
        <v>0</v>
      </c>
      <c r="E1484" s="383">
        <v>11</v>
      </c>
      <c r="F1484" s="96">
        <v>0</v>
      </c>
      <c r="G1484" s="96">
        <v>0</v>
      </c>
      <c r="H1484" s="96">
        <v>0</v>
      </c>
      <c r="I1484" s="96">
        <v>0</v>
      </c>
    </row>
    <row r="1485" spans="1:9" x14ac:dyDescent="0.25">
      <c r="A1485" s="246"/>
      <c r="B1485" s="52" t="s">
        <v>20</v>
      </c>
      <c r="C1485" s="96">
        <f t="shared" si="234"/>
        <v>11</v>
      </c>
      <c r="D1485" s="96">
        <v>0</v>
      </c>
      <c r="E1485" s="383">
        <v>11</v>
      </c>
      <c r="F1485" s="96">
        <v>0</v>
      </c>
      <c r="G1485" s="96">
        <v>0</v>
      </c>
      <c r="H1485" s="96">
        <v>0</v>
      </c>
      <c r="I1485" s="96">
        <v>0</v>
      </c>
    </row>
    <row r="1486" spans="1:9" x14ac:dyDescent="0.25">
      <c r="A1486" s="288" t="s">
        <v>569</v>
      </c>
      <c r="B1486" s="54" t="s">
        <v>19</v>
      </c>
      <c r="C1486" s="96">
        <f t="shared" si="234"/>
        <v>12</v>
      </c>
      <c r="D1486" s="96">
        <v>0</v>
      </c>
      <c r="E1486" s="383">
        <v>12</v>
      </c>
      <c r="F1486" s="96">
        <v>0</v>
      </c>
      <c r="G1486" s="96">
        <v>0</v>
      </c>
      <c r="H1486" s="96">
        <v>0</v>
      </c>
      <c r="I1486" s="96">
        <v>0</v>
      </c>
    </row>
    <row r="1487" spans="1:9" x14ac:dyDescent="0.25">
      <c r="A1487" s="41"/>
      <c r="B1487" s="52" t="s">
        <v>20</v>
      </c>
      <c r="C1487" s="96">
        <f t="shared" si="234"/>
        <v>12</v>
      </c>
      <c r="D1487" s="96">
        <v>0</v>
      </c>
      <c r="E1487" s="383">
        <v>12</v>
      </c>
      <c r="F1487" s="96">
        <v>0</v>
      </c>
      <c r="G1487" s="96">
        <v>0</v>
      </c>
      <c r="H1487" s="96">
        <v>0</v>
      </c>
      <c r="I1487" s="96">
        <v>0</v>
      </c>
    </row>
    <row r="1488" spans="1:9" x14ac:dyDescent="0.25">
      <c r="A1488" s="288" t="s">
        <v>570</v>
      </c>
      <c r="B1488" s="54" t="s">
        <v>19</v>
      </c>
      <c r="C1488" s="96">
        <f t="shared" si="234"/>
        <v>22</v>
      </c>
      <c r="D1488" s="96">
        <v>0</v>
      </c>
      <c r="E1488" s="383">
        <v>22</v>
      </c>
      <c r="F1488" s="96">
        <v>0</v>
      </c>
      <c r="G1488" s="96">
        <v>0</v>
      </c>
      <c r="H1488" s="96">
        <v>0</v>
      </c>
      <c r="I1488" s="96">
        <v>0</v>
      </c>
    </row>
    <row r="1489" spans="1:9" x14ac:dyDescent="0.25">
      <c r="A1489" s="41"/>
      <c r="B1489" s="52" t="s">
        <v>20</v>
      </c>
      <c r="C1489" s="96">
        <f t="shared" si="234"/>
        <v>22</v>
      </c>
      <c r="D1489" s="96">
        <v>0</v>
      </c>
      <c r="E1489" s="383">
        <v>22</v>
      </c>
      <c r="F1489" s="96">
        <v>0</v>
      </c>
      <c r="G1489" s="96">
        <v>0</v>
      </c>
      <c r="H1489" s="96">
        <v>0</v>
      </c>
      <c r="I1489" s="96">
        <v>0</v>
      </c>
    </row>
    <row r="1490" spans="1:9" x14ac:dyDescent="0.25">
      <c r="A1490" s="382" t="s">
        <v>571</v>
      </c>
      <c r="B1490" s="68" t="s">
        <v>19</v>
      </c>
      <c r="C1490" s="138">
        <f t="shared" si="234"/>
        <v>85</v>
      </c>
      <c r="D1490" s="96">
        <f t="shared" ref="D1490:I1491" si="241">D1492+D1494+D1496</f>
        <v>0</v>
      </c>
      <c r="E1490" s="96">
        <f t="shared" si="241"/>
        <v>85</v>
      </c>
      <c r="F1490" s="96">
        <f t="shared" si="241"/>
        <v>0</v>
      </c>
      <c r="G1490" s="96">
        <f t="shared" si="241"/>
        <v>0</v>
      </c>
      <c r="H1490" s="96">
        <f t="shared" si="241"/>
        <v>0</v>
      </c>
      <c r="I1490" s="96">
        <f t="shared" si="241"/>
        <v>0</v>
      </c>
    </row>
    <row r="1491" spans="1:9" x14ac:dyDescent="0.25">
      <c r="A1491" s="246"/>
      <c r="B1491" s="69" t="s">
        <v>20</v>
      </c>
      <c r="C1491" s="96">
        <f t="shared" si="234"/>
        <v>85</v>
      </c>
      <c r="D1491" s="96">
        <f t="shared" si="241"/>
        <v>0</v>
      </c>
      <c r="E1491" s="96">
        <f t="shared" si="241"/>
        <v>85</v>
      </c>
      <c r="F1491" s="96">
        <f t="shared" si="241"/>
        <v>0</v>
      </c>
      <c r="G1491" s="96">
        <f t="shared" si="241"/>
        <v>0</v>
      </c>
      <c r="H1491" s="96">
        <f t="shared" si="241"/>
        <v>0</v>
      </c>
      <c r="I1491" s="96">
        <f t="shared" si="241"/>
        <v>0</v>
      </c>
    </row>
    <row r="1492" spans="1:9" x14ac:dyDescent="0.25">
      <c r="A1492" s="288" t="s">
        <v>572</v>
      </c>
      <c r="B1492" s="68" t="s">
        <v>19</v>
      </c>
      <c r="C1492" s="96">
        <f t="shared" si="234"/>
        <v>35</v>
      </c>
      <c r="D1492" s="96">
        <v>0</v>
      </c>
      <c r="E1492" s="381">
        <v>35</v>
      </c>
      <c r="F1492" s="96">
        <v>0</v>
      </c>
      <c r="G1492" s="96">
        <v>0</v>
      </c>
      <c r="H1492" s="96">
        <v>0</v>
      </c>
      <c r="I1492" s="96">
        <v>0</v>
      </c>
    </row>
    <row r="1493" spans="1:9" x14ac:dyDescent="0.25">
      <c r="A1493" s="246"/>
      <c r="B1493" s="69" t="s">
        <v>20</v>
      </c>
      <c r="C1493" s="96">
        <f t="shared" si="234"/>
        <v>35</v>
      </c>
      <c r="D1493" s="96">
        <v>0</v>
      </c>
      <c r="E1493" s="381">
        <v>35</v>
      </c>
      <c r="F1493" s="96">
        <v>0</v>
      </c>
      <c r="G1493" s="96">
        <v>0</v>
      </c>
      <c r="H1493" s="96">
        <v>0</v>
      </c>
      <c r="I1493" s="96">
        <v>0</v>
      </c>
    </row>
    <row r="1494" spans="1:9" x14ac:dyDescent="0.25">
      <c r="A1494" s="58" t="s">
        <v>573</v>
      </c>
      <c r="B1494" s="59" t="s">
        <v>19</v>
      </c>
      <c r="C1494" s="96">
        <f t="shared" si="234"/>
        <v>25</v>
      </c>
      <c r="D1494" s="96">
        <v>0</v>
      </c>
      <c r="E1494" s="381">
        <v>25</v>
      </c>
      <c r="F1494" s="96">
        <v>0</v>
      </c>
      <c r="G1494" s="96">
        <v>0</v>
      </c>
      <c r="H1494" s="96">
        <v>0</v>
      </c>
      <c r="I1494" s="96">
        <v>0</v>
      </c>
    </row>
    <row r="1495" spans="1:9" x14ac:dyDescent="0.25">
      <c r="A1495" s="71"/>
      <c r="B1495" s="57" t="s">
        <v>20</v>
      </c>
      <c r="C1495" s="96">
        <f t="shared" si="234"/>
        <v>25</v>
      </c>
      <c r="D1495" s="96">
        <v>0</v>
      </c>
      <c r="E1495" s="381">
        <v>25</v>
      </c>
      <c r="F1495" s="96">
        <v>0</v>
      </c>
      <c r="G1495" s="96">
        <v>0</v>
      </c>
      <c r="H1495" s="96">
        <v>0</v>
      </c>
      <c r="I1495" s="96">
        <v>0</v>
      </c>
    </row>
    <row r="1496" spans="1:9" x14ac:dyDescent="0.25">
      <c r="A1496" s="58" t="s">
        <v>574</v>
      </c>
      <c r="B1496" s="59" t="s">
        <v>19</v>
      </c>
      <c r="C1496" s="97">
        <f t="shared" si="234"/>
        <v>25</v>
      </c>
      <c r="D1496" s="97">
        <v>0</v>
      </c>
      <c r="E1496" s="62">
        <v>25</v>
      </c>
      <c r="F1496" s="97">
        <v>0</v>
      </c>
      <c r="G1496" s="97">
        <v>0</v>
      </c>
      <c r="H1496" s="97">
        <v>0</v>
      </c>
      <c r="I1496" s="97">
        <v>0</v>
      </c>
    </row>
    <row r="1497" spans="1:9" x14ac:dyDescent="0.25">
      <c r="A1497" s="61"/>
      <c r="B1497" s="57" t="s">
        <v>20</v>
      </c>
      <c r="C1497" s="97">
        <f t="shared" si="234"/>
        <v>25</v>
      </c>
      <c r="D1497" s="97">
        <v>0</v>
      </c>
      <c r="E1497" s="62">
        <v>25</v>
      </c>
      <c r="F1497" s="97">
        <v>0</v>
      </c>
      <c r="G1497" s="97">
        <v>0</v>
      </c>
      <c r="H1497" s="97">
        <v>0</v>
      </c>
      <c r="I1497" s="97">
        <v>0</v>
      </c>
    </row>
    <row r="1498" spans="1:9" x14ac:dyDescent="0.25">
      <c r="A1498" s="296" t="s">
        <v>575</v>
      </c>
      <c r="B1498" s="115" t="s">
        <v>19</v>
      </c>
      <c r="C1498" s="116">
        <f>D1498+E1498+F1498+G1498+H1498+I1498</f>
        <v>20</v>
      </c>
      <c r="D1498" s="116">
        <f t="shared" ref="D1498:I1499" si="242">D1500</f>
        <v>0</v>
      </c>
      <c r="E1498" s="116">
        <f t="shared" si="242"/>
        <v>20</v>
      </c>
      <c r="F1498" s="116">
        <f t="shared" si="242"/>
        <v>0</v>
      </c>
      <c r="G1498" s="116">
        <f t="shared" si="242"/>
        <v>0</v>
      </c>
      <c r="H1498" s="116">
        <f t="shared" si="242"/>
        <v>0</v>
      </c>
      <c r="I1498" s="116">
        <f t="shared" si="242"/>
        <v>0</v>
      </c>
    </row>
    <row r="1499" spans="1:9" x14ac:dyDescent="0.25">
      <c r="A1499" s="117"/>
      <c r="B1499" s="118" t="s">
        <v>20</v>
      </c>
      <c r="C1499" s="116">
        <f>D1499+E1499+F1499+G1499+H1499+I1499</f>
        <v>20</v>
      </c>
      <c r="D1499" s="116">
        <f t="shared" si="242"/>
        <v>0</v>
      </c>
      <c r="E1499" s="116">
        <f t="shared" si="242"/>
        <v>20</v>
      </c>
      <c r="F1499" s="116">
        <f t="shared" si="242"/>
        <v>0</v>
      </c>
      <c r="G1499" s="116">
        <f t="shared" si="242"/>
        <v>0</v>
      </c>
      <c r="H1499" s="116">
        <f t="shared" si="242"/>
        <v>0</v>
      </c>
      <c r="I1499" s="116">
        <f t="shared" si="242"/>
        <v>0</v>
      </c>
    </row>
    <row r="1500" spans="1:9" x14ac:dyDescent="0.25">
      <c r="A1500" s="191" t="s">
        <v>564</v>
      </c>
      <c r="B1500" s="208" t="s">
        <v>19</v>
      </c>
      <c r="C1500" s="55">
        <f>D1500+E1500+F1500+G1500+H1500+I1500</f>
        <v>20</v>
      </c>
      <c r="D1500" s="111">
        <v>0</v>
      </c>
      <c r="E1500" s="55">
        <v>20</v>
      </c>
      <c r="F1500" s="111">
        <v>0</v>
      </c>
      <c r="G1500" s="111">
        <v>0</v>
      </c>
      <c r="H1500" s="111">
        <v>0</v>
      </c>
      <c r="I1500" s="111">
        <v>0</v>
      </c>
    </row>
    <row r="1501" spans="1:9" x14ac:dyDescent="0.25">
      <c r="A1501" s="90"/>
      <c r="B1501" s="80" t="s">
        <v>20</v>
      </c>
      <c r="C1501" s="55">
        <f>D1501+E1501+F1501+G1501+H1501+I1501</f>
        <v>20</v>
      </c>
      <c r="D1501" s="55">
        <v>0</v>
      </c>
      <c r="E1501" s="55">
        <v>20</v>
      </c>
      <c r="F1501" s="55">
        <v>0</v>
      </c>
      <c r="G1501" s="55">
        <v>0</v>
      </c>
      <c r="H1501" s="55">
        <v>0</v>
      </c>
      <c r="I1501" s="55">
        <v>0</v>
      </c>
    </row>
    <row r="1502" spans="1:9" x14ac:dyDescent="0.25">
      <c r="A1502" s="100" t="s">
        <v>65</v>
      </c>
      <c r="B1502" s="101"/>
      <c r="C1502" s="101"/>
      <c r="D1502" s="101"/>
      <c r="E1502" s="101"/>
      <c r="F1502" s="101"/>
      <c r="G1502" s="101"/>
      <c r="H1502" s="101"/>
      <c r="I1502" s="102"/>
    </row>
    <row r="1503" spans="1:9" x14ac:dyDescent="0.25">
      <c r="A1503" s="71" t="s">
        <v>42</v>
      </c>
      <c r="B1503" s="54" t="s">
        <v>19</v>
      </c>
      <c r="C1503" s="62">
        <f t="shared" ref="C1503:C1528" si="243">D1503+E1503+F1503+G1503+H1503+I1503</f>
        <v>360</v>
      </c>
      <c r="D1503" s="62">
        <f t="shared" ref="D1503:I1512" si="244">D1505</f>
        <v>36</v>
      </c>
      <c r="E1503" s="62">
        <f t="shared" si="244"/>
        <v>324</v>
      </c>
      <c r="F1503" s="62">
        <f t="shared" si="244"/>
        <v>0</v>
      </c>
      <c r="G1503" s="62">
        <f t="shared" si="244"/>
        <v>0</v>
      </c>
      <c r="H1503" s="62">
        <f t="shared" si="244"/>
        <v>0</v>
      </c>
      <c r="I1503" s="62">
        <f t="shared" si="244"/>
        <v>0</v>
      </c>
    </row>
    <row r="1504" spans="1:9" x14ac:dyDescent="0.25">
      <c r="A1504" s="61" t="s">
        <v>56</v>
      </c>
      <c r="B1504" s="52" t="s">
        <v>20</v>
      </c>
      <c r="C1504" s="62">
        <f t="shared" si="243"/>
        <v>360</v>
      </c>
      <c r="D1504" s="62">
        <f t="shared" si="244"/>
        <v>36</v>
      </c>
      <c r="E1504" s="62">
        <f t="shared" si="244"/>
        <v>324</v>
      </c>
      <c r="F1504" s="62">
        <f t="shared" si="244"/>
        <v>0</v>
      </c>
      <c r="G1504" s="62">
        <f t="shared" si="244"/>
        <v>0</v>
      </c>
      <c r="H1504" s="62">
        <f t="shared" si="244"/>
        <v>0</v>
      </c>
      <c r="I1504" s="62">
        <f t="shared" si="244"/>
        <v>0</v>
      </c>
    </row>
    <row r="1505" spans="1:9" x14ac:dyDescent="0.25">
      <c r="A1505" s="254" t="s">
        <v>66</v>
      </c>
      <c r="B1505" s="59" t="s">
        <v>19</v>
      </c>
      <c r="C1505" s="62">
        <f t="shared" si="243"/>
        <v>360</v>
      </c>
      <c r="D1505" s="62">
        <f t="shared" si="244"/>
        <v>36</v>
      </c>
      <c r="E1505" s="62">
        <f t="shared" si="244"/>
        <v>324</v>
      </c>
      <c r="F1505" s="62">
        <f t="shared" si="244"/>
        <v>0</v>
      </c>
      <c r="G1505" s="62">
        <f t="shared" si="244"/>
        <v>0</v>
      </c>
      <c r="H1505" s="62">
        <f t="shared" si="244"/>
        <v>0</v>
      </c>
      <c r="I1505" s="62">
        <f t="shared" si="244"/>
        <v>0</v>
      </c>
    </row>
    <row r="1506" spans="1:9" x14ac:dyDescent="0.25">
      <c r="A1506" s="61" t="s">
        <v>67</v>
      </c>
      <c r="B1506" s="57" t="s">
        <v>20</v>
      </c>
      <c r="C1506" s="62">
        <f t="shared" si="243"/>
        <v>360</v>
      </c>
      <c r="D1506" s="62">
        <f t="shared" si="244"/>
        <v>36</v>
      </c>
      <c r="E1506" s="62">
        <f t="shared" si="244"/>
        <v>324</v>
      </c>
      <c r="F1506" s="62">
        <f t="shared" si="244"/>
        <v>0</v>
      </c>
      <c r="G1506" s="62">
        <f t="shared" si="244"/>
        <v>0</v>
      </c>
      <c r="H1506" s="62">
        <f t="shared" si="244"/>
        <v>0</v>
      </c>
      <c r="I1506" s="62">
        <f t="shared" si="244"/>
        <v>0</v>
      </c>
    </row>
    <row r="1507" spans="1:9" x14ac:dyDescent="0.25">
      <c r="A1507" s="49" t="s">
        <v>26</v>
      </c>
      <c r="B1507" s="50" t="s">
        <v>19</v>
      </c>
      <c r="C1507" s="62">
        <f t="shared" si="243"/>
        <v>360</v>
      </c>
      <c r="D1507" s="62">
        <f t="shared" si="244"/>
        <v>36</v>
      </c>
      <c r="E1507" s="62">
        <f t="shared" si="244"/>
        <v>324</v>
      </c>
      <c r="F1507" s="62">
        <f t="shared" si="244"/>
        <v>0</v>
      </c>
      <c r="G1507" s="62">
        <f t="shared" si="244"/>
        <v>0</v>
      </c>
      <c r="H1507" s="62">
        <f t="shared" si="244"/>
        <v>0</v>
      </c>
      <c r="I1507" s="62">
        <f t="shared" si="244"/>
        <v>0</v>
      </c>
    </row>
    <row r="1508" spans="1:9" x14ac:dyDescent="0.25">
      <c r="A1508" s="51"/>
      <c r="B1508" s="52" t="s">
        <v>20</v>
      </c>
      <c r="C1508" s="62">
        <f t="shared" si="243"/>
        <v>360</v>
      </c>
      <c r="D1508" s="62">
        <f t="shared" si="244"/>
        <v>36</v>
      </c>
      <c r="E1508" s="62">
        <f t="shared" si="244"/>
        <v>324</v>
      </c>
      <c r="F1508" s="62">
        <f t="shared" si="244"/>
        <v>0</v>
      </c>
      <c r="G1508" s="62">
        <f t="shared" si="244"/>
        <v>0</v>
      </c>
      <c r="H1508" s="62">
        <f t="shared" si="244"/>
        <v>0</v>
      </c>
      <c r="I1508" s="62">
        <f t="shared" si="244"/>
        <v>0</v>
      </c>
    </row>
    <row r="1509" spans="1:9" x14ac:dyDescent="0.25">
      <c r="A1509" s="58" t="s">
        <v>38</v>
      </c>
      <c r="B1509" s="384" t="s">
        <v>19</v>
      </c>
      <c r="C1509" s="62">
        <f t="shared" si="243"/>
        <v>360</v>
      </c>
      <c r="D1509" s="62">
        <f t="shared" ref="D1509:I1510" si="245">D1511+D1523</f>
        <v>36</v>
      </c>
      <c r="E1509" s="62">
        <f t="shared" si="245"/>
        <v>324</v>
      </c>
      <c r="F1509" s="62">
        <f t="shared" si="245"/>
        <v>0</v>
      </c>
      <c r="G1509" s="62">
        <f t="shared" si="245"/>
        <v>0</v>
      </c>
      <c r="H1509" s="62">
        <f t="shared" si="245"/>
        <v>0</v>
      </c>
      <c r="I1509" s="62">
        <f t="shared" si="245"/>
        <v>0</v>
      </c>
    </row>
    <row r="1510" spans="1:9" x14ac:dyDescent="0.25">
      <c r="A1510" s="41"/>
      <c r="B1510" s="385" t="s">
        <v>20</v>
      </c>
      <c r="C1510" s="62">
        <f t="shared" si="243"/>
        <v>360</v>
      </c>
      <c r="D1510" s="62">
        <f t="shared" si="245"/>
        <v>36</v>
      </c>
      <c r="E1510" s="62">
        <f t="shared" si="245"/>
        <v>324</v>
      </c>
      <c r="F1510" s="62">
        <f t="shared" si="245"/>
        <v>0</v>
      </c>
      <c r="G1510" s="62">
        <f t="shared" si="245"/>
        <v>0</v>
      </c>
      <c r="H1510" s="62">
        <f t="shared" si="245"/>
        <v>0</v>
      </c>
      <c r="I1510" s="62">
        <f t="shared" si="245"/>
        <v>0</v>
      </c>
    </row>
    <row r="1511" spans="1:9" x14ac:dyDescent="0.25">
      <c r="A1511" s="344" t="s">
        <v>29</v>
      </c>
      <c r="B1511" s="115" t="s">
        <v>19</v>
      </c>
      <c r="C1511" s="116">
        <f t="shared" si="243"/>
        <v>260</v>
      </c>
      <c r="D1511" s="116">
        <f t="shared" si="244"/>
        <v>36</v>
      </c>
      <c r="E1511" s="116">
        <f t="shared" si="244"/>
        <v>224</v>
      </c>
      <c r="F1511" s="116">
        <f t="shared" si="244"/>
        <v>0</v>
      </c>
      <c r="G1511" s="116">
        <f t="shared" si="244"/>
        <v>0</v>
      </c>
      <c r="H1511" s="116">
        <f t="shared" si="244"/>
        <v>0</v>
      </c>
      <c r="I1511" s="116">
        <f t="shared" si="244"/>
        <v>0</v>
      </c>
    </row>
    <row r="1512" spans="1:9" x14ac:dyDescent="0.25">
      <c r="A1512" s="117"/>
      <c r="B1512" s="118" t="s">
        <v>20</v>
      </c>
      <c r="C1512" s="116">
        <f t="shared" si="243"/>
        <v>260</v>
      </c>
      <c r="D1512" s="116">
        <f t="shared" si="244"/>
        <v>36</v>
      </c>
      <c r="E1512" s="116">
        <f t="shared" si="244"/>
        <v>224</v>
      </c>
      <c r="F1512" s="116">
        <f t="shared" si="244"/>
        <v>0</v>
      </c>
      <c r="G1512" s="116">
        <f t="shared" si="244"/>
        <v>0</v>
      </c>
      <c r="H1512" s="116">
        <f t="shared" si="244"/>
        <v>0</v>
      </c>
      <c r="I1512" s="116">
        <f t="shared" si="244"/>
        <v>0</v>
      </c>
    </row>
    <row r="1513" spans="1:9" x14ac:dyDescent="0.25">
      <c r="A1513" s="386" t="s">
        <v>576</v>
      </c>
      <c r="B1513" s="124" t="s">
        <v>19</v>
      </c>
      <c r="C1513" s="125">
        <f t="shared" si="243"/>
        <v>260</v>
      </c>
      <c r="D1513" s="125">
        <f t="shared" ref="D1513:I1514" si="246">D1515+D1517+D1519+D1521</f>
        <v>36</v>
      </c>
      <c r="E1513" s="125">
        <f t="shared" si="246"/>
        <v>224</v>
      </c>
      <c r="F1513" s="125">
        <f t="shared" si="246"/>
        <v>0</v>
      </c>
      <c r="G1513" s="125">
        <f t="shared" si="246"/>
        <v>0</v>
      </c>
      <c r="H1513" s="125">
        <f t="shared" si="246"/>
        <v>0</v>
      </c>
      <c r="I1513" s="125">
        <f t="shared" si="246"/>
        <v>0</v>
      </c>
    </row>
    <row r="1514" spans="1:9" x14ac:dyDescent="0.25">
      <c r="A1514" s="117"/>
      <c r="B1514" s="118" t="s">
        <v>20</v>
      </c>
      <c r="C1514" s="116">
        <f>D1514+E1514+F1514+G1514+H1514+I1514</f>
        <v>260</v>
      </c>
      <c r="D1514" s="125">
        <f t="shared" si="246"/>
        <v>36</v>
      </c>
      <c r="E1514" s="125">
        <f t="shared" si="246"/>
        <v>224</v>
      </c>
      <c r="F1514" s="125">
        <f t="shared" si="246"/>
        <v>0</v>
      </c>
      <c r="G1514" s="125">
        <f t="shared" si="246"/>
        <v>0</v>
      </c>
      <c r="H1514" s="125">
        <f t="shared" si="246"/>
        <v>0</v>
      </c>
      <c r="I1514" s="125">
        <f t="shared" si="246"/>
        <v>0</v>
      </c>
    </row>
    <row r="1515" spans="1:9" x14ac:dyDescent="0.25">
      <c r="A1515" s="324" t="s">
        <v>577</v>
      </c>
      <c r="B1515" s="110" t="s">
        <v>19</v>
      </c>
      <c r="C1515" s="111">
        <f t="shared" si="243"/>
        <v>36</v>
      </c>
      <c r="D1515" s="111">
        <f>D1516</f>
        <v>36</v>
      </c>
      <c r="E1515" s="111">
        <v>0</v>
      </c>
      <c r="F1515" s="111">
        <v>0</v>
      </c>
      <c r="G1515" s="111">
        <v>0</v>
      </c>
      <c r="H1515" s="111">
        <v>0</v>
      </c>
      <c r="I1515" s="111">
        <v>0</v>
      </c>
    </row>
    <row r="1516" spans="1:9" x14ac:dyDescent="0.25">
      <c r="A1516" s="41"/>
      <c r="B1516" s="57" t="s">
        <v>20</v>
      </c>
      <c r="C1516" s="62">
        <f t="shared" si="243"/>
        <v>36</v>
      </c>
      <c r="D1516" s="62">
        <f>11+25</f>
        <v>36</v>
      </c>
      <c r="E1516" s="55">
        <v>0</v>
      </c>
      <c r="F1516" s="62">
        <v>0</v>
      </c>
      <c r="G1516" s="62">
        <v>0</v>
      </c>
      <c r="H1516" s="62">
        <v>0</v>
      </c>
      <c r="I1516" s="62">
        <v>0</v>
      </c>
    </row>
    <row r="1517" spans="1:9" x14ac:dyDescent="0.25">
      <c r="A1517" s="70" t="s">
        <v>578</v>
      </c>
      <c r="B1517" s="59" t="s">
        <v>19</v>
      </c>
      <c r="C1517" s="62">
        <f t="shared" si="243"/>
        <v>150</v>
      </c>
      <c r="D1517" s="111">
        <v>0</v>
      </c>
      <c r="E1517" s="62">
        <v>150</v>
      </c>
      <c r="F1517" s="111">
        <v>0</v>
      </c>
      <c r="G1517" s="111">
        <v>0</v>
      </c>
      <c r="H1517" s="111">
        <v>0</v>
      </c>
      <c r="I1517" s="111">
        <v>0</v>
      </c>
    </row>
    <row r="1518" spans="1:9" x14ac:dyDescent="0.25">
      <c r="A1518" s="41"/>
      <c r="B1518" s="57" t="s">
        <v>20</v>
      </c>
      <c r="C1518" s="62">
        <f t="shared" si="243"/>
        <v>150</v>
      </c>
      <c r="D1518" s="62">
        <v>0</v>
      </c>
      <c r="E1518" s="62">
        <v>150</v>
      </c>
      <c r="F1518" s="62">
        <v>0</v>
      </c>
      <c r="G1518" s="62">
        <v>0</v>
      </c>
      <c r="H1518" s="62">
        <v>0</v>
      </c>
      <c r="I1518" s="62">
        <v>0</v>
      </c>
    </row>
    <row r="1519" spans="1:9" x14ac:dyDescent="0.25">
      <c r="A1519" s="70" t="s">
        <v>579</v>
      </c>
      <c r="B1519" s="59" t="s">
        <v>19</v>
      </c>
      <c r="C1519" s="62">
        <f t="shared" si="243"/>
        <v>54</v>
      </c>
      <c r="D1519" s="111">
        <v>0</v>
      </c>
      <c r="E1519" s="62">
        <v>54</v>
      </c>
      <c r="F1519" s="111">
        <v>0</v>
      </c>
      <c r="G1519" s="111">
        <v>0</v>
      </c>
      <c r="H1519" s="111">
        <v>0</v>
      </c>
      <c r="I1519" s="111">
        <v>0</v>
      </c>
    </row>
    <row r="1520" spans="1:9" x14ac:dyDescent="0.25">
      <c r="A1520" s="41"/>
      <c r="B1520" s="57" t="s">
        <v>20</v>
      </c>
      <c r="C1520" s="62">
        <f t="shared" si="243"/>
        <v>54</v>
      </c>
      <c r="D1520" s="62">
        <v>0</v>
      </c>
      <c r="E1520" s="62">
        <v>54</v>
      </c>
      <c r="F1520" s="62">
        <v>0</v>
      </c>
      <c r="G1520" s="62">
        <v>0</v>
      </c>
      <c r="H1520" s="62">
        <v>0</v>
      </c>
      <c r="I1520" s="62">
        <v>0</v>
      </c>
    </row>
    <row r="1521" spans="1:9" x14ac:dyDescent="0.25">
      <c r="A1521" s="70" t="s">
        <v>580</v>
      </c>
      <c r="B1521" s="59" t="s">
        <v>19</v>
      </c>
      <c r="C1521" s="62">
        <f t="shared" si="243"/>
        <v>20</v>
      </c>
      <c r="D1521" s="111">
        <v>0</v>
      </c>
      <c r="E1521" s="62">
        <v>20</v>
      </c>
      <c r="F1521" s="111">
        <v>0</v>
      </c>
      <c r="G1521" s="111">
        <v>0</v>
      </c>
      <c r="H1521" s="111">
        <v>0</v>
      </c>
      <c r="I1521" s="111">
        <v>0</v>
      </c>
    </row>
    <row r="1522" spans="1:9" x14ac:dyDescent="0.25">
      <c r="A1522" s="41"/>
      <c r="B1522" s="57" t="s">
        <v>20</v>
      </c>
      <c r="C1522" s="62">
        <f t="shared" si="243"/>
        <v>20</v>
      </c>
      <c r="D1522" s="62">
        <v>0</v>
      </c>
      <c r="E1522" s="62">
        <v>20</v>
      </c>
      <c r="F1522" s="62">
        <v>0</v>
      </c>
      <c r="G1522" s="62">
        <v>0</v>
      </c>
      <c r="H1522" s="62">
        <v>0</v>
      </c>
      <c r="I1522" s="62">
        <v>0</v>
      </c>
    </row>
    <row r="1523" spans="1:9" x14ac:dyDescent="0.25">
      <c r="A1523" s="348" t="s">
        <v>39</v>
      </c>
      <c r="B1523" s="59" t="s">
        <v>19</v>
      </c>
      <c r="C1523" s="62">
        <f t="shared" si="243"/>
        <v>100</v>
      </c>
      <c r="D1523" s="62">
        <f t="shared" ref="D1523:I1526" si="247">D1525</f>
        <v>0</v>
      </c>
      <c r="E1523" s="62">
        <f t="shared" si="247"/>
        <v>100</v>
      </c>
      <c r="F1523" s="62">
        <f t="shared" si="247"/>
        <v>0</v>
      </c>
      <c r="G1523" s="62">
        <f t="shared" si="247"/>
        <v>0</v>
      </c>
      <c r="H1523" s="62">
        <f t="shared" si="247"/>
        <v>0</v>
      </c>
      <c r="I1523" s="62">
        <f t="shared" si="247"/>
        <v>0</v>
      </c>
    </row>
    <row r="1524" spans="1:9" x14ac:dyDescent="0.25">
      <c r="A1524" s="41"/>
      <c r="B1524" s="57" t="s">
        <v>20</v>
      </c>
      <c r="C1524" s="62">
        <f t="shared" si="243"/>
        <v>100</v>
      </c>
      <c r="D1524" s="62">
        <f t="shared" si="247"/>
        <v>0</v>
      </c>
      <c r="E1524" s="62">
        <f t="shared" si="247"/>
        <v>100</v>
      </c>
      <c r="F1524" s="62">
        <f t="shared" si="247"/>
        <v>0</v>
      </c>
      <c r="G1524" s="62">
        <f t="shared" si="247"/>
        <v>0</v>
      </c>
      <c r="H1524" s="62">
        <f t="shared" si="247"/>
        <v>0</v>
      </c>
      <c r="I1524" s="62">
        <f t="shared" si="247"/>
        <v>0</v>
      </c>
    </row>
    <row r="1525" spans="1:9" x14ac:dyDescent="0.25">
      <c r="A1525" s="291" t="s">
        <v>581</v>
      </c>
      <c r="B1525" s="387" t="s">
        <v>19</v>
      </c>
      <c r="C1525" s="62">
        <f t="shared" si="243"/>
        <v>100</v>
      </c>
      <c r="D1525" s="62">
        <f t="shared" si="247"/>
        <v>0</v>
      </c>
      <c r="E1525" s="62">
        <f t="shared" si="247"/>
        <v>100</v>
      </c>
      <c r="F1525" s="62">
        <f t="shared" si="247"/>
        <v>0</v>
      </c>
      <c r="G1525" s="62">
        <f t="shared" si="247"/>
        <v>0</v>
      </c>
      <c r="H1525" s="62">
        <f t="shared" si="247"/>
        <v>0</v>
      </c>
      <c r="I1525" s="62">
        <f t="shared" si="247"/>
        <v>0</v>
      </c>
    </row>
    <row r="1526" spans="1:9" x14ac:dyDescent="0.25">
      <c r="A1526" s="306"/>
      <c r="B1526" s="388" t="s">
        <v>20</v>
      </c>
      <c r="C1526" s="62">
        <f t="shared" si="243"/>
        <v>100</v>
      </c>
      <c r="D1526" s="62">
        <f t="shared" si="247"/>
        <v>0</v>
      </c>
      <c r="E1526" s="62">
        <f t="shared" si="247"/>
        <v>100</v>
      </c>
      <c r="F1526" s="62">
        <f t="shared" si="247"/>
        <v>0</v>
      </c>
      <c r="G1526" s="62">
        <f t="shared" si="247"/>
        <v>0</v>
      </c>
      <c r="H1526" s="62">
        <f t="shared" si="247"/>
        <v>0</v>
      </c>
      <c r="I1526" s="62">
        <f t="shared" si="247"/>
        <v>0</v>
      </c>
    </row>
    <row r="1527" spans="1:9" x14ac:dyDescent="0.25">
      <c r="A1527" s="70" t="s">
        <v>582</v>
      </c>
      <c r="B1527" s="59" t="s">
        <v>19</v>
      </c>
      <c r="C1527" s="62">
        <f t="shared" si="243"/>
        <v>100</v>
      </c>
      <c r="D1527" s="111">
        <v>0</v>
      </c>
      <c r="E1527" s="62">
        <v>100</v>
      </c>
      <c r="F1527" s="111">
        <v>0</v>
      </c>
      <c r="G1527" s="111">
        <v>0</v>
      </c>
      <c r="H1527" s="111">
        <v>0</v>
      </c>
      <c r="I1527" s="111">
        <v>0</v>
      </c>
    </row>
    <row r="1528" spans="1:9" x14ac:dyDescent="0.25">
      <c r="A1528" s="41"/>
      <c r="B1528" s="57" t="s">
        <v>20</v>
      </c>
      <c r="C1528" s="62">
        <f t="shared" si="243"/>
        <v>100</v>
      </c>
      <c r="D1528" s="62">
        <v>0</v>
      </c>
      <c r="E1528" s="62">
        <v>100</v>
      </c>
      <c r="F1528" s="62">
        <v>0</v>
      </c>
      <c r="G1528" s="62">
        <v>0</v>
      </c>
      <c r="H1528" s="62">
        <v>0</v>
      </c>
      <c r="I1528" s="62">
        <v>0</v>
      </c>
    </row>
    <row r="1529" spans="1:9" x14ac:dyDescent="0.25">
      <c r="A1529" s="100" t="s">
        <v>583</v>
      </c>
      <c r="B1529" s="101"/>
      <c r="C1529" s="101"/>
      <c r="D1529" s="101"/>
      <c r="E1529" s="101"/>
      <c r="F1529" s="101"/>
      <c r="G1529" s="101"/>
      <c r="H1529" s="101"/>
      <c r="I1529" s="102"/>
    </row>
    <row r="1530" spans="1:9" x14ac:dyDescent="0.25">
      <c r="A1530" s="71" t="s">
        <v>42</v>
      </c>
      <c r="B1530" s="54" t="s">
        <v>19</v>
      </c>
      <c r="C1530" s="62">
        <f t="shared" ref="C1530:C1565" si="248">D1530+E1530+F1530+G1530+H1530+I1530</f>
        <v>6972.7000000000007</v>
      </c>
      <c r="D1530" s="55">
        <f>D1532</f>
        <v>2655.7000000000003</v>
      </c>
      <c r="E1530" s="55">
        <f>E1532</f>
        <v>4317</v>
      </c>
      <c r="F1530" s="55">
        <f t="shared" ref="F1530:I1531" si="249">F1532</f>
        <v>0</v>
      </c>
      <c r="G1530" s="55">
        <f t="shared" si="249"/>
        <v>0</v>
      </c>
      <c r="H1530" s="55">
        <f t="shared" si="249"/>
        <v>0</v>
      </c>
      <c r="I1530" s="55">
        <f t="shared" si="249"/>
        <v>0</v>
      </c>
    </row>
    <row r="1531" spans="1:9" x14ac:dyDescent="0.25">
      <c r="A1531" s="61" t="s">
        <v>56</v>
      </c>
      <c r="B1531" s="52" t="s">
        <v>20</v>
      </c>
      <c r="C1531" s="62">
        <f t="shared" si="248"/>
        <v>6972.7000000000007</v>
      </c>
      <c r="D1531" s="55">
        <f>D1533</f>
        <v>2655.7000000000003</v>
      </c>
      <c r="E1531" s="55">
        <f>E1533</f>
        <v>4317</v>
      </c>
      <c r="F1531" s="55">
        <f t="shared" si="249"/>
        <v>0</v>
      </c>
      <c r="G1531" s="55">
        <f t="shared" si="249"/>
        <v>0</v>
      </c>
      <c r="H1531" s="55">
        <f t="shared" si="249"/>
        <v>0</v>
      </c>
      <c r="I1531" s="55">
        <f t="shared" si="249"/>
        <v>0</v>
      </c>
    </row>
    <row r="1532" spans="1:9" x14ac:dyDescent="0.25">
      <c r="A1532" s="254" t="s">
        <v>66</v>
      </c>
      <c r="B1532" s="59" t="s">
        <v>19</v>
      </c>
      <c r="C1532" s="62">
        <f t="shared" si="248"/>
        <v>6972.7000000000007</v>
      </c>
      <c r="D1532" s="62">
        <f t="shared" ref="D1532:I1537" si="250">D1534</f>
        <v>2655.7000000000003</v>
      </c>
      <c r="E1532" s="62">
        <f t="shared" si="250"/>
        <v>4317</v>
      </c>
      <c r="F1532" s="62">
        <f t="shared" si="250"/>
        <v>0</v>
      </c>
      <c r="G1532" s="62">
        <f t="shared" si="250"/>
        <v>0</v>
      </c>
      <c r="H1532" s="62">
        <f t="shared" si="250"/>
        <v>0</v>
      </c>
      <c r="I1532" s="62">
        <f t="shared" si="250"/>
        <v>0</v>
      </c>
    </row>
    <row r="1533" spans="1:9" x14ac:dyDescent="0.25">
      <c r="A1533" s="61" t="s">
        <v>67</v>
      </c>
      <c r="B1533" s="57" t="s">
        <v>20</v>
      </c>
      <c r="C1533" s="62">
        <f t="shared" si="248"/>
        <v>6972.7000000000007</v>
      </c>
      <c r="D1533" s="62">
        <f t="shared" si="250"/>
        <v>2655.7000000000003</v>
      </c>
      <c r="E1533" s="62">
        <f t="shared" si="250"/>
        <v>4317</v>
      </c>
      <c r="F1533" s="62">
        <f t="shared" si="250"/>
        <v>0</v>
      </c>
      <c r="G1533" s="62">
        <f t="shared" si="250"/>
        <v>0</v>
      </c>
      <c r="H1533" s="62">
        <f t="shared" si="250"/>
        <v>0</v>
      </c>
      <c r="I1533" s="62">
        <f t="shared" si="250"/>
        <v>0</v>
      </c>
    </row>
    <row r="1534" spans="1:9" x14ac:dyDescent="0.25">
      <c r="A1534" s="49" t="s">
        <v>26</v>
      </c>
      <c r="B1534" s="50" t="s">
        <v>19</v>
      </c>
      <c r="C1534" s="62">
        <f t="shared" si="248"/>
        <v>6972.7000000000007</v>
      </c>
      <c r="D1534" s="62">
        <f t="shared" si="250"/>
        <v>2655.7000000000003</v>
      </c>
      <c r="E1534" s="62">
        <f t="shared" si="250"/>
        <v>4317</v>
      </c>
      <c r="F1534" s="62">
        <f t="shared" si="250"/>
        <v>0</v>
      </c>
      <c r="G1534" s="62">
        <f t="shared" si="250"/>
        <v>0</v>
      </c>
      <c r="H1534" s="62">
        <f t="shared" si="250"/>
        <v>0</v>
      </c>
      <c r="I1534" s="62">
        <f t="shared" si="250"/>
        <v>0</v>
      </c>
    </row>
    <row r="1535" spans="1:9" x14ac:dyDescent="0.25">
      <c r="A1535" s="51"/>
      <c r="B1535" s="52" t="s">
        <v>20</v>
      </c>
      <c r="C1535" s="62">
        <f t="shared" si="248"/>
        <v>6972.7000000000007</v>
      </c>
      <c r="D1535" s="62">
        <f t="shared" si="250"/>
        <v>2655.7000000000003</v>
      </c>
      <c r="E1535" s="62">
        <f t="shared" si="250"/>
        <v>4317</v>
      </c>
      <c r="F1535" s="62">
        <f t="shared" si="250"/>
        <v>0</v>
      </c>
      <c r="G1535" s="62">
        <f t="shared" si="250"/>
        <v>0</v>
      </c>
      <c r="H1535" s="62">
        <f t="shared" si="250"/>
        <v>0</v>
      </c>
      <c r="I1535" s="62">
        <f t="shared" si="250"/>
        <v>0</v>
      </c>
    </row>
    <row r="1536" spans="1:9" x14ac:dyDescent="0.25">
      <c r="A1536" s="58" t="s">
        <v>38</v>
      </c>
      <c r="B1536" s="384" t="s">
        <v>19</v>
      </c>
      <c r="C1536" s="62">
        <f t="shared" si="248"/>
        <v>6972.7000000000007</v>
      </c>
      <c r="D1536" s="62">
        <f t="shared" si="250"/>
        <v>2655.7000000000003</v>
      </c>
      <c r="E1536" s="62">
        <f t="shared" si="250"/>
        <v>4317</v>
      </c>
      <c r="F1536" s="62">
        <f t="shared" si="250"/>
        <v>0</v>
      </c>
      <c r="G1536" s="62">
        <f t="shared" si="250"/>
        <v>0</v>
      </c>
      <c r="H1536" s="62">
        <f t="shared" si="250"/>
        <v>0</v>
      </c>
      <c r="I1536" s="62">
        <f t="shared" si="250"/>
        <v>0</v>
      </c>
    </row>
    <row r="1537" spans="1:9" x14ac:dyDescent="0.25">
      <c r="A1537" s="41"/>
      <c r="B1537" s="385" t="s">
        <v>20</v>
      </c>
      <c r="C1537" s="62">
        <f t="shared" si="248"/>
        <v>6972.7000000000007</v>
      </c>
      <c r="D1537" s="62">
        <f t="shared" si="250"/>
        <v>2655.7000000000003</v>
      </c>
      <c r="E1537" s="62">
        <f t="shared" si="250"/>
        <v>4317</v>
      </c>
      <c r="F1537" s="62">
        <f t="shared" si="250"/>
        <v>0</v>
      </c>
      <c r="G1537" s="62">
        <f t="shared" si="250"/>
        <v>0</v>
      </c>
      <c r="H1537" s="62">
        <f t="shared" si="250"/>
        <v>0</v>
      </c>
      <c r="I1537" s="62">
        <f t="shared" si="250"/>
        <v>0</v>
      </c>
    </row>
    <row r="1538" spans="1:9" x14ac:dyDescent="0.25">
      <c r="A1538" s="348" t="s">
        <v>29</v>
      </c>
      <c r="B1538" s="104" t="s">
        <v>19</v>
      </c>
      <c r="C1538" s="105">
        <f t="shared" si="248"/>
        <v>6972.7000000000007</v>
      </c>
      <c r="D1538" s="105">
        <f t="shared" ref="D1538:I1539" si="251">D1540+D1542+D1544+D1546+D1548+D1550+D1552+D1554+D1556+D1558+D1560+D1562+D1564</f>
        <v>2655.7000000000003</v>
      </c>
      <c r="E1538" s="105">
        <f t="shared" si="251"/>
        <v>4317</v>
      </c>
      <c r="F1538" s="105">
        <f t="shared" si="251"/>
        <v>0</v>
      </c>
      <c r="G1538" s="105">
        <f t="shared" si="251"/>
        <v>0</v>
      </c>
      <c r="H1538" s="105">
        <f t="shared" si="251"/>
        <v>0</v>
      </c>
      <c r="I1538" s="105">
        <f t="shared" si="251"/>
        <v>0</v>
      </c>
    </row>
    <row r="1539" spans="1:9" x14ac:dyDescent="0.25">
      <c r="A1539" s="108"/>
      <c r="B1539" s="106" t="s">
        <v>20</v>
      </c>
      <c r="C1539" s="105">
        <f t="shared" si="248"/>
        <v>6972.7000000000007</v>
      </c>
      <c r="D1539" s="105">
        <f t="shared" si="251"/>
        <v>2655.7000000000003</v>
      </c>
      <c r="E1539" s="105">
        <f t="shared" si="251"/>
        <v>4317</v>
      </c>
      <c r="F1539" s="105">
        <f t="shared" si="251"/>
        <v>0</v>
      </c>
      <c r="G1539" s="105">
        <f t="shared" si="251"/>
        <v>0</v>
      </c>
      <c r="H1539" s="105">
        <f t="shared" si="251"/>
        <v>0</v>
      </c>
      <c r="I1539" s="105">
        <f t="shared" si="251"/>
        <v>0</v>
      </c>
    </row>
    <row r="1540" spans="1:9" x14ac:dyDescent="0.25">
      <c r="A1540" s="389" t="s">
        <v>584</v>
      </c>
      <c r="B1540" s="390" t="s">
        <v>19</v>
      </c>
      <c r="C1540" s="121">
        <f t="shared" si="248"/>
        <v>66.17</v>
      </c>
      <c r="D1540" s="121">
        <v>66.17</v>
      </c>
      <c r="E1540" s="111">
        <v>0</v>
      </c>
      <c r="F1540" s="121">
        <v>0</v>
      </c>
      <c r="G1540" s="121">
        <v>0</v>
      </c>
      <c r="H1540" s="121">
        <v>0</v>
      </c>
      <c r="I1540" s="121">
        <v>0</v>
      </c>
    </row>
    <row r="1541" spans="1:9" x14ac:dyDescent="0.25">
      <c r="A1541" s="122"/>
      <c r="B1541" s="391" t="s">
        <v>20</v>
      </c>
      <c r="C1541" s="96">
        <f t="shared" si="248"/>
        <v>66.17</v>
      </c>
      <c r="D1541" s="121">
        <v>66.17</v>
      </c>
      <c r="E1541" s="111">
        <v>0</v>
      </c>
      <c r="F1541" s="96">
        <v>0</v>
      </c>
      <c r="G1541" s="96">
        <v>0</v>
      </c>
      <c r="H1541" s="96">
        <v>0</v>
      </c>
      <c r="I1541" s="96">
        <v>0</v>
      </c>
    </row>
    <row r="1542" spans="1:9" x14ac:dyDescent="0.25">
      <c r="A1542" s="389" t="s">
        <v>585</v>
      </c>
      <c r="B1542" s="390" t="s">
        <v>19</v>
      </c>
      <c r="C1542" s="121">
        <f t="shared" si="248"/>
        <v>1060</v>
      </c>
      <c r="D1542" s="121">
        <v>1060</v>
      </c>
      <c r="E1542" s="111">
        <v>0</v>
      </c>
      <c r="F1542" s="121">
        <v>0</v>
      </c>
      <c r="G1542" s="121">
        <v>0</v>
      </c>
      <c r="H1542" s="121">
        <v>0</v>
      </c>
      <c r="I1542" s="121">
        <v>0</v>
      </c>
    </row>
    <row r="1543" spans="1:9" x14ac:dyDescent="0.25">
      <c r="A1543" s="122"/>
      <c r="B1543" s="391" t="s">
        <v>20</v>
      </c>
      <c r="C1543" s="96">
        <f t="shared" si="248"/>
        <v>1060</v>
      </c>
      <c r="D1543" s="96">
        <v>1060</v>
      </c>
      <c r="E1543" s="39">
        <v>0</v>
      </c>
      <c r="F1543" s="96">
        <v>0</v>
      </c>
      <c r="G1543" s="96">
        <v>0</v>
      </c>
      <c r="H1543" s="96">
        <v>0</v>
      </c>
      <c r="I1543" s="96">
        <v>0</v>
      </c>
    </row>
    <row r="1544" spans="1:9" x14ac:dyDescent="0.25">
      <c r="A1544" s="389" t="s">
        <v>586</v>
      </c>
      <c r="B1544" s="390" t="s">
        <v>19</v>
      </c>
      <c r="C1544" s="121">
        <f t="shared" si="248"/>
        <v>598</v>
      </c>
      <c r="D1544" s="121">
        <v>598</v>
      </c>
      <c r="E1544" s="111">
        <v>0</v>
      </c>
      <c r="F1544" s="121">
        <v>0</v>
      </c>
      <c r="G1544" s="121">
        <v>0</v>
      </c>
      <c r="H1544" s="121">
        <v>0</v>
      </c>
      <c r="I1544" s="121">
        <v>0</v>
      </c>
    </row>
    <row r="1545" spans="1:9" x14ac:dyDescent="0.25">
      <c r="A1545" s="122"/>
      <c r="B1545" s="391" t="s">
        <v>20</v>
      </c>
      <c r="C1545" s="96">
        <f t="shared" si="248"/>
        <v>598</v>
      </c>
      <c r="D1545" s="121">
        <v>598</v>
      </c>
      <c r="E1545" s="111">
        <v>0</v>
      </c>
      <c r="F1545" s="96">
        <v>0</v>
      </c>
      <c r="G1545" s="96">
        <v>0</v>
      </c>
      <c r="H1545" s="96">
        <v>0</v>
      </c>
      <c r="I1545" s="96">
        <v>0</v>
      </c>
    </row>
    <row r="1546" spans="1:9" x14ac:dyDescent="0.25">
      <c r="A1546" s="389" t="s">
        <v>587</v>
      </c>
      <c r="B1546" s="390" t="s">
        <v>19</v>
      </c>
      <c r="C1546" s="121">
        <f t="shared" si="248"/>
        <v>105</v>
      </c>
      <c r="D1546" s="121">
        <v>105</v>
      </c>
      <c r="E1546" s="111">
        <v>0</v>
      </c>
      <c r="F1546" s="121">
        <v>0</v>
      </c>
      <c r="G1546" s="121">
        <v>0</v>
      </c>
      <c r="H1546" s="121">
        <v>0</v>
      </c>
      <c r="I1546" s="121">
        <v>0</v>
      </c>
    </row>
    <row r="1547" spans="1:9" x14ac:dyDescent="0.25">
      <c r="A1547" s="122"/>
      <c r="B1547" s="391" t="s">
        <v>20</v>
      </c>
      <c r="C1547" s="96">
        <f t="shared" si="248"/>
        <v>105</v>
      </c>
      <c r="D1547" s="96">
        <v>105</v>
      </c>
      <c r="E1547" s="39">
        <v>0</v>
      </c>
      <c r="F1547" s="96">
        <v>0</v>
      </c>
      <c r="G1547" s="96">
        <v>0</v>
      </c>
      <c r="H1547" s="96">
        <v>0</v>
      </c>
      <c r="I1547" s="96">
        <v>0</v>
      </c>
    </row>
    <row r="1548" spans="1:9" x14ac:dyDescent="0.25">
      <c r="A1548" s="389" t="s">
        <v>588</v>
      </c>
      <c r="B1548" s="390" t="s">
        <v>19</v>
      </c>
      <c r="C1548" s="121">
        <f t="shared" si="248"/>
        <v>35.4</v>
      </c>
      <c r="D1548" s="121">
        <v>35.4</v>
      </c>
      <c r="E1548" s="111">
        <v>0</v>
      </c>
      <c r="F1548" s="121">
        <v>0</v>
      </c>
      <c r="G1548" s="121">
        <v>0</v>
      </c>
      <c r="H1548" s="121">
        <v>0</v>
      </c>
      <c r="I1548" s="121">
        <v>0</v>
      </c>
    </row>
    <row r="1549" spans="1:9" x14ac:dyDescent="0.25">
      <c r="A1549" s="122"/>
      <c r="B1549" s="391" t="s">
        <v>20</v>
      </c>
      <c r="C1549" s="96">
        <f t="shared" si="248"/>
        <v>35.4</v>
      </c>
      <c r="D1549" s="121">
        <v>35.4</v>
      </c>
      <c r="E1549" s="111">
        <v>0</v>
      </c>
      <c r="F1549" s="96">
        <v>0</v>
      </c>
      <c r="G1549" s="96">
        <v>0</v>
      </c>
      <c r="H1549" s="96">
        <v>0</v>
      </c>
      <c r="I1549" s="96">
        <v>0</v>
      </c>
    </row>
    <row r="1550" spans="1:9" ht="26.25" x14ac:dyDescent="0.25">
      <c r="A1550" s="269" t="s">
        <v>589</v>
      </c>
      <c r="B1550" s="390" t="s">
        <v>19</v>
      </c>
      <c r="C1550" s="121">
        <f t="shared" si="248"/>
        <v>627.13</v>
      </c>
      <c r="D1550" s="121">
        <v>627.13</v>
      </c>
      <c r="E1550" s="111">
        <v>0</v>
      </c>
      <c r="F1550" s="121">
        <v>0</v>
      </c>
      <c r="G1550" s="121">
        <v>0</v>
      </c>
      <c r="H1550" s="121">
        <v>0</v>
      </c>
      <c r="I1550" s="121">
        <v>0</v>
      </c>
    </row>
    <row r="1551" spans="1:9" x14ac:dyDescent="0.25">
      <c r="A1551" s="122"/>
      <c r="B1551" s="391" t="s">
        <v>20</v>
      </c>
      <c r="C1551" s="96">
        <f t="shared" si="248"/>
        <v>627.13</v>
      </c>
      <c r="D1551" s="121">
        <v>627.13</v>
      </c>
      <c r="E1551" s="111">
        <v>0</v>
      </c>
      <c r="F1551" s="96">
        <v>0</v>
      </c>
      <c r="G1551" s="96">
        <v>0</v>
      </c>
      <c r="H1551" s="96">
        <v>0</v>
      </c>
      <c r="I1551" s="96">
        <v>0</v>
      </c>
    </row>
    <row r="1552" spans="1:9" x14ac:dyDescent="0.25">
      <c r="A1552" s="389" t="s">
        <v>590</v>
      </c>
      <c r="B1552" s="390" t="s">
        <v>19</v>
      </c>
      <c r="C1552" s="121">
        <f t="shared" si="248"/>
        <v>117</v>
      </c>
      <c r="D1552" s="121">
        <v>117</v>
      </c>
      <c r="E1552" s="111">
        <v>0</v>
      </c>
      <c r="F1552" s="121">
        <v>0</v>
      </c>
      <c r="G1552" s="121">
        <v>0</v>
      </c>
      <c r="H1552" s="121">
        <v>0</v>
      </c>
      <c r="I1552" s="121">
        <v>0</v>
      </c>
    </row>
    <row r="1553" spans="1:9" x14ac:dyDescent="0.25">
      <c r="A1553" s="122"/>
      <c r="B1553" s="391" t="s">
        <v>20</v>
      </c>
      <c r="C1553" s="96">
        <f t="shared" si="248"/>
        <v>117</v>
      </c>
      <c r="D1553" s="96">
        <v>117</v>
      </c>
      <c r="E1553" s="39">
        <v>0</v>
      </c>
      <c r="F1553" s="96">
        <v>0</v>
      </c>
      <c r="G1553" s="96">
        <v>0</v>
      </c>
      <c r="H1553" s="96">
        <v>0</v>
      </c>
      <c r="I1553" s="96">
        <v>0</v>
      </c>
    </row>
    <row r="1554" spans="1:9" x14ac:dyDescent="0.25">
      <c r="A1554" s="301" t="s">
        <v>591</v>
      </c>
      <c r="B1554" s="390" t="s">
        <v>19</v>
      </c>
      <c r="C1554" s="121">
        <f t="shared" si="248"/>
        <v>47</v>
      </c>
      <c r="D1554" s="121">
        <v>47</v>
      </c>
      <c r="E1554" s="111">
        <v>0</v>
      </c>
      <c r="F1554" s="121">
        <v>0</v>
      </c>
      <c r="G1554" s="121">
        <v>0</v>
      </c>
      <c r="H1554" s="121">
        <v>0</v>
      </c>
      <c r="I1554" s="121">
        <v>0</v>
      </c>
    </row>
    <row r="1555" spans="1:9" x14ac:dyDescent="0.25">
      <c r="A1555" s="122"/>
      <c r="B1555" s="391" t="s">
        <v>20</v>
      </c>
      <c r="C1555" s="96">
        <f t="shared" si="248"/>
        <v>47</v>
      </c>
      <c r="D1555" s="121">
        <v>47</v>
      </c>
      <c r="E1555" s="39">
        <v>0</v>
      </c>
      <c r="F1555" s="96">
        <v>0</v>
      </c>
      <c r="G1555" s="96">
        <v>0</v>
      </c>
      <c r="H1555" s="96">
        <v>0</v>
      </c>
      <c r="I1555" s="96">
        <v>0</v>
      </c>
    </row>
    <row r="1556" spans="1:9" x14ac:dyDescent="0.25">
      <c r="A1556" s="392" t="s">
        <v>592</v>
      </c>
      <c r="B1556" s="393" t="s">
        <v>19</v>
      </c>
      <c r="C1556" s="96">
        <f t="shared" si="248"/>
        <v>79</v>
      </c>
      <c r="D1556" s="96">
        <v>0</v>
      </c>
      <c r="E1556" s="39">
        <v>79</v>
      </c>
      <c r="F1556" s="96">
        <v>0</v>
      </c>
      <c r="G1556" s="96">
        <v>0</v>
      </c>
      <c r="H1556" s="96">
        <v>0</v>
      </c>
      <c r="I1556" s="96">
        <v>0</v>
      </c>
    </row>
    <row r="1557" spans="1:9" x14ac:dyDescent="0.25">
      <c r="A1557" s="122"/>
      <c r="B1557" s="391" t="s">
        <v>20</v>
      </c>
      <c r="C1557" s="96">
        <f t="shared" si="248"/>
        <v>79</v>
      </c>
      <c r="D1557" s="96">
        <v>0</v>
      </c>
      <c r="E1557" s="39">
        <v>79</v>
      </c>
      <c r="F1557" s="96">
        <v>0</v>
      </c>
      <c r="G1557" s="96">
        <v>0</v>
      </c>
      <c r="H1557" s="96">
        <v>0</v>
      </c>
      <c r="I1557" s="96">
        <v>0</v>
      </c>
    </row>
    <row r="1558" spans="1:9" x14ac:dyDescent="0.25">
      <c r="A1558" s="312" t="s">
        <v>593</v>
      </c>
      <c r="B1558" s="394" t="s">
        <v>19</v>
      </c>
      <c r="C1558" s="138">
        <f t="shared" si="248"/>
        <v>1519</v>
      </c>
      <c r="D1558" s="138">
        <v>0</v>
      </c>
      <c r="E1558" s="39">
        <v>1519</v>
      </c>
      <c r="F1558" s="138">
        <v>0</v>
      </c>
      <c r="G1558" s="138">
        <v>0</v>
      </c>
      <c r="H1558" s="138">
        <v>0</v>
      </c>
      <c r="I1558" s="138">
        <v>0</v>
      </c>
    </row>
    <row r="1559" spans="1:9" x14ac:dyDescent="0.25">
      <c r="A1559" s="196"/>
      <c r="B1559" s="225" t="s">
        <v>20</v>
      </c>
      <c r="C1559" s="96">
        <f t="shared" si="248"/>
        <v>1519</v>
      </c>
      <c r="D1559" s="138">
        <v>0</v>
      </c>
      <c r="E1559" s="39">
        <v>1519</v>
      </c>
      <c r="F1559" s="138">
        <v>0</v>
      </c>
      <c r="G1559" s="138">
        <v>0</v>
      </c>
      <c r="H1559" s="138">
        <v>0</v>
      </c>
      <c r="I1559" s="138">
        <v>0</v>
      </c>
    </row>
    <row r="1560" spans="1:9" x14ac:dyDescent="0.25">
      <c r="A1560" s="332" t="s">
        <v>594</v>
      </c>
      <c r="B1560" s="394" t="s">
        <v>19</v>
      </c>
      <c r="C1560" s="96">
        <f t="shared" si="248"/>
        <v>1165</v>
      </c>
      <c r="D1560" s="96">
        <v>0</v>
      </c>
      <c r="E1560" s="39">
        <v>1165</v>
      </c>
      <c r="F1560" s="96">
        <v>0</v>
      </c>
      <c r="G1560" s="96">
        <v>0</v>
      </c>
      <c r="H1560" s="96">
        <v>0</v>
      </c>
      <c r="I1560" s="96">
        <v>0</v>
      </c>
    </row>
    <row r="1561" spans="1:9" x14ac:dyDescent="0.25">
      <c r="A1561" s="196"/>
      <c r="B1561" s="225" t="s">
        <v>20</v>
      </c>
      <c r="C1561" s="96">
        <f t="shared" si="248"/>
        <v>1165</v>
      </c>
      <c r="D1561" s="96">
        <v>0</v>
      </c>
      <c r="E1561" s="39">
        <v>1165</v>
      </c>
      <c r="F1561" s="96">
        <v>0</v>
      </c>
      <c r="G1561" s="96">
        <v>0</v>
      </c>
      <c r="H1561" s="96">
        <v>0</v>
      </c>
      <c r="I1561" s="96">
        <v>0</v>
      </c>
    </row>
    <row r="1562" spans="1:9" x14ac:dyDescent="0.25">
      <c r="A1562" s="312" t="s">
        <v>595</v>
      </c>
      <c r="B1562" s="394" t="s">
        <v>19</v>
      </c>
      <c r="C1562" s="96">
        <f t="shared" si="248"/>
        <v>1525</v>
      </c>
      <c r="D1562" s="138">
        <v>0</v>
      </c>
      <c r="E1562" s="39">
        <v>1525</v>
      </c>
      <c r="F1562" s="138">
        <v>0</v>
      </c>
      <c r="G1562" s="138">
        <v>0</v>
      </c>
      <c r="H1562" s="138">
        <v>0</v>
      </c>
      <c r="I1562" s="138">
        <v>0</v>
      </c>
    </row>
    <row r="1563" spans="1:9" x14ac:dyDescent="0.25">
      <c r="A1563" s="196"/>
      <c r="B1563" s="225" t="s">
        <v>20</v>
      </c>
      <c r="C1563" s="96">
        <f t="shared" si="248"/>
        <v>1525</v>
      </c>
      <c r="D1563" s="138">
        <v>0</v>
      </c>
      <c r="E1563" s="39">
        <v>1525</v>
      </c>
      <c r="F1563" s="138">
        <v>0</v>
      </c>
      <c r="G1563" s="138">
        <v>0</v>
      </c>
      <c r="H1563" s="138">
        <v>0</v>
      </c>
      <c r="I1563" s="138">
        <v>0</v>
      </c>
    </row>
    <row r="1564" spans="1:9" x14ac:dyDescent="0.25">
      <c r="A1564" s="332" t="s">
        <v>596</v>
      </c>
      <c r="B1564" s="394" t="s">
        <v>19</v>
      </c>
      <c r="C1564" s="96">
        <f t="shared" si="248"/>
        <v>29</v>
      </c>
      <c r="D1564" s="96">
        <v>0</v>
      </c>
      <c r="E1564" s="96">
        <v>29</v>
      </c>
      <c r="F1564" s="96">
        <v>0</v>
      </c>
      <c r="G1564" s="96">
        <v>0</v>
      </c>
      <c r="H1564" s="96">
        <v>0</v>
      </c>
      <c r="I1564" s="96">
        <v>0</v>
      </c>
    </row>
    <row r="1565" spans="1:9" x14ac:dyDescent="0.25">
      <c r="A1565" s="196"/>
      <c r="B1565" s="225" t="s">
        <v>20</v>
      </c>
      <c r="C1565" s="96">
        <f t="shared" si="248"/>
        <v>29</v>
      </c>
      <c r="D1565" s="96">
        <v>0</v>
      </c>
      <c r="E1565" s="96">
        <v>29</v>
      </c>
      <c r="F1565" s="96">
        <v>0</v>
      </c>
      <c r="G1565" s="96">
        <v>0</v>
      </c>
      <c r="H1565" s="96">
        <v>0</v>
      </c>
      <c r="I1565" s="96">
        <v>0</v>
      </c>
    </row>
    <row r="1566" spans="1:9" x14ac:dyDescent="0.25">
      <c r="A1566" s="395" t="s">
        <v>597</v>
      </c>
      <c r="B1566" s="396"/>
      <c r="C1566" s="396"/>
      <c r="D1566" s="192"/>
      <c r="E1566" s="192"/>
      <c r="F1566" s="192"/>
      <c r="G1566" s="192"/>
      <c r="H1566" s="192"/>
      <c r="I1566" s="193"/>
    </row>
    <row r="1567" spans="1:9" x14ac:dyDescent="0.25">
      <c r="A1567" s="397" t="s">
        <v>42</v>
      </c>
      <c r="B1567" s="398" t="s">
        <v>19</v>
      </c>
      <c r="C1567" s="96">
        <f t="shared" ref="C1567:I1576" si="252">C1569</f>
        <v>120</v>
      </c>
      <c r="D1567" s="96">
        <f t="shared" si="252"/>
        <v>0</v>
      </c>
      <c r="E1567" s="96">
        <f t="shared" si="252"/>
        <v>120</v>
      </c>
      <c r="F1567" s="96">
        <f t="shared" si="252"/>
        <v>0</v>
      </c>
      <c r="G1567" s="96">
        <f t="shared" si="252"/>
        <v>0</v>
      </c>
      <c r="H1567" s="96">
        <f t="shared" si="252"/>
        <v>0</v>
      </c>
      <c r="I1567" s="96">
        <f t="shared" si="252"/>
        <v>0</v>
      </c>
    </row>
    <row r="1568" spans="1:9" x14ac:dyDescent="0.25">
      <c r="A1568" s="90" t="s">
        <v>56</v>
      </c>
      <c r="B1568" s="92" t="s">
        <v>20</v>
      </c>
      <c r="C1568" s="96">
        <f t="shared" si="252"/>
        <v>120</v>
      </c>
      <c r="D1568" s="96">
        <f t="shared" si="252"/>
        <v>0</v>
      </c>
      <c r="E1568" s="96">
        <f t="shared" si="252"/>
        <v>120</v>
      </c>
      <c r="F1568" s="96">
        <f t="shared" si="252"/>
        <v>0</v>
      </c>
      <c r="G1568" s="96">
        <f t="shared" si="252"/>
        <v>0</v>
      </c>
      <c r="H1568" s="96">
        <f t="shared" si="252"/>
        <v>0</v>
      </c>
      <c r="I1568" s="96">
        <f t="shared" si="252"/>
        <v>0</v>
      </c>
    </row>
    <row r="1569" spans="1:9" x14ac:dyDescent="0.25">
      <c r="A1569" s="65" t="s">
        <v>33</v>
      </c>
      <c r="B1569" s="399" t="s">
        <v>19</v>
      </c>
      <c r="C1569" s="96">
        <f t="shared" si="252"/>
        <v>120</v>
      </c>
      <c r="D1569" s="96">
        <f t="shared" si="252"/>
        <v>0</v>
      </c>
      <c r="E1569" s="96">
        <f t="shared" si="252"/>
        <v>120</v>
      </c>
      <c r="F1569" s="96">
        <f t="shared" si="252"/>
        <v>0</v>
      </c>
      <c r="G1569" s="96">
        <f t="shared" si="252"/>
        <v>0</v>
      </c>
      <c r="H1569" s="96">
        <f t="shared" si="252"/>
        <v>0</v>
      </c>
      <c r="I1569" s="96">
        <f t="shared" si="252"/>
        <v>0</v>
      </c>
    </row>
    <row r="1570" spans="1:9" x14ac:dyDescent="0.25">
      <c r="A1570" s="66" t="s">
        <v>34</v>
      </c>
      <c r="B1570" s="232" t="s">
        <v>20</v>
      </c>
      <c r="C1570" s="96">
        <f>C1572</f>
        <v>120</v>
      </c>
      <c r="D1570" s="96">
        <f t="shared" si="252"/>
        <v>0</v>
      </c>
      <c r="E1570" s="96">
        <f t="shared" si="252"/>
        <v>120</v>
      </c>
      <c r="F1570" s="96">
        <f t="shared" si="252"/>
        <v>0</v>
      </c>
      <c r="G1570" s="96">
        <f t="shared" si="252"/>
        <v>0</v>
      </c>
      <c r="H1570" s="96">
        <f t="shared" si="252"/>
        <v>0</v>
      </c>
      <c r="I1570" s="96">
        <f t="shared" si="252"/>
        <v>0</v>
      </c>
    </row>
    <row r="1571" spans="1:9" x14ac:dyDescent="0.25">
      <c r="A1571" s="249" t="s">
        <v>26</v>
      </c>
      <c r="B1571" s="399" t="s">
        <v>19</v>
      </c>
      <c r="C1571" s="96">
        <f>C1573</f>
        <v>120</v>
      </c>
      <c r="D1571" s="96">
        <f t="shared" si="252"/>
        <v>0</v>
      </c>
      <c r="E1571" s="96">
        <f t="shared" si="252"/>
        <v>120</v>
      </c>
      <c r="F1571" s="96">
        <f t="shared" si="252"/>
        <v>0</v>
      </c>
      <c r="G1571" s="96">
        <f t="shared" si="252"/>
        <v>0</v>
      </c>
      <c r="H1571" s="96">
        <f t="shared" si="252"/>
        <v>0</v>
      </c>
      <c r="I1571" s="96">
        <f t="shared" si="252"/>
        <v>0</v>
      </c>
    </row>
    <row r="1572" spans="1:9" x14ac:dyDescent="0.25">
      <c r="A1572" s="51"/>
      <c r="B1572" s="232" t="s">
        <v>20</v>
      </c>
      <c r="C1572" s="96">
        <f>C1574</f>
        <v>120</v>
      </c>
      <c r="D1572" s="96">
        <f t="shared" si="252"/>
        <v>0</v>
      </c>
      <c r="E1572" s="96">
        <f t="shared" si="252"/>
        <v>120</v>
      </c>
      <c r="F1572" s="96">
        <f t="shared" si="252"/>
        <v>0</v>
      </c>
      <c r="G1572" s="96">
        <f t="shared" si="252"/>
        <v>0</v>
      </c>
      <c r="H1572" s="96">
        <f t="shared" si="252"/>
        <v>0</v>
      </c>
      <c r="I1572" s="96">
        <f t="shared" si="252"/>
        <v>0</v>
      </c>
    </row>
    <row r="1573" spans="1:9" x14ac:dyDescent="0.25">
      <c r="A1573" s="249" t="s">
        <v>38</v>
      </c>
      <c r="B1573" s="399" t="s">
        <v>19</v>
      </c>
      <c r="C1573" s="96">
        <f>C1575</f>
        <v>120</v>
      </c>
      <c r="D1573" s="96">
        <f t="shared" si="252"/>
        <v>0</v>
      </c>
      <c r="E1573" s="96">
        <f t="shared" si="252"/>
        <v>120</v>
      </c>
      <c r="F1573" s="96">
        <f t="shared" si="252"/>
        <v>0</v>
      </c>
      <c r="G1573" s="96">
        <f t="shared" si="252"/>
        <v>0</v>
      </c>
      <c r="H1573" s="96">
        <f t="shared" si="252"/>
        <v>0</v>
      </c>
      <c r="I1573" s="96">
        <f t="shared" si="252"/>
        <v>0</v>
      </c>
    </row>
    <row r="1574" spans="1:9" x14ac:dyDescent="0.25">
      <c r="A1574" s="41"/>
      <c r="B1574" s="232" t="s">
        <v>20</v>
      </c>
      <c r="C1574" s="96">
        <f>C1576</f>
        <v>120</v>
      </c>
      <c r="D1574" s="96">
        <f t="shared" si="252"/>
        <v>0</v>
      </c>
      <c r="E1574" s="96">
        <f t="shared" si="252"/>
        <v>120</v>
      </c>
      <c r="F1574" s="96">
        <f t="shared" si="252"/>
        <v>0</v>
      </c>
      <c r="G1574" s="96">
        <f t="shared" si="252"/>
        <v>0</v>
      </c>
      <c r="H1574" s="96">
        <f t="shared" si="252"/>
        <v>0</v>
      </c>
      <c r="I1574" s="96">
        <f t="shared" si="252"/>
        <v>0</v>
      </c>
    </row>
    <row r="1575" spans="1:9" x14ac:dyDescent="0.25">
      <c r="A1575" s="70" t="s">
        <v>29</v>
      </c>
      <c r="B1575" s="399" t="s">
        <v>19</v>
      </c>
      <c r="C1575" s="96">
        <f t="shared" ref="C1575:C1582" si="253">D1575+E1575+F1575+G1575+H1575+I1575</f>
        <v>120</v>
      </c>
      <c r="D1575" s="96">
        <f t="shared" si="252"/>
        <v>0</v>
      </c>
      <c r="E1575" s="96">
        <f t="shared" si="252"/>
        <v>120</v>
      </c>
      <c r="F1575" s="96">
        <f t="shared" si="252"/>
        <v>0</v>
      </c>
      <c r="G1575" s="96">
        <f t="shared" si="252"/>
        <v>0</v>
      </c>
      <c r="H1575" s="96">
        <f t="shared" si="252"/>
        <v>0</v>
      </c>
      <c r="I1575" s="96">
        <f t="shared" si="252"/>
        <v>0</v>
      </c>
    </row>
    <row r="1576" spans="1:9" x14ac:dyDescent="0.25">
      <c r="A1576" s="41"/>
      <c r="B1576" s="232" t="s">
        <v>20</v>
      </c>
      <c r="C1576" s="96">
        <f t="shared" si="253"/>
        <v>120</v>
      </c>
      <c r="D1576" s="96">
        <f t="shared" si="252"/>
        <v>0</v>
      </c>
      <c r="E1576" s="96">
        <f t="shared" si="252"/>
        <v>120</v>
      </c>
      <c r="F1576" s="96">
        <f t="shared" si="252"/>
        <v>0</v>
      </c>
      <c r="G1576" s="96">
        <f t="shared" si="252"/>
        <v>0</v>
      </c>
      <c r="H1576" s="96">
        <f t="shared" si="252"/>
        <v>0</v>
      </c>
      <c r="I1576" s="96">
        <f t="shared" si="252"/>
        <v>0</v>
      </c>
    </row>
    <row r="1577" spans="1:9" x14ac:dyDescent="0.25">
      <c r="A1577" s="400" t="s">
        <v>598</v>
      </c>
      <c r="B1577" s="401" t="s">
        <v>19</v>
      </c>
      <c r="C1577" s="96">
        <f t="shared" si="253"/>
        <v>120</v>
      </c>
      <c r="D1577" s="96">
        <f t="shared" ref="D1577:I1578" si="254">D1579+D1581</f>
        <v>0</v>
      </c>
      <c r="E1577" s="96">
        <f t="shared" si="254"/>
        <v>120</v>
      </c>
      <c r="F1577" s="96">
        <f t="shared" si="254"/>
        <v>0</v>
      </c>
      <c r="G1577" s="96">
        <f t="shared" si="254"/>
        <v>0</v>
      </c>
      <c r="H1577" s="96">
        <f t="shared" si="254"/>
        <v>0</v>
      </c>
      <c r="I1577" s="96">
        <f t="shared" si="254"/>
        <v>0</v>
      </c>
    </row>
    <row r="1578" spans="1:9" x14ac:dyDescent="0.25">
      <c r="A1578" s="108"/>
      <c r="B1578" s="402" t="s">
        <v>20</v>
      </c>
      <c r="C1578" s="96">
        <f t="shared" si="253"/>
        <v>120</v>
      </c>
      <c r="D1578" s="96">
        <f t="shared" si="254"/>
        <v>0</v>
      </c>
      <c r="E1578" s="96">
        <f t="shared" si="254"/>
        <v>120</v>
      </c>
      <c r="F1578" s="96">
        <f t="shared" si="254"/>
        <v>0</v>
      </c>
      <c r="G1578" s="96">
        <f t="shared" si="254"/>
        <v>0</v>
      </c>
      <c r="H1578" s="96">
        <f t="shared" si="254"/>
        <v>0</v>
      </c>
      <c r="I1578" s="96">
        <f t="shared" si="254"/>
        <v>0</v>
      </c>
    </row>
    <row r="1579" spans="1:9" x14ac:dyDescent="0.25">
      <c r="A1579" s="70" t="s">
        <v>599</v>
      </c>
      <c r="B1579" s="403" t="s">
        <v>19</v>
      </c>
      <c r="C1579" s="96">
        <f t="shared" si="253"/>
        <v>40</v>
      </c>
      <c r="D1579" s="96">
        <v>0</v>
      </c>
      <c r="E1579" s="96">
        <v>40</v>
      </c>
      <c r="F1579" s="96">
        <v>0</v>
      </c>
      <c r="G1579" s="96">
        <v>0</v>
      </c>
      <c r="H1579" s="96">
        <v>0</v>
      </c>
      <c r="I1579" s="96">
        <v>0</v>
      </c>
    </row>
    <row r="1580" spans="1:9" x14ac:dyDescent="0.25">
      <c r="A1580" s="41"/>
      <c r="B1580" s="404" t="s">
        <v>20</v>
      </c>
      <c r="C1580" s="96">
        <f t="shared" si="253"/>
        <v>40</v>
      </c>
      <c r="D1580" s="96">
        <v>0</v>
      </c>
      <c r="E1580" s="96">
        <v>40</v>
      </c>
      <c r="F1580" s="96">
        <v>0</v>
      </c>
      <c r="G1580" s="96">
        <v>0</v>
      </c>
      <c r="H1580" s="96">
        <v>0</v>
      </c>
      <c r="I1580" s="96">
        <v>0</v>
      </c>
    </row>
    <row r="1581" spans="1:9" x14ac:dyDescent="0.25">
      <c r="A1581" s="70" t="s">
        <v>600</v>
      </c>
      <c r="B1581" s="403" t="s">
        <v>19</v>
      </c>
      <c r="C1581" s="96">
        <f t="shared" si="253"/>
        <v>80</v>
      </c>
      <c r="D1581" s="96">
        <v>0</v>
      </c>
      <c r="E1581" s="96">
        <v>80</v>
      </c>
      <c r="F1581" s="96">
        <v>0</v>
      </c>
      <c r="G1581" s="96">
        <v>0</v>
      </c>
      <c r="H1581" s="96">
        <v>0</v>
      </c>
      <c r="I1581" s="96">
        <v>0</v>
      </c>
    </row>
    <row r="1582" spans="1:9" x14ac:dyDescent="0.25">
      <c r="A1582" s="41"/>
      <c r="B1582" s="404" t="s">
        <v>20</v>
      </c>
      <c r="C1582" s="96">
        <f t="shared" si="253"/>
        <v>80</v>
      </c>
      <c r="D1582" s="96">
        <v>0</v>
      </c>
      <c r="E1582" s="96">
        <v>80</v>
      </c>
      <c r="F1582" s="96">
        <v>0</v>
      </c>
      <c r="G1582" s="96">
        <v>0</v>
      </c>
      <c r="H1582" s="96">
        <v>0</v>
      </c>
      <c r="I1582" s="96">
        <v>0</v>
      </c>
    </row>
    <row r="1583" spans="1:9" x14ac:dyDescent="0.25">
      <c r="A1583" s="250" t="s">
        <v>601</v>
      </c>
      <c r="B1583" s="251"/>
      <c r="C1583" s="251"/>
      <c r="D1583" s="251"/>
      <c r="E1583" s="251"/>
      <c r="F1583" s="251"/>
      <c r="G1583" s="251"/>
      <c r="H1583" s="251"/>
      <c r="I1583" s="252"/>
    </row>
    <row r="1584" spans="1:9" x14ac:dyDescent="0.25">
      <c r="A1584" s="77" t="s">
        <v>42</v>
      </c>
      <c r="B1584" s="78"/>
      <c r="C1584" s="78"/>
      <c r="D1584" s="78"/>
      <c r="E1584" s="78"/>
      <c r="F1584" s="78"/>
      <c r="G1584" s="78"/>
      <c r="H1584" s="78"/>
      <c r="I1584" s="79"/>
    </row>
    <row r="1585" spans="1:9" x14ac:dyDescent="0.25">
      <c r="A1585" s="246" t="s">
        <v>18</v>
      </c>
      <c r="B1585" s="50" t="s">
        <v>19</v>
      </c>
      <c r="C1585" s="62">
        <f t="shared" ref="C1585:C1602" si="255">D1585+E1585+F1585+G1585+H1585+I1585</f>
        <v>10689.656999999999</v>
      </c>
      <c r="D1585" s="62">
        <f t="shared" ref="D1585:I1586" si="256">D1587+D1595</f>
        <v>3380.4319999999998</v>
      </c>
      <c r="E1585" s="62">
        <f t="shared" si="256"/>
        <v>4277.6499999999996</v>
      </c>
      <c r="F1585" s="62">
        <f t="shared" si="256"/>
        <v>714</v>
      </c>
      <c r="G1585" s="62">
        <f t="shared" si="256"/>
        <v>0</v>
      </c>
      <c r="H1585" s="62">
        <f t="shared" si="256"/>
        <v>0</v>
      </c>
      <c r="I1585" s="62">
        <f t="shared" si="256"/>
        <v>2317.5749999999998</v>
      </c>
    </row>
    <row r="1586" spans="1:9" ht="15.75" thickBot="1" x14ac:dyDescent="0.3">
      <c r="A1586" s="247"/>
      <c r="B1586" s="248" t="s">
        <v>20</v>
      </c>
      <c r="C1586" s="62">
        <f t="shared" si="255"/>
        <v>10689.656999999999</v>
      </c>
      <c r="D1586" s="62">
        <f t="shared" si="256"/>
        <v>3380.4319999999998</v>
      </c>
      <c r="E1586" s="55">
        <f>E1588+E1596</f>
        <v>4277.6499999999996</v>
      </c>
      <c r="F1586" s="62">
        <f t="shared" si="256"/>
        <v>714</v>
      </c>
      <c r="G1586" s="62">
        <f t="shared" si="256"/>
        <v>0</v>
      </c>
      <c r="H1586" s="62">
        <f t="shared" si="256"/>
        <v>0</v>
      </c>
      <c r="I1586" s="62">
        <f t="shared" si="256"/>
        <v>2317.5749999999998</v>
      </c>
    </row>
    <row r="1587" spans="1:9" x14ac:dyDescent="0.25">
      <c r="A1587" s="37" t="s">
        <v>21</v>
      </c>
      <c r="B1587" s="50" t="s">
        <v>19</v>
      </c>
      <c r="C1587" s="62">
        <f t="shared" si="255"/>
        <v>6708.0190000000002</v>
      </c>
      <c r="D1587" s="62">
        <f>D1589</f>
        <v>2200.0540000000001</v>
      </c>
      <c r="E1587" s="62">
        <f>E1589</f>
        <v>2755.15</v>
      </c>
      <c r="F1587" s="62">
        <f t="shared" ref="E1587:I1592" si="257">F1589</f>
        <v>714</v>
      </c>
      <c r="G1587" s="62">
        <f t="shared" si="257"/>
        <v>0</v>
      </c>
      <c r="H1587" s="62">
        <f t="shared" si="257"/>
        <v>0</v>
      </c>
      <c r="I1587" s="62">
        <f t="shared" si="257"/>
        <v>1038.8150000000001</v>
      </c>
    </row>
    <row r="1588" spans="1:9" x14ac:dyDescent="0.25">
      <c r="A1588" s="41" t="s">
        <v>22</v>
      </c>
      <c r="B1588" s="52" t="s">
        <v>20</v>
      </c>
      <c r="C1588" s="62">
        <f t="shared" si="255"/>
        <v>6708.0190000000002</v>
      </c>
      <c r="D1588" s="62">
        <f>D1590</f>
        <v>2200.0540000000001</v>
      </c>
      <c r="E1588" s="62">
        <f>E1590</f>
        <v>2755.15</v>
      </c>
      <c r="F1588" s="62">
        <f t="shared" si="257"/>
        <v>714</v>
      </c>
      <c r="G1588" s="62">
        <f t="shared" si="257"/>
        <v>0</v>
      </c>
      <c r="H1588" s="62">
        <f t="shared" si="257"/>
        <v>0</v>
      </c>
      <c r="I1588" s="62">
        <f t="shared" si="257"/>
        <v>1038.8150000000001</v>
      </c>
    </row>
    <row r="1589" spans="1:9" x14ac:dyDescent="0.25">
      <c r="A1589" s="49" t="s">
        <v>26</v>
      </c>
      <c r="B1589" s="50" t="s">
        <v>19</v>
      </c>
      <c r="C1589" s="62">
        <f t="shared" si="255"/>
        <v>6708.0190000000002</v>
      </c>
      <c r="D1589" s="62">
        <f>D1591</f>
        <v>2200.0540000000001</v>
      </c>
      <c r="E1589" s="62">
        <f t="shared" si="257"/>
        <v>2755.15</v>
      </c>
      <c r="F1589" s="62">
        <f t="shared" si="257"/>
        <v>714</v>
      </c>
      <c r="G1589" s="62">
        <f t="shared" si="257"/>
        <v>0</v>
      </c>
      <c r="H1589" s="62">
        <f t="shared" si="257"/>
        <v>0</v>
      </c>
      <c r="I1589" s="62">
        <f t="shared" si="257"/>
        <v>1038.8150000000001</v>
      </c>
    </row>
    <row r="1590" spans="1:9" x14ac:dyDescent="0.25">
      <c r="A1590" s="51"/>
      <c r="B1590" s="52" t="s">
        <v>20</v>
      </c>
      <c r="C1590" s="62">
        <f t="shared" si="255"/>
        <v>6708.0190000000002</v>
      </c>
      <c r="D1590" s="62">
        <f>D1592</f>
        <v>2200.0540000000001</v>
      </c>
      <c r="E1590" s="62">
        <f>E1592</f>
        <v>2755.15</v>
      </c>
      <c r="F1590" s="62">
        <f t="shared" si="257"/>
        <v>714</v>
      </c>
      <c r="G1590" s="62">
        <f t="shared" si="257"/>
        <v>0</v>
      </c>
      <c r="H1590" s="62">
        <f t="shared" si="257"/>
        <v>0</v>
      </c>
      <c r="I1590" s="62">
        <f t="shared" si="257"/>
        <v>1038.8150000000001</v>
      </c>
    </row>
    <row r="1591" spans="1:9" x14ac:dyDescent="0.25">
      <c r="A1591" s="405" t="s">
        <v>27</v>
      </c>
      <c r="B1591" s="50" t="s">
        <v>19</v>
      </c>
      <c r="C1591" s="62">
        <f t="shared" si="255"/>
        <v>6708.0190000000002</v>
      </c>
      <c r="D1591" s="62">
        <f>D1593</f>
        <v>2200.0540000000001</v>
      </c>
      <c r="E1591" s="62">
        <f>E1593</f>
        <v>2755.15</v>
      </c>
      <c r="F1591" s="62">
        <f t="shared" si="257"/>
        <v>714</v>
      </c>
      <c r="G1591" s="62">
        <f t="shared" si="257"/>
        <v>0</v>
      </c>
      <c r="H1591" s="62">
        <f t="shared" si="257"/>
        <v>0</v>
      </c>
      <c r="I1591" s="62">
        <f t="shared" si="257"/>
        <v>1038.8150000000001</v>
      </c>
    </row>
    <row r="1592" spans="1:9" x14ac:dyDescent="0.25">
      <c r="A1592" s="41"/>
      <c r="B1592" s="52" t="s">
        <v>20</v>
      </c>
      <c r="C1592" s="62">
        <f t="shared" si="255"/>
        <v>6708.0190000000002</v>
      </c>
      <c r="D1592" s="62">
        <f>D1594</f>
        <v>2200.0540000000001</v>
      </c>
      <c r="E1592" s="62">
        <f>E1594</f>
        <v>2755.15</v>
      </c>
      <c r="F1592" s="62">
        <f t="shared" si="257"/>
        <v>714</v>
      </c>
      <c r="G1592" s="62">
        <f t="shared" si="257"/>
        <v>0</v>
      </c>
      <c r="H1592" s="62">
        <f t="shared" si="257"/>
        <v>0</v>
      </c>
      <c r="I1592" s="62">
        <f t="shared" si="257"/>
        <v>1038.8150000000001</v>
      </c>
    </row>
    <row r="1593" spans="1:9" x14ac:dyDescent="0.25">
      <c r="A1593" s="255" t="s">
        <v>31</v>
      </c>
      <c r="B1593" s="50" t="s">
        <v>19</v>
      </c>
      <c r="C1593" s="62">
        <f t="shared" si="255"/>
        <v>6708.0190000000002</v>
      </c>
      <c r="D1593" s="62">
        <f t="shared" ref="D1593:I1594" si="258">D1917+D1612+D1842+D1649</f>
        <v>2200.0540000000001</v>
      </c>
      <c r="E1593" s="62">
        <f t="shared" si="258"/>
        <v>2755.15</v>
      </c>
      <c r="F1593" s="62">
        <f t="shared" si="258"/>
        <v>714</v>
      </c>
      <c r="G1593" s="62">
        <f t="shared" si="258"/>
        <v>0</v>
      </c>
      <c r="H1593" s="62">
        <f t="shared" si="258"/>
        <v>0</v>
      </c>
      <c r="I1593" s="62">
        <f t="shared" si="258"/>
        <v>1038.8150000000001</v>
      </c>
    </row>
    <row r="1594" spans="1:9" x14ac:dyDescent="0.25">
      <c r="A1594" s="41"/>
      <c r="B1594" s="52" t="s">
        <v>20</v>
      </c>
      <c r="C1594" s="62">
        <f t="shared" si="255"/>
        <v>6708.0190000000002</v>
      </c>
      <c r="D1594" s="62">
        <f t="shared" si="258"/>
        <v>2200.0540000000001</v>
      </c>
      <c r="E1594" s="62">
        <f t="shared" si="258"/>
        <v>2755.15</v>
      </c>
      <c r="F1594" s="62">
        <f t="shared" si="258"/>
        <v>714</v>
      </c>
      <c r="G1594" s="62">
        <f t="shared" si="258"/>
        <v>0</v>
      </c>
      <c r="H1594" s="62">
        <f t="shared" si="258"/>
        <v>0</v>
      </c>
      <c r="I1594" s="62">
        <f t="shared" si="258"/>
        <v>1038.8150000000001</v>
      </c>
    </row>
    <row r="1595" spans="1:9" x14ac:dyDescent="0.25">
      <c r="A1595" s="406" t="s">
        <v>33</v>
      </c>
      <c r="B1595" s="398" t="s">
        <v>19</v>
      </c>
      <c r="C1595" s="62">
        <f t="shared" si="255"/>
        <v>3981.6379999999999</v>
      </c>
      <c r="D1595" s="62">
        <f t="shared" ref="D1595:I1600" si="259">D1597</f>
        <v>1180.3779999999999</v>
      </c>
      <c r="E1595" s="62">
        <f t="shared" si="259"/>
        <v>1522.5</v>
      </c>
      <c r="F1595" s="62">
        <f t="shared" si="259"/>
        <v>0</v>
      </c>
      <c r="G1595" s="62">
        <f t="shared" si="259"/>
        <v>0</v>
      </c>
      <c r="H1595" s="62">
        <f t="shared" si="259"/>
        <v>0</v>
      </c>
      <c r="I1595" s="62">
        <f t="shared" si="259"/>
        <v>1278.76</v>
      </c>
    </row>
    <row r="1596" spans="1:9" x14ac:dyDescent="0.25">
      <c r="A1596" s="407" t="s">
        <v>34</v>
      </c>
      <c r="B1596" s="92" t="s">
        <v>20</v>
      </c>
      <c r="C1596" s="62">
        <f t="shared" si="255"/>
        <v>3981.6379999999999</v>
      </c>
      <c r="D1596" s="62">
        <f t="shared" si="259"/>
        <v>1180.3779999999999</v>
      </c>
      <c r="E1596" s="62">
        <f t="shared" si="259"/>
        <v>1522.5</v>
      </c>
      <c r="F1596" s="62">
        <f t="shared" si="259"/>
        <v>0</v>
      </c>
      <c r="G1596" s="62">
        <f t="shared" si="259"/>
        <v>0</v>
      </c>
      <c r="H1596" s="62">
        <f t="shared" si="259"/>
        <v>0</v>
      </c>
      <c r="I1596" s="62">
        <f t="shared" si="259"/>
        <v>1278.76</v>
      </c>
    </row>
    <row r="1597" spans="1:9" x14ac:dyDescent="0.25">
      <c r="A1597" s="49" t="s">
        <v>26</v>
      </c>
      <c r="B1597" s="50" t="s">
        <v>19</v>
      </c>
      <c r="C1597" s="62">
        <f t="shared" si="255"/>
        <v>3981.6379999999999</v>
      </c>
      <c r="D1597" s="62">
        <f t="shared" si="259"/>
        <v>1180.3779999999999</v>
      </c>
      <c r="E1597" s="62">
        <f t="shared" si="259"/>
        <v>1522.5</v>
      </c>
      <c r="F1597" s="62">
        <f t="shared" si="259"/>
        <v>0</v>
      </c>
      <c r="G1597" s="62">
        <f t="shared" si="259"/>
        <v>0</v>
      </c>
      <c r="H1597" s="62">
        <f t="shared" si="259"/>
        <v>0</v>
      </c>
      <c r="I1597" s="62">
        <f t="shared" si="259"/>
        <v>1278.76</v>
      </c>
    </row>
    <row r="1598" spans="1:9" x14ac:dyDescent="0.25">
      <c r="A1598" s="51"/>
      <c r="B1598" s="52" t="s">
        <v>20</v>
      </c>
      <c r="C1598" s="62">
        <f t="shared" si="255"/>
        <v>3981.6379999999999</v>
      </c>
      <c r="D1598" s="62">
        <f t="shared" si="259"/>
        <v>1180.3779999999999</v>
      </c>
      <c r="E1598" s="62">
        <f t="shared" si="259"/>
        <v>1522.5</v>
      </c>
      <c r="F1598" s="62">
        <f t="shared" si="259"/>
        <v>0</v>
      </c>
      <c r="G1598" s="62">
        <f t="shared" si="259"/>
        <v>0</v>
      </c>
      <c r="H1598" s="62">
        <f t="shared" si="259"/>
        <v>0</v>
      </c>
      <c r="I1598" s="62">
        <f t="shared" si="259"/>
        <v>1278.76</v>
      </c>
    </row>
    <row r="1599" spans="1:9" x14ac:dyDescent="0.25">
      <c r="A1599" s="408" t="s">
        <v>27</v>
      </c>
      <c r="B1599" s="398" t="s">
        <v>19</v>
      </c>
      <c r="C1599" s="62">
        <f t="shared" si="255"/>
        <v>3981.6379999999999</v>
      </c>
      <c r="D1599" s="62">
        <f t="shared" si="259"/>
        <v>1180.3779999999999</v>
      </c>
      <c r="E1599" s="62">
        <f t="shared" si="259"/>
        <v>1522.5</v>
      </c>
      <c r="F1599" s="62">
        <f t="shared" si="259"/>
        <v>0</v>
      </c>
      <c r="G1599" s="62">
        <f t="shared" si="259"/>
        <v>0</v>
      </c>
      <c r="H1599" s="62">
        <f t="shared" si="259"/>
        <v>0</v>
      </c>
      <c r="I1599" s="62">
        <f t="shared" si="259"/>
        <v>1278.76</v>
      </c>
    </row>
    <row r="1600" spans="1:9" x14ac:dyDescent="0.25">
      <c r="A1600" s="409"/>
      <c r="B1600" s="92" t="s">
        <v>20</v>
      </c>
      <c r="C1600" s="62">
        <f t="shared" si="255"/>
        <v>3981.6379999999999</v>
      </c>
      <c r="D1600" s="62">
        <f t="shared" si="259"/>
        <v>1180.3779999999999</v>
      </c>
      <c r="E1600" s="62">
        <f>E1602</f>
        <v>1522.5</v>
      </c>
      <c r="F1600" s="62">
        <f t="shared" si="259"/>
        <v>0</v>
      </c>
      <c r="G1600" s="62">
        <f t="shared" si="259"/>
        <v>0</v>
      </c>
      <c r="H1600" s="62">
        <f t="shared" si="259"/>
        <v>0</v>
      </c>
      <c r="I1600" s="62">
        <f t="shared" si="259"/>
        <v>1278.76</v>
      </c>
    </row>
    <row r="1601" spans="1:9" x14ac:dyDescent="0.25">
      <c r="A1601" s="410" t="s">
        <v>31</v>
      </c>
      <c r="B1601" s="398" t="s">
        <v>19</v>
      </c>
      <c r="C1601" s="62">
        <f t="shared" si="255"/>
        <v>3981.6379999999999</v>
      </c>
      <c r="D1601" s="62">
        <f t="shared" ref="D1601:I1602" si="260">D1664+D1801+D1900</f>
        <v>1180.3779999999999</v>
      </c>
      <c r="E1601" s="62">
        <f t="shared" si="260"/>
        <v>1522.5</v>
      </c>
      <c r="F1601" s="62">
        <f t="shared" si="260"/>
        <v>0</v>
      </c>
      <c r="G1601" s="62">
        <f t="shared" si="260"/>
        <v>0</v>
      </c>
      <c r="H1601" s="62">
        <f t="shared" si="260"/>
        <v>0</v>
      </c>
      <c r="I1601" s="62">
        <f t="shared" si="260"/>
        <v>1278.76</v>
      </c>
    </row>
    <row r="1602" spans="1:9" x14ac:dyDescent="0.25">
      <c r="A1602" s="66"/>
      <c r="B1602" s="92" t="s">
        <v>20</v>
      </c>
      <c r="C1602" s="62">
        <f t="shared" si="255"/>
        <v>3981.6379999999999</v>
      </c>
      <c r="D1602" s="62">
        <f t="shared" si="260"/>
        <v>1180.3779999999999</v>
      </c>
      <c r="E1602" s="62">
        <f t="shared" si="260"/>
        <v>1522.5</v>
      </c>
      <c r="F1602" s="62">
        <f t="shared" si="260"/>
        <v>0</v>
      </c>
      <c r="G1602" s="62">
        <f t="shared" si="260"/>
        <v>0</v>
      </c>
      <c r="H1602" s="62">
        <f t="shared" si="260"/>
        <v>0</v>
      </c>
      <c r="I1602" s="62">
        <f t="shared" si="260"/>
        <v>1278.76</v>
      </c>
    </row>
    <row r="1603" spans="1:9" x14ac:dyDescent="0.25">
      <c r="A1603" s="87" t="s">
        <v>46</v>
      </c>
      <c r="B1603" s="88"/>
      <c r="C1603" s="88"/>
      <c r="D1603" s="88"/>
      <c r="E1603" s="88"/>
      <c r="F1603" s="88"/>
      <c r="G1603" s="88"/>
      <c r="H1603" s="88"/>
      <c r="I1603" s="89"/>
    </row>
    <row r="1604" spans="1:9" x14ac:dyDescent="0.25">
      <c r="A1604" s="266" t="s">
        <v>42</v>
      </c>
      <c r="B1604" s="260" t="s">
        <v>19</v>
      </c>
      <c r="C1604" s="96">
        <f t="shared" ref="C1604:C1621" si="261">D1604+E1604+F1604+G1604+H1604+I1604</f>
        <v>2791.8</v>
      </c>
      <c r="D1604" s="96">
        <f t="shared" ref="D1604:I1609" si="262">D1606</f>
        <v>815.33999999999992</v>
      </c>
      <c r="E1604" s="96">
        <f t="shared" si="262"/>
        <v>1231.5</v>
      </c>
      <c r="F1604" s="96">
        <f t="shared" si="262"/>
        <v>714</v>
      </c>
      <c r="G1604" s="96">
        <f t="shared" si="262"/>
        <v>0</v>
      </c>
      <c r="H1604" s="96">
        <f t="shared" si="262"/>
        <v>0</v>
      </c>
      <c r="I1604" s="96">
        <f t="shared" si="262"/>
        <v>30.96</v>
      </c>
    </row>
    <row r="1605" spans="1:9" x14ac:dyDescent="0.25">
      <c r="A1605" s="140" t="s">
        <v>56</v>
      </c>
      <c r="B1605" s="261" t="s">
        <v>20</v>
      </c>
      <c r="C1605" s="96">
        <f t="shared" si="261"/>
        <v>2791.8</v>
      </c>
      <c r="D1605" s="96">
        <f t="shared" si="262"/>
        <v>815.33999999999992</v>
      </c>
      <c r="E1605" s="138">
        <f t="shared" si="262"/>
        <v>1231.5</v>
      </c>
      <c r="F1605" s="96">
        <f t="shared" si="262"/>
        <v>714</v>
      </c>
      <c r="G1605" s="96">
        <f t="shared" si="262"/>
        <v>0</v>
      </c>
      <c r="H1605" s="96">
        <f t="shared" si="262"/>
        <v>0</v>
      </c>
      <c r="I1605" s="96">
        <f t="shared" si="262"/>
        <v>30.96</v>
      </c>
    </row>
    <row r="1606" spans="1:9" x14ac:dyDescent="0.25">
      <c r="A1606" s="411" t="s">
        <v>21</v>
      </c>
      <c r="B1606" s="190" t="s">
        <v>19</v>
      </c>
      <c r="C1606" s="96">
        <f t="shared" si="261"/>
        <v>2791.8</v>
      </c>
      <c r="D1606" s="96">
        <f>D1608</f>
        <v>815.33999999999992</v>
      </c>
      <c r="E1606" s="96">
        <f t="shared" si="262"/>
        <v>1231.5</v>
      </c>
      <c r="F1606" s="96">
        <f t="shared" si="262"/>
        <v>714</v>
      </c>
      <c r="G1606" s="96">
        <f t="shared" si="262"/>
        <v>0</v>
      </c>
      <c r="H1606" s="96">
        <f t="shared" si="262"/>
        <v>0</v>
      </c>
      <c r="I1606" s="96">
        <f t="shared" si="262"/>
        <v>30.96</v>
      </c>
    </row>
    <row r="1607" spans="1:9" x14ac:dyDescent="0.25">
      <c r="A1607" s="122" t="s">
        <v>22</v>
      </c>
      <c r="B1607" s="261" t="s">
        <v>20</v>
      </c>
      <c r="C1607" s="96">
        <f t="shared" si="261"/>
        <v>2791.8</v>
      </c>
      <c r="D1607" s="96">
        <f>D1609</f>
        <v>815.33999999999992</v>
      </c>
      <c r="E1607" s="96">
        <f t="shared" si="262"/>
        <v>1231.5</v>
      </c>
      <c r="F1607" s="96">
        <f t="shared" si="262"/>
        <v>714</v>
      </c>
      <c r="G1607" s="96">
        <f t="shared" si="262"/>
        <v>0</v>
      </c>
      <c r="H1607" s="96">
        <f t="shared" si="262"/>
        <v>0</v>
      </c>
      <c r="I1607" s="96">
        <f t="shared" si="262"/>
        <v>30.96</v>
      </c>
    </row>
    <row r="1608" spans="1:9" x14ac:dyDescent="0.25">
      <c r="A1608" s="264" t="s">
        <v>26</v>
      </c>
      <c r="B1608" s="190" t="s">
        <v>19</v>
      </c>
      <c r="C1608" s="96">
        <f t="shared" si="261"/>
        <v>2791.8</v>
      </c>
      <c r="D1608" s="96">
        <f>D1610</f>
        <v>815.33999999999992</v>
      </c>
      <c r="E1608" s="96">
        <f t="shared" si="262"/>
        <v>1231.5</v>
      </c>
      <c r="F1608" s="96">
        <f t="shared" si="262"/>
        <v>714</v>
      </c>
      <c r="G1608" s="96">
        <f t="shared" si="262"/>
        <v>0</v>
      </c>
      <c r="H1608" s="96">
        <f t="shared" si="262"/>
        <v>0</v>
      </c>
      <c r="I1608" s="96">
        <f t="shared" si="262"/>
        <v>30.96</v>
      </c>
    </row>
    <row r="1609" spans="1:9" x14ac:dyDescent="0.25">
      <c r="A1609" s="265"/>
      <c r="B1609" s="261" t="s">
        <v>20</v>
      </c>
      <c r="C1609" s="96">
        <f t="shared" si="261"/>
        <v>2791.8</v>
      </c>
      <c r="D1609" s="96">
        <f>D1611</f>
        <v>815.33999999999992</v>
      </c>
      <c r="E1609" s="96">
        <f t="shared" si="262"/>
        <v>1231.5</v>
      </c>
      <c r="F1609" s="96">
        <f t="shared" si="262"/>
        <v>714</v>
      </c>
      <c r="G1609" s="96">
        <f t="shared" si="262"/>
        <v>0</v>
      </c>
      <c r="H1609" s="96">
        <f t="shared" si="262"/>
        <v>0</v>
      </c>
      <c r="I1609" s="96">
        <f t="shared" si="262"/>
        <v>30.96</v>
      </c>
    </row>
    <row r="1610" spans="1:9" x14ac:dyDescent="0.25">
      <c r="A1610" s="412" t="s">
        <v>27</v>
      </c>
      <c r="B1610" s="190" t="s">
        <v>19</v>
      </c>
      <c r="C1610" s="96">
        <f t="shared" si="261"/>
        <v>2791.8</v>
      </c>
      <c r="D1610" s="96">
        <f t="shared" ref="D1610:I1611" si="263">D1612</f>
        <v>815.33999999999992</v>
      </c>
      <c r="E1610" s="96">
        <f t="shared" si="263"/>
        <v>1231.5</v>
      </c>
      <c r="F1610" s="96">
        <f t="shared" si="263"/>
        <v>714</v>
      </c>
      <c r="G1610" s="96">
        <f t="shared" si="263"/>
        <v>0</v>
      </c>
      <c r="H1610" s="96">
        <f t="shared" si="263"/>
        <v>0</v>
      </c>
      <c r="I1610" s="96">
        <f t="shared" si="263"/>
        <v>30.96</v>
      </c>
    </row>
    <row r="1611" spans="1:9" x14ac:dyDescent="0.25">
      <c r="A1611" s="122"/>
      <c r="B1611" s="261" t="s">
        <v>20</v>
      </c>
      <c r="C1611" s="96">
        <f t="shared" si="261"/>
        <v>2791.8</v>
      </c>
      <c r="D1611" s="96">
        <f t="shared" si="263"/>
        <v>815.33999999999992</v>
      </c>
      <c r="E1611" s="96">
        <f t="shared" si="263"/>
        <v>1231.5</v>
      </c>
      <c r="F1611" s="96">
        <f t="shared" si="263"/>
        <v>714</v>
      </c>
      <c r="G1611" s="96">
        <f t="shared" si="263"/>
        <v>0</v>
      </c>
      <c r="H1611" s="96">
        <f t="shared" si="263"/>
        <v>0</v>
      </c>
      <c r="I1611" s="96">
        <f t="shared" si="263"/>
        <v>30.96</v>
      </c>
    </row>
    <row r="1612" spans="1:9" x14ac:dyDescent="0.25">
      <c r="A1612" s="267" t="s">
        <v>31</v>
      </c>
      <c r="B1612" s="309" t="s">
        <v>19</v>
      </c>
      <c r="C1612" s="116">
        <f t="shared" si="261"/>
        <v>2791.8</v>
      </c>
      <c r="D1612" s="116">
        <f t="shared" ref="D1612:I1613" si="264">D1614+D1616+D1618+D1620+D1622+D1624+D1626+D1628+D1630+D1632+D1634+D1636+D1638+D1640</f>
        <v>815.33999999999992</v>
      </c>
      <c r="E1612" s="116">
        <f t="shared" si="264"/>
        <v>1231.5</v>
      </c>
      <c r="F1612" s="116">
        <f t="shared" si="264"/>
        <v>714</v>
      </c>
      <c r="G1612" s="116">
        <f t="shared" si="264"/>
        <v>0</v>
      </c>
      <c r="H1612" s="116">
        <f t="shared" si="264"/>
        <v>0</v>
      </c>
      <c r="I1612" s="116">
        <f t="shared" si="264"/>
        <v>30.96</v>
      </c>
    </row>
    <row r="1613" spans="1:9" x14ac:dyDescent="0.25">
      <c r="A1613" s="268"/>
      <c r="B1613" s="118" t="s">
        <v>20</v>
      </c>
      <c r="C1613" s="116">
        <f>D1613+E1613+F1613+G1613+H1613+I1613</f>
        <v>2791.8</v>
      </c>
      <c r="D1613" s="116">
        <f t="shared" si="264"/>
        <v>815.33999999999992</v>
      </c>
      <c r="E1613" s="116">
        <f t="shared" si="264"/>
        <v>1231.5</v>
      </c>
      <c r="F1613" s="116">
        <f t="shared" si="264"/>
        <v>714</v>
      </c>
      <c r="G1613" s="116">
        <f t="shared" si="264"/>
        <v>0</v>
      </c>
      <c r="H1613" s="116">
        <f t="shared" si="264"/>
        <v>0</v>
      </c>
      <c r="I1613" s="116">
        <f t="shared" si="264"/>
        <v>30.96</v>
      </c>
    </row>
    <row r="1614" spans="1:9" ht="26.25" x14ac:dyDescent="0.25">
      <c r="A1614" s="413" t="s">
        <v>602</v>
      </c>
      <c r="B1614" s="414" t="s">
        <v>19</v>
      </c>
      <c r="C1614" s="290">
        <f t="shared" si="261"/>
        <v>81</v>
      </c>
      <c r="D1614" s="290">
        <v>81</v>
      </c>
      <c r="E1614" s="290">
        <v>0</v>
      </c>
      <c r="F1614" s="290">
        <v>0</v>
      </c>
      <c r="G1614" s="290">
        <v>0</v>
      </c>
      <c r="H1614" s="290">
        <v>0</v>
      </c>
      <c r="I1614" s="290">
        <v>0</v>
      </c>
    </row>
    <row r="1615" spans="1:9" x14ac:dyDescent="0.25">
      <c r="A1615" s="415"/>
      <c r="B1615" s="416" t="s">
        <v>20</v>
      </c>
      <c r="C1615" s="290">
        <f t="shared" si="261"/>
        <v>81</v>
      </c>
      <c r="D1615" s="290">
        <v>81</v>
      </c>
      <c r="E1615" s="290">
        <v>0</v>
      </c>
      <c r="F1615" s="290">
        <v>0</v>
      </c>
      <c r="G1615" s="290">
        <v>0</v>
      </c>
      <c r="H1615" s="290">
        <v>0</v>
      </c>
      <c r="I1615" s="290">
        <v>0</v>
      </c>
    </row>
    <row r="1616" spans="1:9" ht="26.25" x14ac:dyDescent="0.25">
      <c r="A1616" s="413" t="s">
        <v>603</v>
      </c>
      <c r="B1616" s="414" t="s">
        <v>19</v>
      </c>
      <c r="C1616" s="290">
        <f t="shared" si="261"/>
        <v>12</v>
      </c>
      <c r="D1616" s="290">
        <v>12</v>
      </c>
      <c r="E1616" s="290">
        <v>0</v>
      </c>
      <c r="F1616" s="290">
        <v>0</v>
      </c>
      <c r="G1616" s="290">
        <v>0</v>
      </c>
      <c r="H1616" s="290">
        <v>0</v>
      </c>
      <c r="I1616" s="290">
        <v>0</v>
      </c>
    </row>
    <row r="1617" spans="1:9" x14ac:dyDescent="0.25">
      <c r="A1617" s="415"/>
      <c r="B1617" s="416" t="s">
        <v>20</v>
      </c>
      <c r="C1617" s="290">
        <f t="shared" si="261"/>
        <v>12</v>
      </c>
      <c r="D1617" s="290">
        <v>12</v>
      </c>
      <c r="E1617" s="290">
        <v>0</v>
      </c>
      <c r="F1617" s="290">
        <v>0</v>
      </c>
      <c r="G1617" s="290">
        <v>0</v>
      </c>
      <c r="H1617" s="290">
        <v>0</v>
      </c>
      <c r="I1617" s="290">
        <v>0</v>
      </c>
    </row>
    <row r="1618" spans="1:9" ht="26.25" x14ac:dyDescent="0.25">
      <c r="A1618" s="119" t="s">
        <v>604</v>
      </c>
      <c r="B1618" s="120" t="s">
        <v>19</v>
      </c>
      <c r="C1618" s="121">
        <f t="shared" si="261"/>
        <v>142.80000000000001</v>
      </c>
      <c r="D1618" s="121">
        <f>D1619</f>
        <v>142.80000000000001</v>
      </c>
      <c r="E1618" s="121">
        <v>0</v>
      </c>
      <c r="F1618" s="121">
        <v>0</v>
      </c>
      <c r="G1618" s="121">
        <v>0</v>
      </c>
      <c r="H1618" s="121">
        <v>0</v>
      </c>
      <c r="I1618" s="121">
        <v>0</v>
      </c>
    </row>
    <row r="1619" spans="1:9" x14ac:dyDescent="0.25">
      <c r="A1619" s="122"/>
      <c r="B1619" s="261" t="s">
        <v>20</v>
      </c>
      <c r="C1619" s="96">
        <f t="shared" si="261"/>
        <v>142.80000000000001</v>
      </c>
      <c r="D1619" s="96">
        <v>142.80000000000001</v>
      </c>
      <c r="E1619" s="96">
        <v>0</v>
      </c>
      <c r="F1619" s="96">
        <v>0</v>
      </c>
      <c r="G1619" s="96">
        <v>0</v>
      </c>
      <c r="H1619" s="96">
        <v>0</v>
      </c>
      <c r="I1619" s="96">
        <v>0</v>
      </c>
    </row>
    <row r="1620" spans="1:9" ht="26.25" x14ac:dyDescent="0.25">
      <c r="A1620" s="119" t="s">
        <v>605</v>
      </c>
      <c r="B1620" s="120" t="s">
        <v>19</v>
      </c>
      <c r="C1620" s="121">
        <f t="shared" si="261"/>
        <v>130</v>
      </c>
      <c r="D1620" s="121">
        <v>130</v>
      </c>
      <c r="E1620" s="121">
        <v>0</v>
      </c>
      <c r="F1620" s="121">
        <v>0</v>
      </c>
      <c r="G1620" s="121">
        <v>0</v>
      </c>
      <c r="H1620" s="121">
        <v>0</v>
      </c>
      <c r="I1620" s="121">
        <v>0</v>
      </c>
    </row>
    <row r="1621" spans="1:9" x14ac:dyDescent="0.25">
      <c r="A1621" s="122"/>
      <c r="B1621" s="261" t="s">
        <v>20</v>
      </c>
      <c r="C1621" s="96">
        <f t="shared" si="261"/>
        <v>130</v>
      </c>
      <c r="D1621" s="96">
        <v>130</v>
      </c>
      <c r="E1621" s="96">
        <v>0</v>
      </c>
      <c r="F1621" s="96">
        <v>0</v>
      </c>
      <c r="G1621" s="96">
        <v>0</v>
      </c>
      <c r="H1621" s="96">
        <v>0</v>
      </c>
      <c r="I1621" s="96">
        <v>0</v>
      </c>
    </row>
    <row r="1622" spans="1:9" ht="64.5" x14ac:dyDescent="0.25">
      <c r="A1622" s="128" t="s">
        <v>606</v>
      </c>
      <c r="B1622" s="129" t="s">
        <v>19</v>
      </c>
      <c r="C1622" s="130">
        <f>C1623</f>
        <v>42</v>
      </c>
      <c r="D1622" s="130">
        <v>42</v>
      </c>
      <c r="E1622" s="45">
        <v>0</v>
      </c>
      <c r="F1622" s="130">
        <v>0</v>
      </c>
      <c r="G1622" s="130">
        <v>0</v>
      </c>
      <c r="H1622" s="130">
        <v>0</v>
      </c>
      <c r="I1622" s="130">
        <f>I1623</f>
        <v>0</v>
      </c>
    </row>
    <row r="1623" spans="1:9" x14ac:dyDescent="0.25">
      <c r="A1623" s="265"/>
      <c r="B1623" s="99" t="s">
        <v>20</v>
      </c>
      <c r="C1623" s="96">
        <f>D1623+E1623+F1623+G1623+H1623+I1623</f>
        <v>42</v>
      </c>
      <c r="D1623" s="130">
        <v>42</v>
      </c>
      <c r="E1623" s="62">
        <v>0</v>
      </c>
      <c r="F1623" s="96">
        <v>0</v>
      </c>
      <c r="G1623" s="96">
        <v>0</v>
      </c>
      <c r="H1623" s="96">
        <v>0</v>
      </c>
      <c r="I1623" s="130">
        <v>0</v>
      </c>
    </row>
    <row r="1624" spans="1:9" x14ac:dyDescent="0.25">
      <c r="A1624" s="182" t="s">
        <v>607</v>
      </c>
      <c r="B1624" s="129" t="s">
        <v>19</v>
      </c>
      <c r="C1624" s="130">
        <f>C1625</f>
        <v>59</v>
      </c>
      <c r="D1624" s="130">
        <v>59</v>
      </c>
      <c r="E1624" s="45">
        <v>0</v>
      </c>
      <c r="F1624" s="130">
        <v>0</v>
      </c>
      <c r="G1624" s="130">
        <v>0</v>
      </c>
      <c r="H1624" s="130">
        <v>0</v>
      </c>
      <c r="I1624" s="130">
        <v>0</v>
      </c>
    </row>
    <row r="1625" spans="1:9" x14ac:dyDescent="0.25">
      <c r="A1625" s="183"/>
      <c r="B1625" s="132" t="s">
        <v>20</v>
      </c>
      <c r="C1625" s="130">
        <f>D1625+E1625+F1625+G1625+H1625+I1625</f>
        <v>59</v>
      </c>
      <c r="D1625" s="130">
        <v>59</v>
      </c>
      <c r="E1625" s="45">
        <v>0</v>
      </c>
      <c r="F1625" s="130">
        <v>0</v>
      </c>
      <c r="G1625" s="130">
        <v>0</v>
      </c>
      <c r="H1625" s="130">
        <v>0</v>
      </c>
      <c r="I1625" s="130">
        <v>0</v>
      </c>
    </row>
    <row r="1626" spans="1:9" ht="64.5" x14ac:dyDescent="0.25">
      <c r="A1626" s="119" t="s">
        <v>608</v>
      </c>
      <c r="B1626" s="417" t="s">
        <v>19</v>
      </c>
      <c r="C1626" s="121">
        <f>C1627</f>
        <v>114</v>
      </c>
      <c r="D1626" s="121">
        <f>D1627</f>
        <v>114</v>
      </c>
      <c r="E1626" s="111">
        <v>0</v>
      </c>
      <c r="F1626" s="121">
        <v>0</v>
      </c>
      <c r="G1626" s="121">
        <v>0</v>
      </c>
      <c r="H1626" s="121">
        <v>0</v>
      </c>
      <c r="I1626" s="121">
        <v>0</v>
      </c>
    </row>
    <row r="1627" spans="1:9" x14ac:dyDescent="0.25">
      <c r="A1627" s="292"/>
      <c r="B1627" s="99" t="s">
        <v>20</v>
      </c>
      <c r="C1627" s="96">
        <f>D1627+E1627+F1627+G1627+H1627+I1627</f>
        <v>114</v>
      </c>
      <c r="D1627" s="121">
        <v>114</v>
      </c>
      <c r="E1627" s="111">
        <v>0</v>
      </c>
      <c r="F1627" s="96">
        <v>0</v>
      </c>
      <c r="G1627" s="96">
        <v>0</v>
      </c>
      <c r="H1627" s="96">
        <v>0</v>
      </c>
      <c r="I1627" s="121">
        <v>0</v>
      </c>
    </row>
    <row r="1628" spans="1:9" x14ac:dyDescent="0.25">
      <c r="A1628" s="418" t="s">
        <v>609</v>
      </c>
      <c r="B1628" s="120" t="s">
        <v>19</v>
      </c>
      <c r="C1628" s="121">
        <f>D1628+E1628+F1628+G1628+H1628+I1628</f>
        <v>172</v>
      </c>
      <c r="D1628" s="121">
        <f>D1629</f>
        <v>172</v>
      </c>
      <c r="E1628" s="111">
        <v>0</v>
      </c>
      <c r="F1628" s="121">
        <v>0</v>
      </c>
      <c r="G1628" s="121">
        <v>0</v>
      </c>
      <c r="H1628" s="121">
        <v>0</v>
      </c>
      <c r="I1628" s="121">
        <v>0</v>
      </c>
    </row>
    <row r="1629" spans="1:9" x14ac:dyDescent="0.25">
      <c r="A1629" s="419"/>
      <c r="B1629" s="132" t="s">
        <v>20</v>
      </c>
      <c r="C1629" s="130">
        <f>D1629+E1629+F1629+G1629+H1629+I1629</f>
        <v>172</v>
      </c>
      <c r="D1629" s="121">
        <v>172</v>
      </c>
      <c r="E1629" s="111">
        <v>0</v>
      </c>
      <c r="F1629" s="130">
        <v>0</v>
      </c>
      <c r="G1629" s="130">
        <v>0</v>
      </c>
      <c r="H1629" s="130">
        <v>0</v>
      </c>
      <c r="I1629" s="121">
        <v>0</v>
      </c>
    </row>
    <row r="1630" spans="1:9" x14ac:dyDescent="0.25">
      <c r="A1630" s="182" t="s">
        <v>610</v>
      </c>
      <c r="B1630" s="129" t="s">
        <v>19</v>
      </c>
      <c r="C1630" s="130">
        <f>C1631</f>
        <v>149.5</v>
      </c>
      <c r="D1630" s="130">
        <v>43.5</v>
      </c>
      <c r="E1630" s="45">
        <v>106</v>
      </c>
      <c r="F1630" s="130">
        <v>0</v>
      </c>
      <c r="G1630" s="130">
        <v>0</v>
      </c>
      <c r="H1630" s="130">
        <v>0</v>
      </c>
      <c r="I1630" s="130">
        <v>0</v>
      </c>
    </row>
    <row r="1631" spans="1:9" x14ac:dyDescent="0.25">
      <c r="A1631" s="420"/>
      <c r="B1631" s="132" t="s">
        <v>20</v>
      </c>
      <c r="C1631" s="130">
        <f t="shared" ref="C1631:C1637" si="265">D1631+E1631+F1631+G1631+H1631+I1631</f>
        <v>149.5</v>
      </c>
      <c r="D1631" s="130">
        <v>43.5</v>
      </c>
      <c r="E1631" s="45">
        <v>106</v>
      </c>
      <c r="F1631" s="130">
        <v>0</v>
      </c>
      <c r="G1631" s="130">
        <v>0</v>
      </c>
      <c r="H1631" s="130">
        <v>0</v>
      </c>
      <c r="I1631" s="130">
        <v>0</v>
      </c>
    </row>
    <row r="1632" spans="1:9" ht="25.5" x14ac:dyDescent="0.25">
      <c r="A1632" s="421" t="s">
        <v>611</v>
      </c>
      <c r="B1632" s="44" t="s">
        <v>19</v>
      </c>
      <c r="C1632" s="130">
        <f t="shared" si="265"/>
        <v>1666</v>
      </c>
      <c r="D1632" s="130">
        <v>0</v>
      </c>
      <c r="E1632" s="45">
        <v>952</v>
      </c>
      <c r="F1632" s="96">
        <v>714</v>
      </c>
      <c r="G1632" s="130">
        <v>0</v>
      </c>
      <c r="H1632" s="130">
        <v>0</v>
      </c>
      <c r="I1632" s="130">
        <v>0</v>
      </c>
    </row>
    <row r="1633" spans="1:9" x14ac:dyDescent="0.25">
      <c r="A1633" s="422"/>
      <c r="B1633" s="69" t="s">
        <v>20</v>
      </c>
      <c r="C1633" s="130">
        <f t="shared" si="265"/>
        <v>1666</v>
      </c>
      <c r="D1633" s="96">
        <v>0</v>
      </c>
      <c r="E1633" s="55">
        <v>952</v>
      </c>
      <c r="F1633" s="96">
        <v>714</v>
      </c>
      <c r="G1633" s="96">
        <v>0</v>
      </c>
      <c r="H1633" s="96">
        <v>0</v>
      </c>
      <c r="I1633" s="96">
        <v>0</v>
      </c>
    </row>
    <row r="1634" spans="1:9" x14ac:dyDescent="0.25">
      <c r="A1634" s="423" t="s">
        <v>612</v>
      </c>
      <c r="B1634" s="129" t="s">
        <v>19</v>
      </c>
      <c r="C1634" s="130">
        <f t="shared" si="265"/>
        <v>50</v>
      </c>
      <c r="D1634" s="130">
        <f>D1635</f>
        <v>19.04</v>
      </c>
      <c r="E1634" s="45">
        <v>0</v>
      </c>
      <c r="F1634" s="130">
        <v>0</v>
      </c>
      <c r="G1634" s="130">
        <v>0</v>
      </c>
      <c r="H1634" s="130">
        <v>0</v>
      </c>
      <c r="I1634" s="130">
        <f>I1635</f>
        <v>30.96</v>
      </c>
    </row>
    <row r="1635" spans="1:9" x14ac:dyDescent="0.25">
      <c r="A1635" s="424"/>
      <c r="B1635" s="132" t="s">
        <v>20</v>
      </c>
      <c r="C1635" s="130">
        <f t="shared" si="265"/>
        <v>50</v>
      </c>
      <c r="D1635" s="130">
        <v>19.04</v>
      </c>
      <c r="E1635" s="45">
        <v>0</v>
      </c>
      <c r="F1635" s="130">
        <v>0</v>
      </c>
      <c r="G1635" s="130">
        <v>0</v>
      </c>
      <c r="H1635" s="130">
        <v>0</v>
      </c>
      <c r="I1635" s="130">
        <f>50-19.04</f>
        <v>30.96</v>
      </c>
    </row>
    <row r="1636" spans="1:9" ht="26.25" x14ac:dyDescent="0.25">
      <c r="A1636" s="109" t="s">
        <v>613</v>
      </c>
      <c r="B1636" s="110" t="s">
        <v>19</v>
      </c>
      <c r="C1636" s="96">
        <f t="shared" si="265"/>
        <v>127</v>
      </c>
      <c r="D1636" s="121">
        <v>0</v>
      </c>
      <c r="E1636" s="111">
        <v>127</v>
      </c>
      <c r="F1636" s="121">
        <v>0</v>
      </c>
      <c r="G1636" s="121">
        <v>0</v>
      </c>
      <c r="H1636" s="121">
        <v>0</v>
      </c>
      <c r="I1636" s="121">
        <v>0</v>
      </c>
    </row>
    <row r="1637" spans="1:9" x14ac:dyDescent="0.25">
      <c r="A1637" s="90"/>
      <c r="B1637" s="69" t="s">
        <v>20</v>
      </c>
      <c r="C1637" s="96">
        <f t="shared" si="265"/>
        <v>127</v>
      </c>
      <c r="D1637" s="96">
        <v>0</v>
      </c>
      <c r="E1637" s="39">
        <v>127</v>
      </c>
      <c r="F1637" s="96">
        <v>0</v>
      </c>
      <c r="G1637" s="96">
        <v>0</v>
      </c>
      <c r="H1637" s="96">
        <v>0</v>
      </c>
      <c r="I1637" s="96">
        <v>0</v>
      </c>
    </row>
    <row r="1638" spans="1:9" x14ac:dyDescent="0.25">
      <c r="A1638" s="425" t="s">
        <v>614</v>
      </c>
      <c r="B1638" s="68" t="s">
        <v>19</v>
      </c>
      <c r="C1638" s="97">
        <f>D1638+E1638+F1638+G1638+H1638+I1638</f>
        <v>45</v>
      </c>
      <c r="D1638" s="97">
        <v>0</v>
      </c>
      <c r="E1638" s="39">
        <v>45</v>
      </c>
      <c r="F1638" s="97">
        <v>0</v>
      </c>
      <c r="G1638" s="97">
        <v>0</v>
      </c>
      <c r="H1638" s="97">
        <v>0</v>
      </c>
      <c r="I1638" s="97">
        <v>0</v>
      </c>
    </row>
    <row r="1639" spans="1:9" x14ac:dyDescent="0.25">
      <c r="A1639" s="426"/>
      <c r="B1639" s="69" t="s">
        <v>20</v>
      </c>
      <c r="C1639" s="97">
        <f>D1639+E1639+F1639+G1639+H1639+I1639</f>
        <v>45</v>
      </c>
      <c r="D1639" s="97">
        <v>0</v>
      </c>
      <c r="E1639" s="39">
        <v>45</v>
      </c>
      <c r="F1639" s="97">
        <v>0</v>
      </c>
      <c r="G1639" s="97">
        <v>0</v>
      </c>
      <c r="H1639" s="97">
        <v>0</v>
      </c>
      <c r="I1639" s="97">
        <v>0</v>
      </c>
    </row>
    <row r="1640" spans="1:9" x14ac:dyDescent="0.25">
      <c r="A1640" s="425" t="s">
        <v>615</v>
      </c>
      <c r="B1640" s="68" t="s">
        <v>19</v>
      </c>
      <c r="C1640" s="97">
        <f>D1640+E1640+F1640+G1640+H1640+I1640</f>
        <v>1.5</v>
      </c>
      <c r="D1640" s="97">
        <v>0</v>
      </c>
      <c r="E1640" s="39">
        <v>1.5</v>
      </c>
      <c r="F1640" s="97">
        <v>0</v>
      </c>
      <c r="G1640" s="97">
        <v>0</v>
      </c>
      <c r="H1640" s="97">
        <v>0</v>
      </c>
      <c r="I1640" s="97">
        <v>0</v>
      </c>
    </row>
    <row r="1641" spans="1:9" x14ac:dyDescent="0.25">
      <c r="A1641" s="426"/>
      <c r="B1641" s="69" t="s">
        <v>20</v>
      </c>
      <c r="C1641" s="97">
        <f>D1641+E1641+F1641+G1641+H1641+I1641</f>
        <v>1.5</v>
      </c>
      <c r="D1641" s="97">
        <v>0</v>
      </c>
      <c r="E1641" s="39">
        <v>1.5</v>
      </c>
      <c r="F1641" s="97">
        <v>0</v>
      </c>
      <c r="G1641" s="97">
        <v>0</v>
      </c>
      <c r="H1641" s="97">
        <v>0</v>
      </c>
      <c r="I1641" s="97">
        <v>0</v>
      </c>
    </row>
    <row r="1642" spans="1:9" x14ac:dyDescent="0.25">
      <c r="A1642" s="427" t="s">
        <v>616</v>
      </c>
      <c r="B1642" s="428"/>
      <c r="C1642" s="429"/>
      <c r="D1642" s="430"/>
      <c r="E1642" s="431"/>
      <c r="F1642" s="430"/>
      <c r="G1642" s="430"/>
      <c r="H1642" s="430"/>
      <c r="I1642" s="432"/>
    </row>
    <row r="1643" spans="1:9" x14ac:dyDescent="0.25">
      <c r="A1643" s="71" t="s">
        <v>42</v>
      </c>
      <c r="B1643" s="104" t="s">
        <v>19</v>
      </c>
      <c r="C1643" s="105">
        <f t="shared" ref="C1643:I1652" si="266">C1645</f>
        <v>25</v>
      </c>
      <c r="D1643" s="105">
        <f t="shared" si="266"/>
        <v>0</v>
      </c>
      <c r="E1643" s="105">
        <f t="shared" si="266"/>
        <v>25</v>
      </c>
      <c r="F1643" s="105">
        <f t="shared" si="266"/>
        <v>0</v>
      </c>
      <c r="G1643" s="105">
        <f t="shared" si="266"/>
        <v>0</v>
      </c>
      <c r="H1643" s="105">
        <f t="shared" si="266"/>
        <v>0</v>
      </c>
      <c r="I1643" s="105">
        <f t="shared" si="266"/>
        <v>0</v>
      </c>
    </row>
    <row r="1644" spans="1:9" x14ac:dyDescent="0.25">
      <c r="A1644" s="61" t="s">
        <v>56</v>
      </c>
      <c r="B1644" s="106" t="s">
        <v>20</v>
      </c>
      <c r="C1644" s="105">
        <f t="shared" si="266"/>
        <v>25</v>
      </c>
      <c r="D1644" s="105">
        <f t="shared" si="266"/>
        <v>0</v>
      </c>
      <c r="E1644" s="105">
        <f t="shared" si="266"/>
        <v>25</v>
      </c>
      <c r="F1644" s="105">
        <f t="shared" si="266"/>
        <v>0</v>
      </c>
      <c r="G1644" s="105">
        <f t="shared" si="266"/>
        <v>0</v>
      </c>
      <c r="H1644" s="105">
        <f t="shared" si="266"/>
        <v>0</v>
      </c>
      <c r="I1644" s="105">
        <f t="shared" si="266"/>
        <v>0</v>
      </c>
    </row>
    <row r="1645" spans="1:9" x14ac:dyDescent="0.25">
      <c r="A1645" s="107" t="s">
        <v>21</v>
      </c>
      <c r="B1645" s="50" t="s">
        <v>19</v>
      </c>
      <c r="C1645" s="62">
        <f t="shared" si="266"/>
        <v>25</v>
      </c>
      <c r="D1645" s="62">
        <f t="shared" si="266"/>
        <v>0</v>
      </c>
      <c r="E1645" s="62">
        <f t="shared" si="266"/>
        <v>25</v>
      </c>
      <c r="F1645" s="62">
        <f t="shared" si="266"/>
        <v>0</v>
      </c>
      <c r="G1645" s="62">
        <f t="shared" si="266"/>
        <v>0</v>
      </c>
      <c r="H1645" s="62">
        <f t="shared" si="266"/>
        <v>0</v>
      </c>
      <c r="I1645" s="62">
        <f t="shared" si="266"/>
        <v>0</v>
      </c>
    </row>
    <row r="1646" spans="1:9" x14ac:dyDescent="0.25">
      <c r="A1646" s="61" t="s">
        <v>22</v>
      </c>
      <c r="B1646" s="52" t="s">
        <v>20</v>
      </c>
      <c r="C1646" s="62">
        <f t="shared" si="266"/>
        <v>25</v>
      </c>
      <c r="D1646" s="62">
        <f t="shared" si="266"/>
        <v>0</v>
      </c>
      <c r="E1646" s="62">
        <f t="shared" si="266"/>
        <v>25</v>
      </c>
      <c r="F1646" s="62">
        <f t="shared" si="266"/>
        <v>0</v>
      </c>
      <c r="G1646" s="62">
        <f t="shared" si="266"/>
        <v>0</v>
      </c>
      <c r="H1646" s="62">
        <f t="shared" si="266"/>
        <v>0</v>
      </c>
      <c r="I1646" s="62">
        <f t="shared" si="266"/>
        <v>0</v>
      </c>
    </row>
    <row r="1647" spans="1:9" x14ac:dyDescent="0.25">
      <c r="A1647" s="249" t="s">
        <v>26</v>
      </c>
      <c r="B1647" s="208" t="s">
        <v>19</v>
      </c>
      <c r="C1647" s="62">
        <f t="shared" si="266"/>
        <v>25</v>
      </c>
      <c r="D1647" s="62">
        <f t="shared" si="266"/>
        <v>0</v>
      </c>
      <c r="E1647" s="62">
        <f t="shared" si="266"/>
        <v>25</v>
      </c>
      <c r="F1647" s="62">
        <f t="shared" si="266"/>
        <v>0</v>
      </c>
      <c r="G1647" s="62">
        <f t="shared" si="266"/>
        <v>0</v>
      </c>
      <c r="H1647" s="62">
        <f t="shared" si="266"/>
        <v>0</v>
      </c>
      <c r="I1647" s="62">
        <f t="shared" si="266"/>
        <v>0</v>
      </c>
    </row>
    <row r="1648" spans="1:9" x14ac:dyDescent="0.25">
      <c r="A1648" s="433"/>
      <c r="B1648" s="69" t="s">
        <v>20</v>
      </c>
      <c r="C1648" s="62">
        <f t="shared" si="266"/>
        <v>25</v>
      </c>
      <c r="D1648" s="62">
        <f t="shared" si="266"/>
        <v>0</v>
      </c>
      <c r="E1648" s="62">
        <f t="shared" si="266"/>
        <v>25</v>
      </c>
      <c r="F1648" s="62">
        <f t="shared" si="266"/>
        <v>0</v>
      </c>
      <c r="G1648" s="62">
        <f t="shared" si="266"/>
        <v>0</v>
      </c>
      <c r="H1648" s="62">
        <f t="shared" si="266"/>
        <v>0</v>
      </c>
      <c r="I1648" s="62">
        <f t="shared" si="266"/>
        <v>0</v>
      </c>
    </row>
    <row r="1649" spans="1:9" x14ac:dyDescent="0.25">
      <c r="A1649" s="434" t="s">
        <v>617</v>
      </c>
      <c r="B1649" s="208" t="s">
        <v>19</v>
      </c>
      <c r="C1649" s="62">
        <f t="shared" si="266"/>
        <v>25</v>
      </c>
      <c r="D1649" s="62">
        <f t="shared" si="266"/>
        <v>0</v>
      </c>
      <c r="E1649" s="62">
        <f t="shared" si="266"/>
        <v>25</v>
      </c>
      <c r="F1649" s="62">
        <f t="shared" si="266"/>
        <v>0</v>
      </c>
      <c r="G1649" s="62">
        <f t="shared" si="266"/>
        <v>0</v>
      </c>
      <c r="H1649" s="62">
        <f t="shared" si="266"/>
        <v>0</v>
      </c>
      <c r="I1649" s="62">
        <f t="shared" si="266"/>
        <v>0</v>
      </c>
    </row>
    <row r="1650" spans="1:9" x14ac:dyDescent="0.25">
      <c r="A1650" s="91"/>
      <c r="B1650" s="69" t="s">
        <v>20</v>
      </c>
      <c r="C1650" s="62">
        <f t="shared" si="266"/>
        <v>25</v>
      </c>
      <c r="D1650" s="62">
        <f t="shared" si="266"/>
        <v>0</v>
      </c>
      <c r="E1650" s="62">
        <f t="shared" si="266"/>
        <v>25</v>
      </c>
      <c r="F1650" s="62">
        <f t="shared" si="266"/>
        <v>0</v>
      </c>
      <c r="G1650" s="62">
        <f t="shared" si="266"/>
        <v>0</v>
      </c>
      <c r="H1650" s="62">
        <f t="shared" si="266"/>
        <v>0</v>
      </c>
      <c r="I1650" s="62">
        <f t="shared" si="266"/>
        <v>0</v>
      </c>
    </row>
    <row r="1651" spans="1:9" x14ac:dyDescent="0.25">
      <c r="A1651" s="400" t="s">
        <v>618</v>
      </c>
      <c r="B1651" s="208" t="s">
        <v>19</v>
      </c>
      <c r="C1651" s="62">
        <f>D1651+E1651+F1651+G1651+H1651+I1651</f>
        <v>25</v>
      </c>
      <c r="D1651" s="62">
        <f t="shared" si="266"/>
        <v>0</v>
      </c>
      <c r="E1651" s="62">
        <f t="shared" si="266"/>
        <v>25</v>
      </c>
      <c r="F1651" s="62">
        <f t="shared" si="266"/>
        <v>0</v>
      </c>
      <c r="G1651" s="62">
        <f t="shared" si="266"/>
        <v>0</v>
      </c>
      <c r="H1651" s="62">
        <f t="shared" si="266"/>
        <v>0</v>
      </c>
      <c r="I1651" s="62">
        <f t="shared" si="266"/>
        <v>0</v>
      </c>
    </row>
    <row r="1652" spans="1:9" x14ac:dyDescent="0.25">
      <c r="A1652" s="108"/>
      <c r="B1652" s="69" t="s">
        <v>20</v>
      </c>
      <c r="C1652" s="62">
        <f>D1652+E1652+F1652+G1652+H1652+I1652</f>
        <v>25</v>
      </c>
      <c r="D1652" s="62">
        <f t="shared" si="266"/>
        <v>0</v>
      </c>
      <c r="E1652" s="62">
        <f t="shared" si="266"/>
        <v>25</v>
      </c>
      <c r="F1652" s="62">
        <f t="shared" si="266"/>
        <v>0</v>
      </c>
      <c r="G1652" s="62">
        <f t="shared" si="266"/>
        <v>0</v>
      </c>
      <c r="H1652" s="62">
        <f t="shared" si="266"/>
        <v>0</v>
      </c>
      <c r="I1652" s="62">
        <f t="shared" si="266"/>
        <v>0</v>
      </c>
    </row>
    <row r="1653" spans="1:9" ht="30" x14ac:dyDescent="0.25">
      <c r="A1653" s="435" t="s">
        <v>619</v>
      </c>
      <c r="B1653" s="50" t="s">
        <v>19</v>
      </c>
      <c r="C1653" s="62">
        <f>D1653+E1653+F1653+G1653+H1653+I1653</f>
        <v>25</v>
      </c>
      <c r="D1653" s="62">
        <v>0</v>
      </c>
      <c r="E1653" s="62">
        <v>25</v>
      </c>
      <c r="F1653" s="62">
        <v>0</v>
      </c>
      <c r="G1653" s="62">
        <v>0</v>
      </c>
      <c r="H1653" s="62">
        <v>0</v>
      </c>
      <c r="I1653" s="62">
        <v>0</v>
      </c>
    </row>
    <row r="1654" spans="1:9" x14ac:dyDescent="0.25">
      <c r="A1654" s="41"/>
      <c r="B1654" s="52" t="s">
        <v>20</v>
      </c>
      <c r="C1654" s="62">
        <f>D1654+E1654+F1654+G1654+H1654+I1654</f>
        <v>25</v>
      </c>
      <c r="D1654" s="62">
        <v>0</v>
      </c>
      <c r="E1654" s="62">
        <v>25</v>
      </c>
      <c r="F1654" s="62">
        <v>0</v>
      </c>
      <c r="G1654" s="62">
        <v>0</v>
      </c>
      <c r="H1654" s="62">
        <v>0</v>
      </c>
      <c r="I1654" s="62">
        <v>0</v>
      </c>
    </row>
    <row r="1655" spans="1:9" x14ac:dyDescent="0.25">
      <c r="A1655" s="100" t="s">
        <v>104</v>
      </c>
      <c r="B1655" s="101"/>
      <c r="C1655" s="101"/>
      <c r="D1655" s="101"/>
      <c r="E1655" s="101"/>
      <c r="F1655" s="101"/>
      <c r="G1655" s="101"/>
      <c r="H1655" s="101"/>
      <c r="I1655" s="102"/>
    </row>
    <row r="1656" spans="1:9" x14ac:dyDescent="0.25">
      <c r="A1656" s="71" t="s">
        <v>42</v>
      </c>
      <c r="B1656" s="104" t="s">
        <v>19</v>
      </c>
      <c r="C1656" s="105">
        <f t="shared" ref="C1656:C1763" si="267">D1656+E1656+F1656+G1656+H1656+I1656</f>
        <v>3283.6379999999999</v>
      </c>
      <c r="D1656" s="105">
        <f t="shared" ref="D1656:I1663" si="268">D1658</f>
        <v>754.27800000000002</v>
      </c>
      <c r="E1656" s="105">
        <f t="shared" si="268"/>
        <v>1281.5</v>
      </c>
      <c r="F1656" s="105">
        <f t="shared" si="268"/>
        <v>0</v>
      </c>
      <c r="G1656" s="105">
        <f t="shared" si="268"/>
        <v>0</v>
      </c>
      <c r="H1656" s="105">
        <f t="shared" si="268"/>
        <v>0</v>
      </c>
      <c r="I1656" s="105">
        <f t="shared" si="268"/>
        <v>1247.8599999999999</v>
      </c>
    </row>
    <row r="1657" spans="1:9" x14ac:dyDescent="0.25">
      <c r="A1657" s="61" t="s">
        <v>56</v>
      </c>
      <c r="B1657" s="106" t="s">
        <v>20</v>
      </c>
      <c r="C1657" s="105">
        <f t="shared" si="267"/>
        <v>3283.6379999999999</v>
      </c>
      <c r="D1657" s="105">
        <f t="shared" si="268"/>
        <v>754.27800000000002</v>
      </c>
      <c r="E1657" s="105">
        <f t="shared" si="268"/>
        <v>1281.5</v>
      </c>
      <c r="F1657" s="105">
        <f t="shared" si="268"/>
        <v>0</v>
      </c>
      <c r="G1657" s="105">
        <f t="shared" si="268"/>
        <v>0</v>
      </c>
      <c r="H1657" s="105">
        <f t="shared" si="268"/>
        <v>0</v>
      </c>
      <c r="I1657" s="105">
        <f t="shared" si="268"/>
        <v>1247.8599999999999</v>
      </c>
    </row>
    <row r="1658" spans="1:9" x14ac:dyDescent="0.25">
      <c r="A1658" s="37" t="s">
        <v>468</v>
      </c>
      <c r="B1658" s="59" t="s">
        <v>19</v>
      </c>
      <c r="C1658" s="62">
        <f t="shared" si="267"/>
        <v>3283.6379999999999</v>
      </c>
      <c r="D1658" s="62">
        <f t="shared" si="268"/>
        <v>754.27800000000002</v>
      </c>
      <c r="E1658" s="62">
        <f t="shared" si="268"/>
        <v>1281.5</v>
      </c>
      <c r="F1658" s="62">
        <f t="shared" si="268"/>
        <v>0</v>
      </c>
      <c r="G1658" s="62">
        <f t="shared" si="268"/>
        <v>0</v>
      </c>
      <c r="H1658" s="62">
        <f t="shared" si="268"/>
        <v>0</v>
      </c>
      <c r="I1658" s="62">
        <f t="shared" si="268"/>
        <v>1247.8599999999999</v>
      </c>
    </row>
    <row r="1659" spans="1:9" x14ac:dyDescent="0.25">
      <c r="A1659" s="41" t="s">
        <v>22</v>
      </c>
      <c r="B1659" s="57" t="s">
        <v>20</v>
      </c>
      <c r="C1659" s="62">
        <f t="shared" si="267"/>
        <v>3283.6379999999999</v>
      </c>
      <c r="D1659" s="62">
        <f t="shared" si="268"/>
        <v>754.27800000000002</v>
      </c>
      <c r="E1659" s="62">
        <f t="shared" si="268"/>
        <v>1281.5</v>
      </c>
      <c r="F1659" s="62">
        <f t="shared" si="268"/>
        <v>0</v>
      </c>
      <c r="G1659" s="62">
        <f t="shared" si="268"/>
        <v>0</v>
      </c>
      <c r="H1659" s="62">
        <f t="shared" si="268"/>
        <v>0</v>
      </c>
      <c r="I1659" s="62">
        <f t="shared" si="268"/>
        <v>1247.8599999999999</v>
      </c>
    </row>
    <row r="1660" spans="1:9" x14ac:dyDescent="0.25">
      <c r="A1660" s="49" t="s">
        <v>26</v>
      </c>
      <c r="B1660" s="50" t="s">
        <v>19</v>
      </c>
      <c r="C1660" s="62">
        <f t="shared" si="267"/>
        <v>3283.6379999999999</v>
      </c>
      <c r="D1660" s="62">
        <f t="shared" si="268"/>
        <v>754.27800000000002</v>
      </c>
      <c r="E1660" s="62">
        <f t="shared" si="268"/>
        <v>1281.5</v>
      </c>
      <c r="F1660" s="62">
        <f t="shared" si="268"/>
        <v>0</v>
      </c>
      <c r="G1660" s="62">
        <f t="shared" si="268"/>
        <v>0</v>
      </c>
      <c r="H1660" s="62">
        <f t="shared" si="268"/>
        <v>0</v>
      </c>
      <c r="I1660" s="62">
        <f t="shared" si="268"/>
        <v>1247.8599999999999</v>
      </c>
    </row>
    <row r="1661" spans="1:9" x14ac:dyDescent="0.25">
      <c r="A1661" s="51"/>
      <c r="B1661" s="52" t="s">
        <v>20</v>
      </c>
      <c r="C1661" s="62">
        <f t="shared" si="267"/>
        <v>3283.6379999999999</v>
      </c>
      <c r="D1661" s="62">
        <f t="shared" si="268"/>
        <v>754.27800000000002</v>
      </c>
      <c r="E1661" s="62">
        <f t="shared" si="268"/>
        <v>1281.5</v>
      </c>
      <c r="F1661" s="62">
        <f t="shared" si="268"/>
        <v>0</v>
      </c>
      <c r="G1661" s="62">
        <f t="shared" si="268"/>
        <v>0</v>
      </c>
      <c r="H1661" s="62">
        <f t="shared" si="268"/>
        <v>0</v>
      </c>
      <c r="I1661" s="62">
        <f t="shared" si="268"/>
        <v>1247.8599999999999</v>
      </c>
    </row>
    <row r="1662" spans="1:9" x14ac:dyDescent="0.25">
      <c r="A1662" s="405" t="s">
        <v>27</v>
      </c>
      <c r="B1662" s="50" t="s">
        <v>19</v>
      </c>
      <c r="C1662" s="62">
        <f t="shared" si="267"/>
        <v>3283.6379999999999</v>
      </c>
      <c r="D1662" s="62">
        <f t="shared" si="268"/>
        <v>754.27800000000002</v>
      </c>
      <c r="E1662" s="62">
        <f t="shared" si="268"/>
        <v>1281.5</v>
      </c>
      <c r="F1662" s="62">
        <f t="shared" si="268"/>
        <v>0</v>
      </c>
      <c r="G1662" s="62">
        <f t="shared" si="268"/>
        <v>0</v>
      </c>
      <c r="H1662" s="62">
        <f t="shared" si="268"/>
        <v>0</v>
      </c>
      <c r="I1662" s="62">
        <f t="shared" si="268"/>
        <v>1247.8599999999999</v>
      </c>
    </row>
    <row r="1663" spans="1:9" x14ac:dyDescent="0.25">
      <c r="A1663" s="66"/>
      <c r="B1663" s="52" t="s">
        <v>20</v>
      </c>
      <c r="C1663" s="62">
        <f t="shared" si="267"/>
        <v>3283.6379999999999</v>
      </c>
      <c r="D1663" s="62">
        <f t="shared" si="268"/>
        <v>754.27800000000002</v>
      </c>
      <c r="E1663" s="62">
        <f t="shared" si="268"/>
        <v>1281.5</v>
      </c>
      <c r="F1663" s="62">
        <f t="shared" si="268"/>
        <v>0</v>
      </c>
      <c r="G1663" s="62">
        <f t="shared" si="268"/>
        <v>0</v>
      </c>
      <c r="H1663" s="62">
        <f t="shared" si="268"/>
        <v>0</v>
      </c>
      <c r="I1663" s="62">
        <f t="shared" si="268"/>
        <v>1247.8599999999999</v>
      </c>
    </row>
    <row r="1664" spans="1:9" x14ac:dyDescent="0.25">
      <c r="A1664" s="283" t="s">
        <v>31</v>
      </c>
      <c r="B1664" s="104" t="s">
        <v>19</v>
      </c>
      <c r="C1664" s="105">
        <f t="shared" si="267"/>
        <v>3283.6379999999999</v>
      </c>
      <c r="D1664" s="105">
        <f t="shared" ref="D1664:I1665" si="269">D1666+D1708+D1740+D1762+D1776+D1780+D1788</f>
        <v>754.27800000000002</v>
      </c>
      <c r="E1664" s="105">
        <f t="shared" si="269"/>
        <v>1281.5</v>
      </c>
      <c r="F1664" s="105">
        <f t="shared" si="269"/>
        <v>0</v>
      </c>
      <c r="G1664" s="105">
        <f t="shared" si="269"/>
        <v>0</v>
      </c>
      <c r="H1664" s="105">
        <f t="shared" si="269"/>
        <v>0</v>
      </c>
      <c r="I1664" s="105">
        <f t="shared" si="269"/>
        <v>1247.8599999999999</v>
      </c>
    </row>
    <row r="1665" spans="1:9" x14ac:dyDescent="0.25">
      <c r="A1665" s="268"/>
      <c r="B1665" s="118" t="s">
        <v>20</v>
      </c>
      <c r="C1665" s="116">
        <f t="shared" si="267"/>
        <v>3283.6379999999999</v>
      </c>
      <c r="D1665" s="105">
        <f t="shared" si="269"/>
        <v>754.27800000000002</v>
      </c>
      <c r="E1665" s="105">
        <f t="shared" si="269"/>
        <v>1281.5</v>
      </c>
      <c r="F1665" s="105">
        <f t="shared" si="269"/>
        <v>0</v>
      </c>
      <c r="G1665" s="105">
        <f t="shared" si="269"/>
        <v>0</v>
      </c>
      <c r="H1665" s="105">
        <f t="shared" si="269"/>
        <v>0</v>
      </c>
      <c r="I1665" s="105">
        <f t="shared" si="269"/>
        <v>1247.8599999999999</v>
      </c>
    </row>
    <row r="1666" spans="1:9" x14ac:dyDescent="0.25">
      <c r="A1666" s="344" t="s">
        <v>457</v>
      </c>
      <c r="B1666" s="115" t="s">
        <v>19</v>
      </c>
      <c r="C1666" s="116">
        <f t="shared" si="267"/>
        <v>1843.902</v>
      </c>
      <c r="D1666" s="116">
        <f t="shared" ref="D1666:I1667" si="270">D1670+D1672+D1674+D1676+D1678+D1680+D1682+D1684+D1686+D1688+D1690+D1692+D1694+D1696+D1698+D1700+D1702+D1704+D1706</f>
        <v>373.73199999999997</v>
      </c>
      <c r="E1666" s="116">
        <f t="shared" si="270"/>
        <v>620</v>
      </c>
      <c r="F1666" s="116">
        <f t="shared" si="270"/>
        <v>0</v>
      </c>
      <c r="G1666" s="116">
        <f t="shared" si="270"/>
        <v>0</v>
      </c>
      <c r="H1666" s="116">
        <f t="shared" si="270"/>
        <v>0</v>
      </c>
      <c r="I1666" s="116">
        <f t="shared" si="270"/>
        <v>850.17</v>
      </c>
    </row>
    <row r="1667" spans="1:9" x14ac:dyDescent="0.25">
      <c r="A1667" s="268"/>
      <c r="B1667" s="118" t="s">
        <v>20</v>
      </c>
      <c r="C1667" s="116">
        <f t="shared" si="267"/>
        <v>1843.902</v>
      </c>
      <c r="D1667" s="116">
        <f t="shared" si="270"/>
        <v>373.73199999999997</v>
      </c>
      <c r="E1667" s="116">
        <f t="shared" si="270"/>
        <v>620</v>
      </c>
      <c r="F1667" s="116">
        <f t="shared" si="270"/>
        <v>0</v>
      </c>
      <c r="G1667" s="116">
        <f t="shared" si="270"/>
        <v>0</v>
      </c>
      <c r="H1667" s="116">
        <f t="shared" si="270"/>
        <v>0</v>
      </c>
      <c r="I1667" s="116">
        <f t="shared" si="270"/>
        <v>850.17</v>
      </c>
    </row>
    <row r="1668" spans="1:9" x14ac:dyDescent="0.25">
      <c r="A1668" s="436"/>
      <c r="B1668" s="59"/>
      <c r="C1668" s="62"/>
      <c r="D1668" s="62"/>
      <c r="E1668" s="62"/>
      <c r="F1668" s="62"/>
      <c r="G1668" s="62"/>
      <c r="H1668" s="62"/>
      <c r="I1668" s="62"/>
    </row>
    <row r="1669" spans="1:9" x14ac:dyDescent="0.25">
      <c r="A1669" s="66"/>
      <c r="B1669" s="57"/>
      <c r="C1669" s="62"/>
      <c r="D1669" s="62"/>
      <c r="E1669" s="62"/>
      <c r="F1669" s="62"/>
      <c r="G1669" s="62"/>
      <c r="H1669" s="62"/>
      <c r="I1669" s="62"/>
    </row>
    <row r="1670" spans="1:9" ht="39" x14ac:dyDescent="0.25">
      <c r="A1670" s="262" t="s">
        <v>620</v>
      </c>
      <c r="B1670" s="59" t="s">
        <v>19</v>
      </c>
      <c r="C1670" s="62">
        <f t="shared" si="267"/>
        <v>460</v>
      </c>
      <c r="D1670" s="62">
        <f>D1671</f>
        <v>41.42</v>
      </c>
      <c r="E1670" s="62">
        <f>E1671</f>
        <v>0</v>
      </c>
      <c r="F1670" s="62">
        <v>0</v>
      </c>
      <c r="G1670" s="62">
        <v>0</v>
      </c>
      <c r="H1670" s="62">
        <v>0</v>
      </c>
      <c r="I1670" s="62">
        <f>I1671</f>
        <v>418.58</v>
      </c>
    </row>
    <row r="1671" spans="1:9" x14ac:dyDescent="0.25">
      <c r="A1671" s="66"/>
      <c r="B1671" s="57" t="s">
        <v>20</v>
      </c>
      <c r="C1671" s="62">
        <f t="shared" si="267"/>
        <v>460</v>
      </c>
      <c r="D1671" s="62">
        <v>41.42</v>
      </c>
      <c r="E1671" s="62">
        <v>0</v>
      </c>
      <c r="F1671" s="62">
        <v>0</v>
      </c>
      <c r="G1671" s="62">
        <v>0</v>
      </c>
      <c r="H1671" s="62">
        <v>0</v>
      </c>
      <c r="I1671" s="62">
        <v>418.58</v>
      </c>
    </row>
    <row r="1672" spans="1:9" x14ac:dyDescent="0.25">
      <c r="A1672" s="437" t="s">
        <v>621</v>
      </c>
      <c r="B1672" s="44" t="s">
        <v>19</v>
      </c>
      <c r="C1672" s="45">
        <f t="shared" si="267"/>
        <v>10</v>
      </c>
      <c r="D1672" s="45">
        <v>10</v>
      </c>
      <c r="E1672" s="45">
        <v>0</v>
      </c>
      <c r="F1672" s="45">
        <v>0</v>
      </c>
      <c r="G1672" s="45">
        <v>0</v>
      </c>
      <c r="H1672" s="45">
        <v>0</v>
      </c>
      <c r="I1672" s="45">
        <v>0</v>
      </c>
    </row>
    <row r="1673" spans="1:9" x14ac:dyDescent="0.25">
      <c r="A1673" s="271"/>
      <c r="B1673" s="57" t="s">
        <v>20</v>
      </c>
      <c r="C1673" s="62">
        <f t="shared" si="267"/>
        <v>10</v>
      </c>
      <c r="D1673" s="62">
        <v>10</v>
      </c>
      <c r="E1673" s="62">
        <v>0</v>
      </c>
      <c r="F1673" s="62">
        <v>0</v>
      </c>
      <c r="G1673" s="62">
        <v>0</v>
      </c>
      <c r="H1673" s="62">
        <v>0</v>
      </c>
      <c r="I1673" s="62">
        <v>0</v>
      </c>
    </row>
    <row r="1674" spans="1:9" x14ac:dyDescent="0.25">
      <c r="A1674" s="437" t="s">
        <v>622</v>
      </c>
      <c r="B1674" s="44" t="s">
        <v>19</v>
      </c>
      <c r="C1674" s="45">
        <f t="shared" si="267"/>
        <v>71.400000000000006</v>
      </c>
      <c r="D1674" s="45">
        <v>71.400000000000006</v>
      </c>
      <c r="E1674" s="45">
        <v>0</v>
      </c>
      <c r="F1674" s="45">
        <v>0</v>
      </c>
      <c r="G1674" s="45">
        <v>0</v>
      </c>
      <c r="H1674" s="45">
        <v>0</v>
      </c>
      <c r="I1674" s="45">
        <v>0</v>
      </c>
    </row>
    <row r="1675" spans="1:9" x14ac:dyDescent="0.25">
      <c r="A1675" s="271"/>
      <c r="B1675" s="57" t="s">
        <v>20</v>
      </c>
      <c r="C1675" s="62">
        <f t="shared" si="267"/>
        <v>71.400000000000006</v>
      </c>
      <c r="D1675" s="62">
        <v>71.400000000000006</v>
      </c>
      <c r="E1675" s="62">
        <v>0</v>
      </c>
      <c r="F1675" s="62">
        <v>0</v>
      </c>
      <c r="G1675" s="62">
        <v>0</v>
      </c>
      <c r="H1675" s="62">
        <v>0</v>
      </c>
      <c r="I1675" s="62">
        <v>0</v>
      </c>
    </row>
    <row r="1676" spans="1:9" x14ac:dyDescent="0.25">
      <c r="A1676" s="437" t="s">
        <v>623</v>
      </c>
      <c r="B1676" s="44" t="s">
        <v>19</v>
      </c>
      <c r="C1676" s="62">
        <f t="shared" si="267"/>
        <v>244.00200000000001</v>
      </c>
      <c r="D1676" s="45">
        <v>41.411999999999999</v>
      </c>
      <c r="E1676" s="45">
        <v>0</v>
      </c>
      <c r="F1676" s="45">
        <v>0</v>
      </c>
      <c r="G1676" s="45">
        <v>0</v>
      </c>
      <c r="H1676" s="45">
        <v>0</v>
      </c>
      <c r="I1676" s="62">
        <f>244-41.41</f>
        <v>202.59</v>
      </c>
    </row>
    <row r="1677" spans="1:9" x14ac:dyDescent="0.25">
      <c r="A1677" s="271"/>
      <c r="B1677" s="57" t="s">
        <v>20</v>
      </c>
      <c r="C1677" s="62">
        <f t="shared" si="267"/>
        <v>244.00200000000001</v>
      </c>
      <c r="D1677" s="62">
        <v>41.411999999999999</v>
      </c>
      <c r="E1677" s="62">
        <v>0</v>
      </c>
      <c r="F1677" s="62">
        <v>0</v>
      </c>
      <c r="G1677" s="62">
        <v>0</v>
      </c>
      <c r="H1677" s="62">
        <v>0</v>
      </c>
      <c r="I1677" s="62">
        <f>244-41.41</f>
        <v>202.59</v>
      </c>
    </row>
    <row r="1678" spans="1:9" x14ac:dyDescent="0.25">
      <c r="A1678" s="437" t="s">
        <v>624</v>
      </c>
      <c r="B1678" s="44" t="s">
        <v>19</v>
      </c>
      <c r="C1678" s="45">
        <f t="shared" si="267"/>
        <v>37</v>
      </c>
      <c r="D1678" s="45">
        <v>37</v>
      </c>
      <c r="E1678" s="45">
        <v>0</v>
      </c>
      <c r="F1678" s="45">
        <v>0</v>
      </c>
      <c r="G1678" s="45">
        <v>0</v>
      </c>
      <c r="H1678" s="45">
        <v>0</v>
      </c>
      <c r="I1678" s="45">
        <v>0</v>
      </c>
    </row>
    <row r="1679" spans="1:9" x14ac:dyDescent="0.25">
      <c r="A1679" s="271"/>
      <c r="B1679" s="57" t="s">
        <v>20</v>
      </c>
      <c r="C1679" s="62">
        <f t="shared" si="267"/>
        <v>37</v>
      </c>
      <c r="D1679" s="62">
        <v>37</v>
      </c>
      <c r="E1679" s="62">
        <v>0</v>
      </c>
      <c r="F1679" s="62">
        <v>0</v>
      </c>
      <c r="G1679" s="62">
        <v>0</v>
      </c>
      <c r="H1679" s="62">
        <v>0</v>
      </c>
      <c r="I1679" s="62">
        <v>0</v>
      </c>
    </row>
    <row r="1680" spans="1:9" ht="26.25" x14ac:dyDescent="0.25">
      <c r="A1680" s="128" t="s">
        <v>625</v>
      </c>
      <c r="B1680" s="44" t="s">
        <v>19</v>
      </c>
      <c r="C1680" s="45">
        <f t="shared" si="267"/>
        <v>380</v>
      </c>
      <c r="D1680" s="45">
        <v>163</v>
      </c>
      <c r="E1680" s="45">
        <v>0</v>
      </c>
      <c r="F1680" s="45">
        <v>0</v>
      </c>
      <c r="G1680" s="45">
        <v>0</v>
      </c>
      <c r="H1680" s="45">
        <v>0</v>
      </c>
      <c r="I1680" s="45">
        <f>380-163</f>
        <v>217</v>
      </c>
    </row>
    <row r="1681" spans="1:9" x14ac:dyDescent="0.25">
      <c r="A1681" s="271"/>
      <c r="B1681" s="57" t="s">
        <v>20</v>
      </c>
      <c r="C1681" s="62">
        <f t="shared" si="267"/>
        <v>380</v>
      </c>
      <c r="D1681" s="62">
        <v>163</v>
      </c>
      <c r="E1681" s="62">
        <v>0</v>
      </c>
      <c r="F1681" s="62">
        <v>0</v>
      </c>
      <c r="G1681" s="62">
        <v>0</v>
      </c>
      <c r="H1681" s="62">
        <v>0</v>
      </c>
      <c r="I1681" s="62">
        <f>380-163</f>
        <v>217</v>
      </c>
    </row>
    <row r="1682" spans="1:9" ht="30" x14ac:dyDescent="0.25">
      <c r="A1682" s="438" t="s">
        <v>626</v>
      </c>
      <c r="B1682" s="110" t="s">
        <v>19</v>
      </c>
      <c r="C1682" s="45">
        <f t="shared" si="267"/>
        <v>17</v>
      </c>
      <c r="D1682" s="45">
        <v>5</v>
      </c>
      <c r="E1682" s="45">
        <v>0</v>
      </c>
      <c r="F1682" s="45">
        <v>0</v>
      </c>
      <c r="G1682" s="45">
        <v>0</v>
      </c>
      <c r="H1682" s="45">
        <v>0</v>
      </c>
      <c r="I1682" s="45">
        <f>17-5</f>
        <v>12</v>
      </c>
    </row>
    <row r="1683" spans="1:9" x14ac:dyDescent="0.25">
      <c r="A1683" s="271"/>
      <c r="B1683" s="57" t="s">
        <v>20</v>
      </c>
      <c r="C1683" s="62">
        <f t="shared" si="267"/>
        <v>17</v>
      </c>
      <c r="D1683" s="62">
        <v>5</v>
      </c>
      <c r="E1683" s="62">
        <v>0</v>
      </c>
      <c r="F1683" s="62">
        <v>0</v>
      </c>
      <c r="G1683" s="62">
        <v>0</v>
      </c>
      <c r="H1683" s="62">
        <v>0</v>
      </c>
      <c r="I1683" s="62">
        <f>17-5</f>
        <v>12</v>
      </c>
    </row>
    <row r="1684" spans="1:9" ht="30" x14ac:dyDescent="0.25">
      <c r="A1684" s="439" t="s">
        <v>627</v>
      </c>
      <c r="B1684" s="110" t="s">
        <v>19</v>
      </c>
      <c r="C1684" s="45">
        <f t="shared" si="267"/>
        <v>4.5</v>
      </c>
      <c r="D1684" s="45">
        <v>4.5</v>
      </c>
      <c r="E1684" s="45">
        <v>0</v>
      </c>
      <c r="F1684" s="45">
        <v>0</v>
      </c>
      <c r="G1684" s="45">
        <v>0</v>
      </c>
      <c r="H1684" s="45">
        <v>0</v>
      </c>
      <c r="I1684" s="45">
        <v>0</v>
      </c>
    </row>
    <row r="1685" spans="1:9" x14ac:dyDescent="0.25">
      <c r="A1685" s="271"/>
      <c r="B1685" s="57" t="s">
        <v>20</v>
      </c>
      <c r="C1685" s="62">
        <f t="shared" si="267"/>
        <v>4.5</v>
      </c>
      <c r="D1685" s="62">
        <v>4.5</v>
      </c>
      <c r="E1685" s="62">
        <v>0</v>
      </c>
      <c r="F1685" s="62">
        <v>0</v>
      </c>
      <c r="G1685" s="62">
        <v>0</v>
      </c>
      <c r="H1685" s="62">
        <v>0</v>
      </c>
      <c r="I1685" s="62">
        <v>0</v>
      </c>
    </row>
    <row r="1686" spans="1:9" x14ac:dyDescent="0.25">
      <c r="A1686" s="440" t="s">
        <v>628</v>
      </c>
      <c r="B1686" s="302" t="s">
        <v>19</v>
      </c>
      <c r="C1686" s="96">
        <f t="shared" si="267"/>
        <v>120</v>
      </c>
      <c r="D1686" s="96">
        <v>0</v>
      </c>
      <c r="E1686" s="62">
        <v>120</v>
      </c>
      <c r="F1686" s="96">
        <v>0</v>
      </c>
      <c r="G1686" s="96">
        <v>0</v>
      </c>
      <c r="H1686" s="96">
        <v>0</v>
      </c>
      <c r="I1686" s="96">
        <v>0</v>
      </c>
    </row>
    <row r="1687" spans="1:9" x14ac:dyDescent="0.25">
      <c r="A1687" s="244"/>
      <c r="B1687" s="303" t="s">
        <v>20</v>
      </c>
      <c r="C1687" s="96">
        <f t="shared" si="267"/>
        <v>120</v>
      </c>
      <c r="D1687" s="96">
        <v>0</v>
      </c>
      <c r="E1687" s="62">
        <v>120</v>
      </c>
      <c r="F1687" s="96">
        <v>0</v>
      </c>
      <c r="G1687" s="96">
        <v>0</v>
      </c>
      <c r="H1687" s="96">
        <v>0</v>
      </c>
      <c r="I1687" s="96">
        <v>0</v>
      </c>
    </row>
    <row r="1688" spans="1:9" ht="26.25" x14ac:dyDescent="0.25">
      <c r="A1688" s="238" t="s">
        <v>629</v>
      </c>
      <c r="B1688" s="302" t="s">
        <v>19</v>
      </c>
      <c r="C1688" s="96">
        <f t="shared" si="267"/>
        <v>167</v>
      </c>
      <c r="D1688" s="96">
        <v>0</v>
      </c>
      <c r="E1688" s="62">
        <v>167</v>
      </c>
      <c r="F1688" s="96">
        <v>0</v>
      </c>
      <c r="G1688" s="96">
        <v>0</v>
      </c>
      <c r="H1688" s="96">
        <v>0</v>
      </c>
      <c r="I1688" s="96">
        <v>0</v>
      </c>
    </row>
    <row r="1689" spans="1:9" x14ac:dyDescent="0.25">
      <c r="A1689" s="244"/>
      <c r="B1689" s="303" t="s">
        <v>20</v>
      </c>
      <c r="C1689" s="96">
        <f t="shared" si="267"/>
        <v>167</v>
      </c>
      <c r="D1689" s="96">
        <v>0</v>
      </c>
      <c r="E1689" s="62">
        <v>167</v>
      </c>
      <c r="F1689" s="96">
        <v>0</v>
      </c>
      <c r="G1689" s="96">
        <v>0</v>
      </c>
      <c r="H1689" s="96">
        <v>0</v>
      </c>
      <c r="I1689" s="96">
        <v>0</v>
      </c>
    </row>
    <row r="1690" spans="1:9" ht="39" x14ac:dyDescent="0.25">
      <c r="A1690" s="238" t="s">
        <v>630</v>
      </c>
      <c r="B1690" s="302" t="s">
        <v>19</v>
      </c>
      <c r="C1690" s="96">
        <f t="shared" si="267"/>
        <v>30</v>
      </c>
      <c r="D1690" s="96">
        <v>0</v>
      </c>
      <c r="E1690" s="62">
        <v>30</v>
      </c>
      <c r="F1690" s="96">
        <v>0</v>
      </c>
      <c r="G1690" s="96">
        <v>0</v>
      </c>
      <c r="H1690" s="96">
        <v>0</v>
      </c>
      <c r="I1690" s="96">
        <v>0</v>
      </c>
    </row>
    <row r="1691" spans="1:9" x14ac:dyDescent="0.25">
      <c r="A1691" s="244"/>
      <c r="B1691" s="303" t="s">
        <v>20</v>
      </c>
      <c r="C1691" s="96">
        <f t="shared" si="267"/>
        <v>30</v>
      </c>
      <c r="D1691" s="96">
        <v>0</v>
      </c>
      <c r="E1691" s="62">
        <v>30</v>
      </c>
      <c r="F1691" s="96">
        <v>0</v>
      </c>
      <c r="G1691" s="96">
        <v>0</v>
      </c>
      <c r="H1691" s="96">
        <v>0</v>
      </c>
      <c r="I1691" s="96">
        <v>0</v>
      </c>
    </row>
    <row r="1692" spans="1:9" ht="26.25" x14ac:dyDescent="0.25">
      <c r="A1692" s="238" t="s">
        <v>631</v>
      </c>
      <c r="B1692" s="302" t="s">
        <v>19</v>
      </c>
      <c r="C1692" s="96">
        <f t="shared" si="267"/>
        <v>216</v>
      </c>
      <c r="D1692" s="96">
        <v>0</v>
      </c>
      <c r="E1692" s="62">
        <v>216</v>
      </c>
      <c r="F1692" s="96">
        <v>0</v>
      </c>
      <c r="G1692" s="96">
        <v>0</v>
      </c>
      <c r="H1692" s="96">
        <v>0</v>
      </c>
      <c r="I1692" s="96">
        <v>0</v>
      </c>
    </row>
    <row r="1693" spans="1:9" x14ac:dyDescent="0.25">
      <c r="A1693" s="244"/>
      <c r="B1693" s="303" t="s">
        <v>20</v>
      </c>
      <c r="C1693" s="96">
        <f t="shared" si="267"/>
        <v>216</v>
      </c>
      <c r="D1693" s="96">
        <v>0</v>
      </c>
      <c r="E1693" s="62">
        <v>216</v>
      </c>
      <c r="F1693" s="96">
        <v>0</v>
      </c>
      <c r="G1693" s="96">
        <v>0</v>
      </c>
      <c r="H1693" s="96">
        <v>0</v>
      </c>
      <c r="I1693" s="96">
        <v>0</v>
      </c>
    </row>
    <row r="1694" spans="1:9" x14ac:dyDescent="0.25">
      <c r="A1694" s="440" t="s">
        <v>632</v>
      </c>
      <c r="B1694" s="302" t="s">
        <v>19</v>
      </c>
      <c r="C1694" s="96">
        <f t="shared" si="267"/>
        <v>11</v>
      </c>
      <c r="D1694" s="96">
        <v>0</v>
      </c>
      <c r="E1694" s="62">
        <f>20-9</f>
        <v>11</v>
      </c>
      <c r="F1694" s="96">
        <v>0</v>
      </c>
      <c r="G1694" s="96">
        <v>0</v>
      </c>
      <c r="H1694" s="96">
        <v>0</v>
      </c>
      <c r="I1694" s="96">
        <v>0</v>
      </c>
    </row>
    <row r="1695" spans="1:9" x14ac:dyDescent="0.25">
      <c r="A1695" s="244"/>
      <c r="B1695" s="303" t="s">
        <v>20</v>
      </c>
      <c r="C1695" s="96">
        <f t="shared" si="267"/>
        <v>11</v>
      </c>
      <c r="D1695" s="96">
        <v>0</v>
      </c>
      <c r="E1695" s="62">
        <f>20-9</f>
        <v>11</v>
      </c>
      <c r="F1695" s="96">
        <v>0</v>
      </c>
      <c r="G1695" s="96">
        <v>0</v>
      </c>
      <c r="H1695" s="96">
        <v>0</v>
      </c>
      <c r="I1695" s="96">
        <v>0</v>
      </c>
    </row>
    <row r="1696" spans="1:9" x14ac:dyDescent="0.25">
      <c r="A1696" s="440" t="s">
        <v>633</v>
      </c>
      <c r="B1696" s="302" t="s">
        <v>19</v>
      </c>
      <c r="C1696" s="96">
        <f t="shared" si="267"/>
        <v>13</v>
      </c>
      <c r="D1696" s="96">
        <v>0</v>
      </c>
      <c r="E1696" s="62">
        <f>30-17</f>
        <v>13</v>
      </c>
      <c r="F1696" s="96">
        <v>0</v>
      </c>
      <c r="G1696" s="96">
        <v>0</v>
      </c>
      <c r="H1696" s="96">
        <v>0</v>
      </c>
      <c r="I1696" s="96">
        <v>0</v>
      </c>
    </row>
    <row r="1697" spans="1:9" x14ac:dyDescent="0.25">
      <c r="A1697" s="244"/>
      <c r="B1697" s="303" t="s">
        <v>20</v>
      </c>
      <c r="C1697" s="96">
        <f t="shared" si="267"/>
        <v>13</v>
      </c>
      <c r="D1697" s="96">
        <v>0</v>
      </c>
      <c r="E1697" s="62">
        <f>30-17</f>
        <v>13</v>
      </c>
      <c r="F1697" s="96">
        <v>0</v>
      </c>
      <c r="G1697" s="96">
        <v>0</v>
      </c>
      <c r="H1697" s="96">
        <v>0</v>
      </c>
      <c r="I1697" s="96">
        <v>0</v>
      </c>
    </row>
    <row r="1698" spans="1:9" ht="26.25" x14ac:dyDescent="0.25">
      <c r="A1698" s="238" t="s">
        <v>634</v>
      </c>
      <c r="B1698" s="302" t="s">
        <v>19</v>
      </c>
      <c r="C1698" s="96">
        <f t="shared" si="267"/>
        <v>11</v>
      </c>
      <c r="D1698" s="96">
        <v>0</v>
      </c>
      <c r="E1698" s="62">
        <v>11</v>
      </c>
      <c r="F1698" s="96">
        <v>0</v>
      </c>
      <c r="G1698" s="96">
        <v>0</v>
      </c>
      <c r="H1698" s="96">
        <v>0</v>
      </c>
      <c r="I1698" s="96">
        <v>0</v>
      </c>
    </row>
    <row r="1699" spans="1:9" x14ac:dyDescent="0.25">
      <c r="A1699" s="244"/>
      <c r="B1699" s="303" t="s">
        <v>20</v>
      </c>
      <c r="C1699" s="96">
        <f t="shared" si="267"/>
        <v>11</v>
      </c>
      <c r="D1699" s="96">
        <v>0</v>
      </c>
      <c r="E1699" s="62">
        <v>11</v>
      </c>
      <c r="F1699" s="96">
        <v>0</v>
      </c>
      <c r="G1699" s="96">
        <v>0</v>
      </c>
      <c r="H1699" s="96">
        <v>0</v>
      </c>
      <c r="I1699" s="96">
        <v>0</v>
      </c>
    </row>
    <row r="1700" spans="1:9" ht="39" x14ac:dyDescent="0.25">
      <c r="A1700" s="238" t="s">
        <v>635</v>
      </c>
      <c r="B1700" s="302" t="s">
        <v>19</v>
      </c>
      <c r="C1700" s="96">
        <f t="shared" si="267"/>
        <v>15</v>
      </c>
      <c r="D1700" s="96">
        <v>0</v>
      </c>
      <c r="E1700" s="62">
        <v>15</v>
      </c>
      <c r="F1700" s="96">
        <v>0</v>
      </c>
      <c r="G1700" s="96">
        <v>0</v>
      </c>
      <c r="H1700" s="96">
        <v>0</v>
      </c>
      <c r="I1700" s="96">
        <v>0</v>
      </c>
    </row>
    <row r="1701" spans="1:9" x14ac:dyDescent="0.25">
      <c r="A1701" s="244"/>
      <c r="B1701" s="303" t="s">
        <v>20</v>
      </c>
      <c r="C1701" s="96">
        <f t="shared" si="267"/>
        <v>15</v>
      </c>
      <c r="D1701" s="96">
        <v>0</v>
      </c>
      <c r="E1701" s="62">
        <v>15</v>
      </c>
      <c r="F1701" s="96">
        <v>0</v>
      </c>
      <c r="G1701" s="96">
        <v>0</v>
      </c>
      <c r="H1701" s="96">
        <v>0</v>
      </c>
      <c r="I1701" s="96">
        <v>0</v>
      </c>
    </row>
    <row r="1702" spans="1:9" ht="26.25" x14ac:dyDescent="0.25">
      <c r="A1702" s="238" t="s">
        <v>636</v>
      </c>
      <c r="B1702" s="302" t="s">
        <v>19</v>
      </c>
      <c r="C1702" s="96">
        <f t="shared" si="267"/>
        <v>8</v>
      </c>
      <c r="D1702" s="96">
        <v>0</v>
      </c>
      <c r="E1702" s="62">
        <v>8</v>
      </c>
      <c r="F1702" s="96">
        <v>0</v>
      </c>
      <c r="G1702" s="96">
        <v>0</v>
      </c>
      <c r="H1702" s="96">
        <v>0</v>
      </c>
      <c r="I1702" s="96">
        <v>0</v>
      </c>
    </row>
    <row r="1703" spans="1:9" x14ac:dyDescent="0.25">
      <c r="A1703" s="244"/>
      <c r="B1703" s="303" t="s">
        <v>20</v>
      </c>
      <c r="C1703" s="96">
        <f t="shared" si="267"/>
        <v>8</v>
      </c>
      <c r="D1703" s="96">
        <v>0</v>
      </c>
      <c r="E1703" s="62">
        <v>8</v>
      </c>
      <c r="F1703" s="96">
        <v>0</v>
      </c>
      <c r="G1703" s="96">
        <v>0</v>
      </c>
      <c r="H1703" s="96">
        <v>0</v>
      </c>
      <c r="I1703" s="96">
        <v>0</v>
      </c>
    </row>
    <row r="1704" spans="1:9" x14ac:dyDescent="0.25">
      <c r="A1704" s="441" t="s">
        <v>637</v>
      </c>
      <c r="B1704" s="442" t="s">
        <v>19</v>
      </c>
      <c r="C1704" s="96">
        <f t="shared" si="267"/>
        <v>20</v>
      </c>
      <c r="D1704" s="96">
        <v>0</v>
      </c>
      <c r="E1704" s="62">
        <v>20</v>
      </c>
      <c r="F1704" s="96">
        <v>0</v>
      </c>
      <c r="G1704" s="96">
        <v>0</v>
      </c>
      <c r="H1704" s="96">
        <v>0</v>
      </c>
      <c r="I1704" s="96">
        <v>0</v>
      </c>
    </row>
    <row r="1705" spans="1:9" x14ac:dyDescent="0.25">
      <c r="A1705" s="443"/>
      <c r="B1705" s="69" t="s">
        <v>20</v>
      </c>
      <c r="C1705" s="96">
        <f>D1705+E1705+F1705+G1705+H1705+I1705</f>
        <v>20</v>
      </c>
      <c r="D1705" s="96">
        <v>0</v>
      </c>
      <c r="E1705" s="62">
        <v>20</v>
      </c>
      <c r="F1705" s="96">
        <v>0</v>
      </c>
      <c r="G1705" s="96">
        <v>0</v>
      </c>
      <c r="H1705" s="96">
        <v>0</v>
      </c>
      <c r="I1705" s="96">
        <v>0</v>
      </c>
    </row>
    <row r="1706" spans="1:9" ht="39" x14ac:dyDescent="0.25">
      <c r="A1706" s="262" t="s">
        <v>638</v>
      </c>
      <c r="B1706" s="59" t="s">
        <v>19</v>
      </c>
      <c r="C1706" s="96">
        <f>D1706+E1706+F1706+G1706+H1706+I1706</f>
        <v>9</v>
      </c>
      <c r="D1706" s="96">
        <v>0</v>
      </c>
      <c r="E1706" s="62">
        <v>9</v>
      </c>
      <c r="F1706" s="96">
        <v>0</v>
      </c>
      <c r="G1706" s="96">
        <v>0</v>
      </c>
      <c r="H1706" s="96">
        <v>0</v>
      </c>
      <c r="I1706" s="96">
        <v>0</v>
      </c>
    </row>
    <row r="1707" spans="1:9" x14ac:dyDescent="0.25">
      <c r="A1707" s="66"/>
      <c r="B1707" s="57" t="s">
        <v>20</v>
      </c>
      <c r="C1707" s="96">
        <f>D1707+E1707+F1707+G1707+H1707+I1707</f>
        <v>9</v>
      </c>
      <c r="D1707" s="96">
        <v>0</v>
      </c>
      <c r="E1707" s="62">
        <v>9</v>
      </c>
      <c r="F1707" s="96">
        <v>0</v>
      </c>
      <c r="G1707" s="96">
        <v>0</v>
      </c>
      <c r="H1707" s="96">
        <v>0</v>
      </c>
      <c r="I1707" s="96">
        <v>0</v>
      </c>
    </row>
    <row r="1708" spans="1:9" x14ac:dyDescent="0.25">
      <c r="A1708" s="344" t="s">
        <v>639</v>
      </c>
      <c r="B1708" s="115" t="s">
        <v>19</v>
      </c>
      <c r="C1708" s="116">
        <f t="shared" si="267"/>
        <v>574.98599999999999</v>
      </c>
      <c r="D1708" s="116">
        <f t="shared" ref="D1708:I1709" si="271">D1710+D1712+D1714+D1716+D1718+D1720+D1722+D1724+D1726+D1728+D1730+D1732+D1734+D1736+D1738</f>
        <v>238.79599999999999</v>
      </c>
      <c r="E1708" s="116">
        <f t="shared" si="271"/>
        <v>210</v>
      </c>
      <c r="F1708" s="116">
        <f t="shared" si="271"/>
        <v>0</v>
      </c>
      <c r="G1708" s="116">
        <f t="shared" si="271"/>
        <v>0</v>
      </c>
      <c r="H1708" s="116">
        <f t="shared" si="271"/>
        <v>0</v>
      </c>
      <c r="I1708" s="116">
        <f t="shared" si="271"/>
        <v>126.18999999999997</v>
      </c>
    </row>
    <row r="1709" spans="1:9" x14ac:dyDescent="0.25">
      <c r="A1709" s="268"/>
      <c r="B1709" s="118" t="s">
        <v>20</v>
      </c>
      <c r="C1709" s="116">
        <f t="shared" si="267"/>
        <v>574.98599999999999</v>
      </c>
      <c r="D1709" s="116">
        <f t="shared" si="271"/>
        <v>238.79599999999999</v>
      </c>
      <c r="E1709" s="116">
        <f t="shared" si="271"/>
        <v>210</v>
      </c>
      <c r="F1709" s="116">
        <f t="shared" si="271"/>
        <v>0</v>
      </c>
      <c r="G1709" s="116">
        <f t="shared" si="271"/>
        <v>0</v>
      </c>
      <c r="H1709" s="116">
        <f t="shared" si="271"/>
        <v>0</v>
      </c>
      <c r="I1709" s="116">
        <f t="shared" si="271"/>
        <v>126.18999999999997</v>
      </c>
    </row>
    <row r="1710" spans="1:9" ht="26.25" x14ac:dyDescent="0.25">
      <c r="A1710" s="444" t="s">
        <v>640</v>
      </c>
      <c r="B1710" s="95" t="s">
        <v>19</v>
      </c>
      <c r="C1710" s="96">
        <f t="shared" si="267"/>
        <v>23</v>
      </c>
      <c r="D1710" s="96">
        <v>23</v>
      </c>
      <c r="E1710" s="96">
        <v>0</v>
      </c>
      <c r="F1710" s="96">
        <v>0</v>
      </c>
      <c r="G1710" s="96">
        <v>0</v>
      </c>
      <c r="H1710" s="96">
        <v>0</v>
      </c>
      <c r="I1710" s="96">
        <v>0</v>
      </c>
    </row>
    <row r="1711" spans="1:9" x14ac:dyDescent="0.25">
      <c r="A1711" s="271"/>
      <c r="B1711" s="99" t="s">
        <v>20</v>
      </c>
      <c r="C1711" s="96">
        <f t="shared" si="267"/>
        <v>23</v>
      </c>
      <c r="D1711" s="96">
        <v>23</v>
      </c>
      <c r="E1711" s="96">
        <v>0</v>
      </c>
      <c r="F1711" s="96">
        <v>0</v>
      </c>
      <c r="G1711" s="96">
        <v>0</v>
      </c>
      <c r="H1711" s="96">
        <v>0</v>
      </c>
      <c r="I1711" s="96">
        <v>0</v>
      </c>
    </row>
    <row r="1712" spans="1:9" ht="39" x14ac:dyDescent="0.25">
      <c r="A1712" s="444" t="s">
        <v>641</v>
      </c>
      <c r="B1712" s="95" t="s">
        <v>19</v>
      </c>
      <c r="C1712" s="96">
        <f t="shared" si="267"/>
        <v>34.994999999999997</v>
      </c>
      <c r="D1712" s="96">
        <f>D1713</f>
        <v>23.204999999999998</v>
      </c>
      <c r="E1712" s="96">
        <v>0</v>
      </c>
      <c r="F1712" s="96">
        <v>0</v>
      </c>
      <c r="G1712" s="96">
        <v>0</v>
      </c>
      <c r="H1712" s="96">
        <v>0</v>
      </c>
      <c r="I1712" s="96">
        <f>I1713</f>
        <v>11.79</v>
      </c>
    </row>
    <row r="1713" spans="1:9" x14ac:dyDescent="0.25">
      <c r="A1713" s="271"/>
      <c r="B1713" s="99" t="s">
        <v>20</v>
      </c>
      <c r="C1713" s="96">
        <f t="shared" si="267"/>
        <v>34.994999999999997</v>
      </c>
      <c r="D1713" s="96">
        <v>23.204999999999998</v>
      </c>
      <c r="E1713" s="96">
        <v>0</v>
      </c>
      <c r="F1713" s="96">
        <v>0</v>
      </c>
      <c r="G1713" s="96">
        <v>0</v>
      </c>
      <c r="H1713" s="96">
        <v>0</v>
      </c>
      <c r="I1713" s="96">
        <v>11.79</v>
      </c>
    </row>
    <row r="1714" spans="1:9" x14ac:dyDescent="0.25">
      <c r="A1714" s="444" t="s">
        <v>642</v>
      </c>
      <c r="B1714" s="95" t="s">
        <v>19</v>
      </c>
      <c r="C1714" s="96">
        <f t="shared" si="267"/>
        <v>56.000999999999998</v>
      </c>
      <c r="D1714" s="96">
        <f>D1715</f>
        <v>22.491</v>
      </c>
      <c r="E1714" s="96">
        <v>0</v>
      </c>
      <c r="F1714" s="96">
        <v>0</v>
      </c>
      <c r="G1714" s="96">
        <v>0</v>
      </c>
      <c r="H1714" s="96">
        <v>0</v>
      </c>
      <c r="I1714" s="96">
        <f>I1715</f>
        <v>33.51</v>
      </c>
    </row>
    <row r="1715" spans="1:9" x14ac:dyDescent="0.25">
      <c r="A1715" s="271"/>
      <c r="B1715" s="99" t="s">
        <v>20</v>
      </c>
      <c r="C1715" s="96">
        <f t="shared" si="267"/>
        <v>56.000999999999998</v>
      </c>
      <c r="D1715" s="96">
        <v>22.491</v>
      </c>
      <c r="E1715" s="96">
        <v>0</v>
      </c>
      <c r="F1715" s="96">
        <v>0</v>
      </c>
      <c r="G1715" s="96">
        <v>0</v>
      </c>
      <c r="H1715" s="96">
        <v>0</v>
      </c>
      <c r="I1715" s="96">
        <v>33.51</v>
      </c>
    </row>
    <row r="1716" spans="1:9" ht="26.25" x14ac:dyDescent="0.25">
      <c r="A1716" s="444" t="s">
        <v>643</v>
      </c>
      <c r="B1716" s="95" t="s">
        <v>19</v>
      </c>
      <c r="C1716" s="96">
        <f t="shared" si="267"/>
        <v>74.995000000000005</v>
      </c>
      <c r="D1716" s="96">
        <f>D1717</f>
        <v>56.524999999999999</v>
      </c>
      <c r="E1716" s="96">
        <v>0</v>
      </c>
      <c r="F1716" s="96">
        <v>0</v>
      </c>
      <c r="G1716" s="96">
        <v>0</v>
      </c>
      <c r="H1716" s="96">
        <v>0</v>
      </c>
      <c r="I1716" s="96">
        <f>I1717</f>
        <v>18.47</v>
      </c>
    </row>
    <row r="1717" spans="1:9" x14ac:dyDescent="0.25">
      <c r="A1717" s="271"/>
      <c r="B1717" s="99" t="s">
        <v>20</v>
      </c>
      <c r="C1717" s="96">
        <f t="shared" si="267"/>
        <v>74.995000000000005</v>
      </c>
      <c r="D1717" s="96">
        <v>56.524999999999999</v>
      </c>
      <c r="E1717" s="96">
        <v>0</v>
      </c>
      <c r="F1717" s="96">
        <v>0</v>
      </c>
      <c r="G1717" s="96">
        <v>0</v>
      </c>
      <c r="H1717" s="96">
        <v>0</v>
      </c>
      <c r="I1717" s="96">
        <v>18.47</v>
      </c>
    </row>
    <row r="1718" spans="1:9" ht="26.25" x14ac:dyDescent="0.25">
      <c r="A1718" s="445" t="s">
        <v>644</v>
      </c>
      <c r="B1718" s="95" t="s">
        <v>19</v>
      </c>
      <c r="C1718" s="96">
        <f>C1719</f>
        <v>15</v>
      </c>
      <c r="D1718" s="96">
        <v>0</v>
      </c>
      <c r="E1718" s="96">
        <v>0</v>
      </c>
      <c r="F1718" s="96">
        <v>0</v>
      </c>
      <c r="G1718" s="96">
        <v>0</v>
      </c>
      <c r="H1718" s="96">
        <v>0</v>
      </c>
      <c r="I1718" s="96">
        <v>0</v>
      </c>
    </row>
    <row r="1719" spans="1:9" x14ac:dyDescent="0.25">
      <c r="A1719" s="271"/>
      <c r="B1719" s="99" t="s">
        <v>20</v>
      </c>
      <c r="C1719" s="96">
        <v>15</v>
      </c>
      <c r="D1719" s="96">
        <v>0</v>
      </c>
      <c r="E1719" s="96">
        <v>0</v>
      </c>
      <c r="F1719" s="96">
        <v>0</v>
      </c>
      <c r="G1719" s="96">
        <v>0</v>
      </c>
      <c r="H1719" s="96">
        <v>0</v>
      </c>
      <c r="I1719" s="96">
        <v>0</v>
      </c>
    </row>
    <row r="1720" spans="1:9" ht="26.25" x14ac:dyDescent="0.25">
      <c r="A1720" s="444" t="s">
        <v>645</v>
      </c>
      <c r="B1720" s="95" t="s">
        <v>19</v>
      </c>
      <c r="C1720" s="96">
        <f t="shared" si="267"/>
        <v>40</v>
      </c>
      <c r="D1720" s="96">
        <f>D1721</f>
        <v>23.2</v>
      </c>
      <c r="E1720" s="96">
        <v>0</v>
      </c>
      <c r="F1720" s="96">
        <v>0</v>
      </c>
      <c r="G1720" s="96">
        <v>0</v>
      </c>
      <c r="H1720" s="96">
        <v>0</v>
      </c>
      <c r="I1720" s="96">
        <f>I1721</f>
        <v>16.8</v>
      </c>
    </row>
    <row r="1721" spans="1:9" x14ac:dyDescent="0.25">
      <c r="A1721" s="271"/>
      <c r="B1721" s="99" t="s">
        <v>20</v>
      </c>
      <c r="C1721" s="96">
        <f t="shared" si="267"/>
        <v>40</v>
      </c>
      <c r="D1721" s="96">
        <v>23.2</v>
      </c>
      <c r="E1721" s="96">
        <v>0</v>
      </c>
      <c r="F1721" s="96">
        <v>0</v>
      </c>
      <c r="G1721" s="96">
        <v>0</v>
      </c>
      <c r="H1721" s="96">
        <v>0</v>
      </c>
      <c r="I1721" s="96">
        <v>16.8</v>
      </c>
    </row>
    <row r="1722" spans="1:9" ht="26.25" x14ac:dyDescent="0.25">
      <c r="A1722" s="444" t="s">
        <v>646</v>
      </c>
      <c r="B1722" s="95" t="s">
        <v>19</v>
      </c>
      <c r="C1722" s="96">
        <f t="shared" si="267"/>
        <v>39.994999999999997</v>
      </c>
      <c r="D1722" s="96">
        <f>D1723</f>
        <v>23.204999999999998</v>
      </c>
      <c r="E1722" s="96">
        <v>0</v>
      </c>
      <c r="F1722" s="96">
        <v>0</v>
      </c>
      <c r="G1722" s="96">
        <v>0</v>
      </c>
      <c r="H1722" s="96">
        <v>0</v>
      </c>
      <c r="I1722" s="96">
        <f>I1723</f>
        <v>16.79</v>
      </c>
    </row>
    <row r="1723" spans="1:9" x14ac:dyDescent="0.25">
      <c r="A1723" s="271"/>
      <c r="B1723" s="99" t="s">
        <v>20</v>
      </c>
      <c r="C1723" s="96">
        <f t="shared" si="267"/>
        <v>39.994999999999997</v>
      </c>
      <c r="D1723" s="96">
        <v>23.204999999999998</v>
      </c>
      <c r="E1723" s="96">
        <v>0</v>
      </c>
      <c r="F1723" s="96">
        <v>0</v>
      </c>
      <c r="G1723" s="96">
        <v>0</v>
      </c>
      <c r="H1723" s="96">
        <v>0</v>
      </c>
      <c r="I1723" s="96">
        <v>16.79</v>
      </c>
    </row>
    <row r="1724" spans="1:9" x14ac:dyDescent="0.25">
      <c r="A1724" s="444" t="s">
        <v>647</v>
      </c>
      <c r="B1724" s="95" t="s">
        <v>19</v>
      </c>
      <c r="C1724" s="96">
        <f t="shared" si="267"/>
        <v>31.999000000000002</v>
      </c>
      <c r="D1724" s="96">
        <f>D1725</f>
        <v>21.759</v>
      </c>
      <c r="E1724" s="96">
        <v>0</v>
      </c>
      <c r="F1724" s="96">
        <v>0</v>
      </c>
      <c r="G1724" s="96">
        <v>0</v>
      </c>
      <c r="H1724" s="96">
        <v>0</v>
      </c>
      <c r="I1724" s="96">
        <f>I1725</f>
        <v>10.24</v>
      </c>
    </row>
    <row r="1725" spans="1:9" x14ac:dyDescent="0.25">
      <c r="A1725" s="271"/>
      <c r="B1725" s="99" t="s">
        <v>20</v>
      </c>
      <c r="C1725" s="96">
        <f t="shared" si="267"/>
        <v>31.999000000000002</v>
      </c>
      <c r="D1725" s="96">
        <v>21.759</v>
      </c>
      <c r="E1725" s="96">
        <v>0</v>
      </c>
      <c r="F1725" s="96">
        <v>0</v>
      </c>
      <c r="G1725" s="96">
        <v>0</v>
      </c>
      <c r="H1725" s="96">
        <v>0</v>
      </c>
      <c r="I1725" s="96">
        <v>10.24</v>
      </c>
    </row>
    <row r="1726" spans="1:9" x14ac:dyDescent="0.25">
      <c r="A1726" s="444" t="s">
        <v>648</v>
      </c>
      <c r="B1726" s="95" t="s">
        <v>19</v>
      </c>
      <c r="C1726" s="96">
        <f t="shared" si="267"/>
        <v>32</v>
      </c>
      <c r="D1726" s="96">
        <f>D1727</f>
        <v>21.76</v>
      </c>
      <c r="E1726" s="96">
        <v>0</v>
      </c>
      <c r="F1726" s="96">
        <v>0</v>
      </c>
      <c r="G1726" s="96">
        <v>0</v>
      </c>
      <c r="H1726" s="96">
        <v>0</v>
      </c>
      <c r="I1726" s="96">
        <f>I1727</f>
        <v>10.24</v>
      </c>
    </row>
    <row r="1727" spans="1:9" x14ac:dyDescent="0.25">
      <c r="A1727" s="271"/>
      <c r="B1727" s="99" t="s">
        <v>20</v>
      </c>
      <c r="C1727" s="96">
        <f t="shared" si="267"/>
        <v>32</v>
      </c>
      <c r="D1727" s="96">
        <v>21.76</v>
      </c>
      <c r="E1727" s="96">
        <v>0</v>
      </c>
      <c r="F1727" s="96">
        <v>0</v>
      </c>
      <c r="G1727" s="96">
        <v>0</v>
      </c>
      <c r="H1727" s="96">
        <v>0</v>
      </c>
      <c r="I1727" s="96">
        <v>10.24</v>
      </c>
    </row>
    <row r="1728" spans="1:9" ht="26.25" x14ac:dyDescent="0.25">
      <c r="A1728" s="444" t="s">
        <v>649</v>
      </c>
      <c r="B1728" s="95" t="s">
        <v>19</v>
      </c>
      <c r="C1728" s="96">
        <f t="shared" si="267"/>
        <v>32.000999999999998</v>
      </c>
      <c r="D1728" s="96">
        <f>D1729</f>
        <v>23.651</v>
      </c>
      <c r="E1728" s="96">
        <v>0</v>
      </c>
      <c r="F1728" s="96">
        <v>0</v>
      </c>
      <c r="G1728" s="96">
        <v>0</v>
      </c>
      <c r="H1728" s="96">
        <v>0</v>
      </c>
      <c r="I1728" s="96">
        <f>I1729</f>
        <v>8.35</v>
      </c>
    </row>
    <row r="1729" spans="1:9" x14ac:dyDescent="0.25">
      <c r="A1729" s="271"/>
      <c r="B1729" s="99" t="s">
        <v>20</v>
      </c>
      <c r="C1729" s="96">
        <f t="shared" si="267"/>
        <v>32.000999999999998</v>
      </c>
      <c r="D1729" s="96">
        <v>23.651</v>
      </c>
      <c r="E1729" s="96">
        <v>0</v>
      </c>
      <c r="F1729" s="96">
        <v>0</v>
      </c>
      <c r="G1729" s="96">
        <v>0</v>
      </c>
      <c r="H1729" s="96">
        <v>0</v>
      </c>
      <c r="I1729" s="96">
        <v>8.35</v>
      </c>
    </row>
    <row r="1730" spans="1:9" x14ac:dyDescent="0.25">
      <c r="A1730" s="238" t="s">
        <v>650</v>
      </c>
      <c r="B1730" s="302" t="s">
        <v>19</v>
      </c>
      <c r="C1730" s="96">
        <f t="shared" si="267"/>
        <v>22</v>
      </c>
      <c r="D1730" s="96">
        <v>0</v>
      </c>
      <c r="E1730" s="62">
        <v>22</v>
      </c>
      <c r="F1730" s="96">
        <v>0</v>
      </c>
      <c r="G1730" s="96">
        <v>0</v>
      </c>
      <c r="H1730" s="96">
        <v>0</v>
      </c>
      <c r="I1730" s="96">
        <v>0</v>
      </c>
    </row>
    <row r="1731" spans="1:9" x14ac:dyDescent="0.25">
      <c r="A1731" s="244"/>
      <c r="B1731" s="303" t="s">
        <v>20</v>
      </c>
      <c r="C1731" s="96">
        <f t="shared" si="267"/>
        <v>22</v>
      </c>
      <c r="D1731" s="96">
        <v>0</v>
      </c>
      <c r="E1731" s="62">
        <v>22</v>
      </c>
      <c r="F1731" s="96">
        <v>0</v>
      </c>
      <c r="G1731" s="96">
        <v>0</v>
      </c>
      <c r="H1731" s="96">
        <v>0</v>
      </c>
      <c r="I1731" s="96">
        <v>0</v>
      </c>
    </row>
    <row r="1732" spans="1:9" ht="26.25" x14ac:dyDescent="0.25">
      <c r="A1732" s="238" t="s">
        <v>651</v>
      </c>
      <c r="B1732" s="302" t="s">
        <v>19</v>
      </c>
      <c r="C1732" s="96">
        <f t="shared" si="267"/>
        <v>36</v>
      </c>
      <c r="D1732" s="96">
        <v>0</v>
      </c>
      <c r="E1732" s="62">
        <v>36</v>
      </c>
      <c r="F1732" s="96">
        <v>0</v>
      </c>
      <c r="G1732" s="96">
        <v>0</v>
      </c>
      <c r="H1732" s="96">
        <v>0</v>
      </c>
      <c r="I1732" s="96">
        <v>0</v>
      </c>
    </row>
    <row r="1733" spans="1:9" x14ac:dyDescent="0.25">
      <c r="A1733" s="244"/>
      <c r="B1733" s="303" t="s">
        <v>20</v>
      </c>
      <c r="C1733" s="96">
        <f t="shared" si="267"/>
        <v>36</v>
      </c>
      <c r="D1733" s="96">
        <v>0</v>
      </c>
      <c r="E1733" s="62">
        <v>36</v>
      </c>
      <c r="F1733" s="96">
        <v>0</v>
      </c>
      <c r="G1733" s="96">
        <v>0</v>
      </c>
      <c r="H1733" s="96">
        <v>0</v>
      </c>
      <c r="I1733" s="96">
        <v>0</v>
      </c>
    </row>
    <row r="1734" spans="1:9" x14ac:dyDescent="0.25">
      <c r="A1734" s="238" t="s">
        <v>652</v>
      </c>
      <c r="B1734" s="302" t="s">
        <v>19</v>
      </c>
      <c r="C1734" s="96">
        <f t="shared" si="267"/>
        <v>130</v>
      </c>
      <c r="D1734" s="96">
        <v>0</v>
      </c>
      <c r="E1734" s="62">
        <v>130</v>
      </c>
      <c r="F1734" s="96">
        <v>0</v>
      </c>
      <c r="G1734" s="96">
        <v>0</v>
      </c>
      <c r="H1734" s="96">
        <v>0</v>
      </c>
      <c r="I1734" s="96">
        <v>0</v>
      </c>
    </row>
    <row r="1735" spans="1:9" x14ac:dyDescent="0.25">
      <c r="A1735" s="244"/>
      <c r="B1735" s="303" t="s">
        <v>20</v>
      </c>
      <c r="C1735" s="96">
        <f t="shared" si="267"/>
        <v>130</v>
      </c>
      <c r="D1735" s="96">
        <v>0</v>
      </c>
      <c r="E1735" s="62">
        <v>130</v>
      </c>
      <c r="F1735" s="96">
        <v>0</v>
      </c>
      <c r="G1735" s="96">
        <v>0</v>
      </c>
      <c r="H1735" s="96">
        <v>0</v>
      </c>
      <c r="I1735" s="96">
        <v>0</v>
      </c>
    </row>
    <row r="1736" spans="1:9" ht="39" x14ac:dyDescent="0.25">
      <c r="A1736" s="238" t="s">
        <v>653</v>
      </c>
      <c r="B1736" s="302" t="s">
        <v>19</v>
      </c>
      <c r="C1736" s="96">
        <f t="shared" si="267"/>
        <v>0</v>
      </c>
      <c r="D1736" s="96">
        <v>0</v>
      </c>
      <c r="E1736" s="62">
        <f>22-22</f>
        <v>0</v>
      </c>
      <c r="F1736" s="96">
        <v>0</v>
      </c>
      <c r="G1736" s="96">
        <v>0</v>
      </c>
      <c r="H1736" s="96">
        <v>0</v>
      </c>
      <c r="I1736" s="96">
        <v>0</v>
      </c>
    </row>
    <row r="1737" spans="1:9" x14ac:dyDescent="0.25">
      <c r="A1737" s="244"/>
      <c r="B1737" s="303" t="s">
        <v>20</v>
      </c>
      <c r="C1737" s="96">
        <f t="shared" si="267"/>
        <v>0</v>
      </c>
      <c r="D1737" s="96">
        <v>0</v>
      </c>
      <c r="E1737" s="62">
        <f>22-22</f>
        <v>0</v>
      </c>
      <c r="F1737" s="96">
        <v>0</v>
      </c>
      <c r="G1737" s="96">
        <v>0</v>
      </c>
      <c r="H1737" s="96">
        <v>0</v>
      </c>
      <c r="I1737" s="96">
        <v>0</v>
      </c>
    </row>
    <row r="1738" spans="1:9" ht="39" x14ac:dyDescent="0.25">
      <c r="A1738" s="197" t="s">
        <v>654</v>
      </c>
      <c r="B1738" s="302" t="s">
        <v>19</v>
      </c>
      <c r="C1738" s="96">
        <f>D1738+E1738+F1738+G1738+H1738+I1738</f>
        <v>22</v>
      </c>
      <c r="D1738" s="96">
        <v>0</v>
      </c>
      <c r="E1738" s="62">
        <v>22</v>
      </c>
      <c r="F1738" s="96">
        <v>0</v>
      </c>
      <c r="G1738" s="96">
        <v>0</v>
      </c>
      <c r="H1738" s="96">
        <v>0</v>
      </c>
      <c r="I1738" s="96">
        <v>0</v>
      </c>
    </row>
    <row r="1739" spans="1:9" x14ac:dyDescent="0.25">
      <c r="A1739" s="244"/>
      <c r="B1739" s="303" t="s">
        <v>20</v>
      </c>
      <c r="C1739" s="96">
        <f>D1739+E1739+F1739+G1739+H1739+I1739</f>
        <v>22</v>
      </c>
      <c r="D1739" s="96">
        <v>0</v>
      </c>
      <c r="E1739" s="62">
        <v>22</v>
      </c>
      <c r="F1739" s="96">
        <v>0</v>
      </c>
      <c r="G1739" s="96">
        <v>0</v>
      </c>
      <c r="H1739" s="96">
        <v>0</v>
      </c>
      <c r="I1739" s="96">
        <v>0</v>
      </c>
    </row>
    <row r="1740" spans="1:9" x14ac:dyDescent="0.25">
      <c r="A1740" s="344" t="s">
        <v>461</v>
      </c>
      <c r="B1740" s="115" t="s">
        <v>19</v>
      </c>
      <c r="C1740" s="116">
        <f t="shared" si="267"/>
        <v>274.10000000000002</v>
      </c>
      <c r="D1740" s="116">
        <f t="shared" ref="D1740:I1741" si="272">D1742+D1744+D1746+D1748+D1750+D1752+D1754+D1756+D1758+D1760</f>
        <v>55.1</v>
      </c>
      <c r="E1740" s="116">
        <f t="shared" si="272"/>
        <v>131.5</v>
      </c>
      <c r="F1740" s="116">
        <f t="shared" si="272"/>
        <v>0</v>
      </c>
      <c r="G1740" s="116">
        <f t="shared" si="272"/>
        <v>0</v>
      </c>
      <c r="H1740" s="116">
        <f t="shared" si="272"/>
        <v>0</v>
      </c>
      <c r="I1740" s="116">
        <f t="shared" si="272"/>
        <v>87.5</v>
      </c>
    </row>
    <row r="1741" spans="1:9" x14ac:dyDescent="0.25">
      <c r="A1741" s="268"/>
      <c r="B1741" s="118" t="s">
        <v>20</v>
      </c>
      <c r="C1741" s="116">
        <f t="shared" si="267"/>
        <v>274.10000000000002</v>
      </c>
      <c r="D1741" s="116">
        <f t="shared" si="272"/>
        <v>55.1</v>
      </c>
      <c r="E1741" s="116">
        <f t="shared" si="272"/>
        <v>131.5</v>
      </c>
      <c r="F1741" s="116">
        <f t="shared" si="272"/>
        <v>0</v>
      </c>
      <c r="G1741" s="116">
        <f t="shared" si="272"/>
        <v>0</v>
      </c>
      <c r="H1741" s="116">
        <f t="shared" si="272"/>
        <v>0</v>
      </c>
      <c r="I1741" s="116">
        <f t="shared" si="272"/>
        <v>87.5</v>
      </c>
    </row>
    <row r="1742" spans="1:9" ht="26.25" x14ac:dyDescent="0.25">
      <c r="A1742" s="128" t="s">
        <v>655</v>
      </c>
      <c r="B1742" s="129" t="s">
        <v>19</v>
      </c>
      <c r="C1742" s="130">
        <f>C1743</f>
        <v>1.1299999999999999</v>
      </c>
      <c r="D1742" s="130">
        <f>D1743</f>
        <v>1.1299999999999999</v>
      </c>
      <c r="E1742" s="45">
        <v>0</v>
      </c>
      <c r="F1742" s="130">
        <f>F1743</f>
        <v>0</v>
      </c>
      <c r="G1742" s="130">
        <f>G1743</f>
        <v>0</v>
      </c>
      <c r="H1742" s="130">
        <f>H1743</f>
        <v>0</v>
      </c>
      <c r="I1742" s="130">
        <f>I1743</f>
        <v>0</v>
      </c>
    </row>
    <row r="1743" spans="1:9" x14ac:dyDescent="0.25">
      <c r="A1743" s="271"/>
      <c r="B1743" s="99" t="s">
        <v>20</v>
      </c>
      <c r="C1743" s="96">
        <f>D1743+E1743+F1743+G1743+H1743+I1743</f>
        <v>1.1299999999999999</v>
      </c>
      <c r="D1743" s="96">
        <v>1.1299999999999999</v>
      </c>
      <c r="E1743" s="62">
        <v>0</v>
      </c>
      <c r="F1743" s="96">
        <v>0</v>
      </c>
      <c r="G1743" s="96">
        <v>0</v>
      </c>
      <c r="H1743" s="96">
        <v>0</v>
      </c>
      <c r="I1743" s="96">
        <v>0</v>
      </c>
    </row>
    <row r="1744" spans="1:9" ht="26.25" x14ac:dyDescent="0.25">
      <c r="A1744" s="128" t="s">
        <v>656</v>
      </c>
      <c r="B1744" s="129" t="s">
        <v>19</v>
      </c>
      <c r="C1744" s="130">
        <f>C1745</f>
        <v>0.11</v>
      </c>
      <c r="D1744" s="130">
        <f>D1745</f>
        <v>0.11</v>
      </c>
      <c r="E1744" s="45">
        <v>0</v>
      </c>
      <c r="F1744" s="130">
        <f>F1745</f>
        <v>0</v>
      </c>
      <c r="G1744" s="130">
        <f>G1745</f>
        <v>0</v>
      </c>
      <c r="H1744" s="130">
        <f>H1745</f>
        <v>0</v>
      </c>
      <c r="I1744" s="130">
        <f>I1745</f>
        <v>0</v>
      </c>
    </row>
    <row r="1745" spans="1:9" x14ac:dyDescent="0.25">
      <c r="A1745" s="271"/>
      <c r="B1745" s="99" t="s">
        <v>20</v>
      </c>
      <c r="C1745" s="96">
        <f>D1745+E1745+F1745+G1745+H1745+I1745</f>
        <v>0.11</v>
      </c>
      <c r="D1745" s="96">
        <v>0.11</v>
      </c>
      <c r="E1745" s="62">
        <v>0</v>
      </c>
      <c r="F1745" s="96">
        <v>0</v>
      </c>
      <c r="G1745" s="96">
        <v>0</v>
      </c>
      <c r="H1745" s="96">
        <v>0</v>
      </c>
      <c r="I1745" s="96">
        <v>0</v>
      </c>
    </row>
    <row r="1746" spans="1:9" ht="26.25" x14ac:dyDescent="0.25">
      <c r="A1746" s="128" t="s">
        <v>657</v>
      </c>
      <c r="B1746" s="129" t="s">
        <v>19</v>
      </c>
      <c r="C1746" s="130">
        <f>C1747</f>
        <v>1.36</v>
      </c>
      <c r="D1746" s="130">
        <f>D1747</f>
        <v>1.36</v>
      </c>
      <c r="E1746" s="45">
        <v>0</v>
      </c>
      <c r="F1746" s="130">
        <f>F1747</f>
        <v>0</v>
      </c>
      <c r="G1746" s="130">
        <f>G1747</f>
        <v>0</v>
      </c>
      <c r="H1746" s="130">
        <f>H1747</f>
        <v>0</v>
      </c>
      <c r="I1746" s="130">
        <f>I1747</f>
        <v>0</v>
      </c>
    </row>
    <row r="1747" spans="1:9" x14ac:dyDescent="0.25">
      <c r="A1747" s="271"/>
      <c r="B1747" s="99" t="s">
        <v>20</v>
      </c>
      <c r="C1747" s="96">
        <f t="shared" ref="C1747:C1761" si="273">D1747+E1747+F1747+G1747+H1747+I1747</f>
        <v>1.36</v>
      </c>
      <c r="D1747" s="96">
        <v>1.36</v>
      </c>
      <c r="E1747" s="62">
        <v>0</v>
      </c>
      <c r="F1747" s="96">
        <v>0</v>
      </c>
      <c r="G1747" s="96">
        <v>0</v>
      </c>
      <c r="H1747" s="96">
        <v>0</v>
      </c>
      <c r="I1747" s="96">
        <v>0</v>
      </c>
    </row>
    <row r="1748" spans="1:9" ht="26.25" x14ac:dyDescent="0.25">
      <c r="A1748" s="128" t="s">
        <v>658</v>
      </c>
      <c r="B1748" s="129" t="s">
        <v>19</v>
      </c>
      <c r="C1748" s="96">
        <f t="shared" si="273"/>
        <v>140</v>
      </c>
      <c r="D1748" s="130">
        <f>D1749</f>
        <v>52.5</v>
      </c>
      <c r="E1748" s="45">
        <v>0</v>
      </c>
      <c r="F1748" s="130">
        <f>F1749</f>
        <v>0</v>
      </c>
      <c r="G1748" s="130">
        <f>G1749</f>
        <v>0</v>
      </c>
      <c r="H1748" s="130">
        <f>H1749</f>
        <v>0</v>
      </c>
      <c r="I1748" s="130">
        <f>I1749</f>
        <v>87.5</v>
      </c>
    </row>
    <row r="1749" spans="1:9" x14ac:dyDescent="0.25">
      <c r="A1749" s="271"/>
      <c r="B1749" s="99" t="s">
        <v>20</v>
      </c>
      <c r="C1749" s="96">
        <f t="shared" si="273"/>
        <v>140</v>
      </c>
      <c r="D1749" s="96">
        <v>52.5</v>
      </c>
      <c r="E1749" s="62">
        <v>0</v>
      </c>
      <c r="F1749" s="96">
        <v>0</v>
      </c>
      <c r="G1749" s="96">
        <v>0</v>
      </c>
      <c r="H1749" s="96">
        <v>0</v>
      </c>
      <c r="I1749" s="96">
        <v>87.5</v>
      </c>
    </row>
    <row r="1750" spans="1:9" x14ac:dyDescent="0.25">
      <c r="A1750" s="238" t="s">
        <v>659</v>
      </c>
      <c r="B1750" s="302" t="s">
        <v>19</v>
      </c>
      <c r="C1750" s="96">
        <f t="shared" si="273"/>
        <v>9</v>
      </c>
      <c r="D1750" s="96">
        <v>0</v>
      </c>
      <c r="E1750" s="62">
        <v>9</v>
      </c>
      <c r="F1750" s="96">
        <v>0</v>
      </c>
      <c r="G1750" s="96">
        <v>0</v>
      </c>
      <c r="H1750" s="96">
        <v>0</v>
      </c>
      <c r="I1750" s="96">
        <v>0</v>
      </c>
    </row>
    <row r="1751" spans="1:9" x14ac:dyDescent="0.25">
      <c r="A1751" s="244"/>
      <c r="B1751" s="303" t="s">
        <v>20</v>
      </c>
      <c r="C1751" s="96">
        <f t="shared" si="273"/>
        <v>9</v>
      </c>
      <c r="D1751" s="138">
        <v>0</v>
      </c>
      <c r="E1751" s="62">
        <v>9</v>
      </c>
      <c r="F1751" s="96">
        <v>0</v>
      </c>
      <c r="G1751" s="96">
        <v>0</v>
      </c>
      <c r="H1751" s="96">
        <v>0</v>
      </c>
      <c r="I1751" s="96">
        <v>0</v>
      </c>
    </row>
    <row r="1752" spans="1:9" ht="26.25" x14ac:dyDescent="0.25">
      <c r="A1752" s="238" t="s">
        <v>656</v>
      </c>
      <c r="B1752" s="302" t="s">
        <v>19</v>
      </c>
      <c r="C1752" s="96">
        <f t="shared" si="273"/>
        <v>7</v>
      </c>
      <c r="D1752" s="96">
        <v>0</v>
      </c>
      <c r="E1752" s="62">
        <v>7</v>
      </c>
      <c r="F1752" s="96">
        <v>0</v>
      </c>
      <c r="G1752" s="96">
        <v>0</v>
      </c>
      <c r="H1752" s="96">
        <v>0</v>
      </c>
      <c r="I1752" s="96">
        <v>0</v>
      </c>
    </row>
    <row r="1753" spans="1:9" x14ac:dyDescent="0.25">
      <c r="A1753" s="244"/>
      <c r="B1753" s="303" t="s">
        <v>20</v>
      </c>
      <c r="C1753" s="96">
        <f t="shared" si="273"/>
        <v>7</v>
      </c>
      <c r="D1753" s="96">
        <v>0</v>
      </c>
      <c r="E1753" s="62">
        <v>7</v>
      </c>
      <c r="F1753" s="96">
        <v>0</v>
      </c>
      <c r="G1753" s="96">
        <v>0</v>
      </c>
      <c r="H1753" s="96">
        <v>0</v>
      </c>
      <c r="I1753" s="96">
        <v>0</v>
      </c>
    </row>
    <row r="1754" spans="1:9" ht="26.25" x14ac:dyDescent="0.25">
      <c r="A1754" s="238" t="s">
        <v>660</v>
      </c>
      <c r="B1754" s="302" t="s">
        <v>19</v>
      </c>
      <c r="C1754" s="96">
        <f t="shared" si="273"/>
        <v>5</v>
      </c>
      <c r="D1754" s="96">
        <v>0</v>
      </c>
      <c r="E1754" s="62">
        <v>5</v>
      </c>
      <c r="F1754" s="96">
        <v>0</v>
      </c>
      <c r="G1754" s="96">
        <v>0</v>
      </c>
      <c r="H1754" s="96">
        <v>0</v>
      </c>
      <c r="I1754" s="96">
        <v>0</v>
      </c>
    </row>
    <row r="1755" spans="1:9" x14ac:dyDescent="0.25">
      <c r="A1755" s="244"/>
      <c r="B1755" s="303" t="s">
        <v>20</v>
      </c>
      <c r="C1755" s="96">
        <f t="shared" si="273"/>
        <v>5</v>
      </c>
      <c r="D1755" s="116">
        <v>0</v>
      </c>
      <c r="E1755" s="62">
        <v>5</v>
      </c>
      <c r="F1755" s="96">
        <v>0</v>
      </c>
      <c r="G1755" s="96">
        <v>0</v>
      </c>
      <c r="H1755" s="96">
        <v>0</v>
      </c>
      <c r="I1755" s="96">
        <v>0</v>
      </c>
    </row>
    <row r="1756" spans="1:9" ht="26.25" x14ac:dyDescent="0.25">
      <c r="A1756" s="238" t="s">
        <v>658</v>
      </c>
      <c r="B1756" s="302" t="s">
        <v>19</v>
      </c>
      <c r="C1756" s="96">
        <f t="shared" si="273"/>
        <v>88</v>
      </c>
      <c r="D1756" s="96">
        <v>0</v>
      </c>
      <c r="E1756" s="62">
        <v>88</v>
      </c>
      <c r="F1756" s="96">
        <v>0</v>
      </c>
      <c r="G1756" s="96">
        <v>0</v>
      </c>
      <c r="H1756" s="96">
        <v>0</v>
      </c>
      <c r="I1756" s="96">
        <v>0</v>
      </c>
    </row>
    <row r="1757" spans="1:9" x14ac:dyDescent="0.25">
      <c r="A1757" s="244"/>
      <c r="B1757" s="303" t="s">
        <v>20</v>
      </c>
      <c r="C1757" s="96">
        <f t="shared" si="273"/>
        <v>88</v>
      </c>
      <c r="D1757" s="96">
        <v>0</v>
      </c>
      <c r="E1757" s="62">
        <v>88</v>
      </c>
      <c r="F1757" s="96">
        <v>0</v>
      </c>
      <c r="G1757" s="96">
        <v>0</v>
      </c>
      <c r="H1757" s="96">
        <v>0</v>
      </c>
      <c r="I1757" s="96">
        <v>0</v>
      </c>
    </row>
    <row r="1758" spans="1:9" ht="39" x14ac:dyDescent="0.25">
      <c r="A1758" s="238" t="s">
        <v>841</v>
      </c>
      <c r="B1758" s="446" t="s">
        <v>19</v>
      </c>
      <c r="C1758" s="96">
        <f t="shared" si="273"/>
        <v>8.5</v>
      </c>
      <c r="D1758" s="96">
        <v>0</v>
      </c>
      <c r="E1758" s="62">
        <v>8.5</v>
      </c>
      <c r="F1758" s="96">
        <v>0</v>
      </c>
      <c r="G1758" s="96">
        <v>0</v>
      </c>
      <c r="H1758" s="96">
        <v>0</v>
      </c>
      <c r="I1758" s="96">
        <v>0</v>
      </c>
    </row>
    <row r="1759" spans="1:9" x14ac:dyDescent="0.25">
      <c r="A1759" s="244"/>
      <c r="B1759" s="303" t="s">
        <v>20</v>
      </c>
      <c r="C1759" s="96">
        <f t="shared" si="273"/>
        <v>8.5</v>
      </c>
      <c r="D1759" s="96">
        <v>0</v>
      </c>
      <c r="E1759" s="62">
        <v>8.5</v>
      </c>
      <c r="F1759" s="96">
        <v>0</v>
      </c>
      <c r="G1759" s="96">
        <v>0</v>
      </c>
      <c r="H1759" s="96">
        <v>0</v>
      </c>
      <c r="I1759" s="96">
        <v>0</v>
      </c>
    </row>
    <row r="1760" spans="1:9" ht="25.5" x14ac:dyDescent="0.25">
      <c r="A1760" s="441" t="s">
        <v>661</v>
      </c>
      <c r="B1760" s="442" t="s">
        <v>19</v>
      </c>
      <c r="C1760" s="96">
        <f t="shared" si="273"/>
        <v>14</v>
      </c>
      <c r="D1760" s="96">
        <v>0</v>
      </c>
      <c r="E1760" s="62">
        <v>14</v>
      </c>
      <c r="F1760" s="96">
        <v>0</v>
      </c>
      <c r="G1760" s="96">
        <v>0</v>
      </c>
      <c r="H1760" s="96">
        <v>0</v>
      </c>
      <c r="I1760" s="96">
        <v>0</v>
      </c>
    </row>
    <row r="1761" spans="1:9" x14ac:dyDescent="0.25">
      <c r="A1761" s="443"/>
      <c r="B1761" s="69" t="s">
        <v>20</v>
      </c>
      <c r="C1761" s="96">
        <f t="shared" si="273"/>
        <v>14</v>
      </c>
      <c r="D1761" s="96">
        <v>0</v>
      </c>
      <c r="E1761" s="62">
        <v>14</v>
      </c>
      <c r="F1761" s="96">
        <v>0</v>
      </c>
      <c r="G1761" s="96">
        <v>0</v>
      </c>
      <c r="H1761" s="96">
        <v>0</v>
      </c>
      <c r="I1761" s="96">
        <v>0</v>
      </c>
    </row>
    <row r="1762" spans="1:9" x14ac:dyDescent="0.25">
      <c r="A1762" s="344" t="s">
        <v>662</v>
      </c>
      <c r="B1762" s="115" t="s">
        <v>19</v>
      </c>
      <c r="C1762" s="116">
        <f t="shared" si="267"/>
        <v>17.399999999999999</v>
      </c>
      <c r="D1762" s="116">
        <f t="shared" ref="D1762:I1763" si="274">D1764+D1766+D1768+D1770+D1772+D1774</f>
        <v>17.399999999999999</v>
      </c>
      <c r="E1762" s="116">
        <f t="shared" si="274"/>
        <v>0</v>
      </c>
      <c r="F1762" s="116">
        <f t="shared" si="274"/>
        <v>0</v>
      </c>
      <c r="G1762" s="116">
        <f t="shared" si="274"/>
        <v>0</v>
      </c>
      <c r="H1762" s="116">
        <f t="shared" si="274"/>
        <v>0</v>
      </c>
      <c r="I1762" s="116">
        <f t="shared" si="274"/>
        <v>0</v>
      </c>
    </row>
    <row r="1763" spans="1:9" x14ac:dyDescent="0.25">
      <c r="A1763" s="268"/>
      <c r="B1763" s="118" t="s">
        <v>20</v>
      </c>
      <c r="C1763" s="116">
        <f t="shared" si="267"/>
        <v>17.399999999999999</v>
      </c>
      <c r="D1763" s="116">
        <f t="shared" si="274"/>
        <v>17.399999999999999</v>
      </c>
      <c r="E1763" s="116">
        <f t="shared" si="274"/>
        <v>0</v>
      </c>
      <c r="F1763" s="116">
        <f t="shared" si="274"/>
        <v>0</v>
      </c>
      <c r="G1763" s="116">
        <f t="shared" si="274"/>
        <v>0</v>
      </c>
      <c r="H1763" s="116">
        <f t="shared" si="274"/>
        <v>0</v>
      </c>
      <c r="I1763" s="116">
        <f t="shared" si="274"/>
        <v>0</v>
      </c>
    </row>
    <row r="1764" spans="1:9" x14ac:dyDescent="0.25">
      <c r="A1764" s="199" t="s">
        <v>663</v>
      </c>
      <c r="B1764" s="44" t="s">
        <v>19</v>
      </c>
      <c r="C1764" s="45">
        <f t="shared" ref="C1764:C1787" si="275">D1764+E1764+F1764+G1764+H1764+I1764</f>
        <v>4</v>
      </c>
      <c r="D1764" s="45">
        <v>4</v>
      </c>
      <c r="E1764" s="45">
        <v>0</v>
      </c>
      <c r="F1764" s="45">
        <v>0</v>
      </c>
      <c r="G1764" s="45">
        <v>0</v>
      </c>
      <c r="H1764" s="45">
        <v>0</v>
      </c>
      <c r="I1764" s="45">
        <v>0</v>
      </c>
    </row>
    <row r="1765" spans="1:9" x14ac:dyDescent="0.25">
      <c r="A1765" s="140"/>
      <c r="B1765" s="57" t="s">
        <v>20</v>
      </c>
      <c r="C1765" s="62">
        <f t="shared" si="275"/>
        <v>4</v>
      </c>
      <c r="D1765" s="45">
        <v>4</v>
      </c>
      <c r="E1765" s="45">
        <v>0</v>
      </c>
      <c r="F1765" s="62">
        <v>0</v>
      </c>
      <c r="G1765" s="62">
        <v>0</v>
      </c>
      <c r="H1765" s="62">
        <v>0</v>
      </c>
      <c r="I1765" s="62">
        <v>0</v>
      </c>
    </row>
    <row r="1766" spans="1:9" x14ac:dyDescent="0.25">
      <c r="A1766" s="199" t="s">
        <v>664</v>
      </c>
      <c r="B1766" s="44" t="s">
        <v>19</v>
      </c>
      <c r="C1766" s="45">
        <f t="shared" si="275"/>
        <v>2.9</v>
      </c>
      <c r="D1766" s="45">
        <v>2.9</v>
      </c>
      <c r="E1766" s="45">
        <v>0</v>
      </c>
      <c r="F1766" s="45">
        <v>0</v>
      </c>
      <c r="G1766" s="45">
        <v>0</v>
      </c>
      <c r="H1766" s="45">
        <v>0</v>
      </c>
      <c r="I1766" s="45">
        <v>0</v>
      </c>
    </row>
    <row r="1767" spans="1:9" x14ac:dyDescent="0.25">
      <c r="A1767" s="140"/>
      <c r="B1767" s="57" t="s">
        <v>20</v>
      </c>
      <c r="C1767" s="62">
        <f t="shared" si="275"/>
        <v>2.9</v>
      </c>
      <c r="D1767" s="45">
        <v>2.9</v>
      </c>
      <c r="E1767" s="45">
        <v>0</v>
      </c>
      <c r="F1767" s="62">
        <v>0</v>
      </c>
      <c r="G1767" s="62">
        <v>0</v>
      </c>
      <c r="H1767" s="62">
        <v>0</v>
      </c>
      <c r="I1767" s="62">
        <v>0</v>
      </c>
    </row>
    <row r="1768" spans="1:9" x14ac:dyDescent="0.25">
      <c r="A1768" s="199" t="s">
        <v>665</v>
      </c>
      <c r="B1768" s="44" t="s">
        <v>19</v>
      </c>
      <c r="C1768" s="45">
        <f t="shared" si="275"/>
        <v>0.5</v>
      </c>
      <c r="D1768" s="45">
        <v>0.5</v>
      </c>
      <c r="E1768" s="45">
        <v>0</v>
      </c>
      <c r="F1768" s="45">
        <v>0</v>
      </c>
      <c r="G1768" s="45">
        <v>0</v>
      </c>
      <c r="H1768" s="45">
        <v>0</v>
      </c>
      <c r="I1768" s="45">
        <v>0</v>
      </c>
    </row>
    <row r="1769" spans="1:9" x14ac:dyDescent="0.25">
      <c r="A1769" s="140"/>
      <c r="B1769" s="57" t="s">
        <v>20</v>
      </c>
      <c r="C1769" s="62">
        <f t="shared" si="275"/>
        <v>0.5</v>
      </c>
      <c r="D1769" s="45">
        <v>0.5</v>
      </c>
      <c r="E1769" s="45">
        <v>0</v>
      </c>
      <c r="F1769" s="62">
        <v>0</v>
      </c>
      <c r="G1769" s="62">
        <v>0</v>
      </c>
      <c r="H1769" s="62">
        <v>0</v>
      </c>
      <c r="I1769" s="62">
        <v>0</v>
      </c>
    </row>
    <row r="1770" spans="1:9" ht="26.25" x14ac:dyDescent="0.25">
      <c r="A1770" s="128" t="s">
        <v>666</v>
      </c>
      <c r="B1770" s="44" t="s">
        <v>19</v>
      </c>
      <c r="C1770" s="45">
        <f t="shared" si="275"/>
        <v>1</v>
      </c>
      <c r="D1770" s="45">
        <v>1</v>
      </c>
      <c r="E1770" s="45">
        <v>0</v>
      </c>
      <c r="F1770" s="45">
        <v>0</v>
      </c>
      <c r="G1770" s="45">
        <v>0</v>
      </c>
      <c r="H1770" s="45">
        <v>0</v>
      </c>
      <c r="I1770" s="45">
        <v>0</v>
      </c>
    </row>
    <row r="1771" spans="1:9" x14ac:dyDescent="0.25">
      <c r="A1771" s="140"/>
      <c r="B1771" s="57" t="s">
        <v>20</v>
      </c>
      <c r="C1771" s="62">
        <f t="shared" si="275"/>
        <v>1</v>
      </c>
      <c r="D1771" s="45">
        <v>1</v>
      </c>
      <c r="E1771" s="45">
        <v>0</v>
      </c>
      <c r="F1771" s="62">
        <v>0</v>
      </c>
      <c r="G1771" s="62">
        <v>0</v>
      </c>
      <c r="H1771" s="62">
        <v>0</v>
      </c>
      <c r="I1771" s="62">
        <v>0</v>
      </c>
    </row>
    <row r="1772" spans="1:9" x14ac:dyDescent="0.25">
      <c r="A1772" s="128" t="s">
        <v>667</v>
      </c>
      <c r="B1772" s="44" t="s">
        <v>19</v>
      </c>
      <c r="C1772" s="45">
        <f t="shared" si="275"/>
        <v>0.5</v>
      </c>
      <c r="D1772" s="45">
        <v>0.5</v>
      </c>
      <c r="E1772" s="45">
        <v>0</v>
      </c>
      <c r="F1772" s="45">
        <v>0</v>
      </c>
      <c r="G1772" s="45">
        <v>0</v>
      </c>
      <c r="H1772" s="45">
        <v>0</v>
      </c>
      <c r="I1772" s="45">
        <v>0</v>
      </c>
    </row>
    <row r="1773" spans="1:9" x14ac:dyDescent="0.25">
      <c r="A1773" s="140"/>
      <c r="B1773" s="57" t="s">
        <v>20</v>
      </c>
      <c r="C1773" s="62">
        <f t="shared" si="275"/>
        <v>0.5</v>
      </c>
      <c r="D1773" s="62">
        <v>0.5</v>
      </c>
      <c r="E1773" s="39">
        <v>0</v>
      </c>
      <c r="F1773" s="62">
        <v>0</v>
      </c>
      <c r="G1773" s="62">
        <v>0</v>
      </c>
      <c r="H1773" s="62">
        <v>0</v>
      </c>
      <c r="I1773" s="62">
        <v>0</v>
      </c>
    </row>
    <row r="1774" spans="1:9" ht="26.25" x14ac:dyDescent="0.25">
      <c r="A1774" s="128" t="s">
        <v>668</v>
      </c>
      <c r="B1774" s="44" t="s">
        <v>19</v>
      </c>
      <c r="C1774" s="45">
        <f t="shared" si="275"/>
        <v>8.5</v>
      </c>
      <c r="D1774" s="45">
        <v>8.5</v>
      </c>
      <c r="E1774" s="45">
        <v>0</v>
      </c>
      <c r="F1774" s="45">
        <v>0</v>
      </c>
      <c r="G1774" s="45">
        <v>0</v>
      </c>
      <c r="H1774" s="45">
        <v>0</v>
      </c>
      <c r="I1774" s="45">
        <v>0</v>
      </c>
    </row>
    <row r="1775" spans="1:9" x14ac:dyDescent="0.25">
      <c r="A1775" s="140"/>
      <c r="B1775" s="57" t="s">
        <v>20</v>
      </c>
      <c r="C1775" s="62">
        <f t="shared" si="275"/>
        <v>8.5</v>
      </c>
      <c r="D1775" s="62">
        <v>8.5</v>
      </c>
      <c r="E1775" s="39">
        <v>0</v>
      </c>
      <c r="F1775" s="62">
        <v>0</v>
      </c>
      <c r="G1775" s="62">
        <v>0</v>
      </c>
      <c r="H1775" s="62">
        <v>0</v>
      </c>
      <c r="I1775" s="62">
        <v>0</v>
      </c>
    </row>
    <row r="1776" spans="1:9" x14ac:dyDescent="0.25">
      <c r="A1776" s="254" t="s">
        <v>669</v>
      </c>
      <c r="B1776" s="104" t="s">
        <v>19</v>
      </c>
      <c r="C1776" s="105">
        <f t="shared" si="275"/>
        <v>36</v>
      </c>
      <c r="D1776" s="105">
        <f t="shared" ref="D1776:I1777" si="276">D1778</f>
        <v>36</v>
      </c>
      <c r="E1776" s="105">
        <f t="shared" si="276"/>
        <v>0</v>
      </c>
      <c r="F1776" s="105">
        <f t="shared" si="276"/>
        <v>0</v>
      </c>
      <c r="G1776" s="105">
        <f t="shared" si="276"/>
        <v>0</v>
      </c>
      <c r="H1776" s="105">
        <f t="shared" si="276"/>
        <v>0</v>
      </c>
      <c r="I1776" s="105">
        <f t="shared" si="276"/>
        <v>0</v>
      </c>
    </row>
    <row r="1777" spans="1:9" x14ac:dyDescent="0.25">
      <c r="A1777" s="212"/>
      <c r="B1777" s="106" t="s">
        <v>20</v>
      </c>
      <c r="C1777" s="105">
        <f t="shared" si="275"/>
        <v>36</v>
      </c>
      <c r="D1777" s="105">
        <f t="shared" si="276"/>
        <v>36</v>
      </c>
      <c r="E1777" s="105">
        <f t="shared" si="276"/>
        <v>0</v>
      </c>
      <c r="F1777" s="105">
        <f t="shared" si="276"/>
        <v>0</v>
      </c>
      <c r="G1777" s="105">
        <f t="shared" si="276"/>
        <v>0</v>
      </c>
      <c r="H1777" s="105">
        <f t="shared" si="276"/>
        <v>0</v>
      </c>
      <c r="I1777" s="105">
        <f t="shared" si="276"/>
        <v>0</v>
      </c>
    </row>
    <row r="1778" spans="1:9" x14ac:dyDescent="0.25">
      <c r="A1778" s="128" t="s">
        <v>670</v>
      </c>
      <c r="B1778" s="44" t="s">
        <v>19</v>
      </c>
      <c r="C1778" s="45">
        <f t="shared" si="275"/>
        <v>36</v>
      </c>
      <c r="D1778" s="45">
        <v>36</v>
      </c>
      <c r="E1778" s="45">
        <v>0</v>
      </c>
      <c r="F1778" s="45">
        <v>0</v>
      </c>
      <c r="G1778" s="45">
        <v>0</v>
      </c>
      <c r="H1778" s="45">
        <v>0</v>
      </c>
      <c r="I1778" s="45">
        <v>0</v>
      </c>
    </row>
    <row r="1779" spans="1:9" x14ac:dyDescent="0.25">
      <c r="A1779" s="66"/>
      <c r="B1779" s="57" t="s">
        <v>20</v>
      </c>
      <c r="C1779" s="62">
        <f t="shared" si="275"/>
        <v>36</v>
      </c>
      <c r="D1779" s="45">
        <v>36</v>
      </c>
      <c r="E1779" s="45">
        <v>0</v>
      </c>
      <c r="F1779" s="62">
        <v>0</v>
      </c>
      <c r="G1779" s="62">
        <v>0</v>
      </c>
      <c r="H1779" s="62">
        <v>0</v>
      </c>
      <c r="I1779" s="62">
        <v>0</v>
      </c>
    </row>
    <row r="1780" spans="1:9" x14ac:dyDescent="0.25">
      <c r="A1780" s="308" t="s">
        <v>671</v>
      </c>
      <c r="B1780" s="115" t="s">
        <v>19</v>
      </c>
      <c r="C1780" s="116">
        <f t="shared" si="275"/>
        <v>520</v>
      </c>
      <c r="D1780" s="116">
        <f t="shared" ref="D1780:I1781" si="277">D1782+D1784+D1786</f>
        <v>16</v>
      </c>
      <c r="E1780" s="116">
        <f t="shared" si="277"/>
        <v>320</v>
      </c>
      <c r="F1780" s="116">
        <f t="shared" si="277"/>
        <v>0</v>
      </c>
      <c r="G1780" s="116">
        <f t="shared" si="277"/>
        <v>0</v>
      </c>
      <c r="H1780" s="116">
        <f t="shared" si="277"/>
        <v>0</v>
      </c>
      <c r="I1780" s="116">
        <f t="shared" si="277"/>
        <v>184</v>
      </c>
    </row>
    <row r="1781" spans="1:9" x14ac:dyDescent="0.25">
      <c r="A1781" s="268"/>
      <c r="B1781" s="118" t="s">
        <v>20</v>
      </c>
      <c r="C1781" s="116">
        <f t="shared" si="275"/>
        <v>520</v>
      </c>
      <c r="D1781" s="116">
        <f t="shared" si="277"/>
        <v>16</v>
      </c>
      <c r="E1781" s="116">
        <f t="shared" si="277"/>
        <v>320</v>
      </c>
      <c r="F1781" s="116">
        <f t="shared" si="277"/>
        <v>0</v>
      </c>
      <c r="G1781" s="116">
        <f t="shared" si="277"/>
        <v>0</v>
      </c>
      <c r="H1781" s="116">
        <f t="shared" si="277"/>
        <v>0</v>
      </c>
      <c r="I1781" s="116">
        <f t="shared" si="277"/>
        <v>184</v>
      </c>
    </row>
    <row r="1782" spans="1:9" ht="25.5" x14ac:dyDescent="0.25">
      <c r="A1782" s="447" t="s">
        <v>672</v>
      </c>
      <c r="B1782" s="129" t="s">
        <v>19</v>
      </c>
      <c r="C1782" s="130">
        <f t="shared" si="275"/>
        <v>200</v>
      </c>
      <c r="D1782" s="130">
        <v>16</v>
      </c>
      <c r="E1782" s="45">
        <v>0</v>
      </c>
      <c r="F1782" s="130">
        <v>0</v>
      </c>
      <c r="G1782" s="130">
        <v>0</v>
      </c>
      <c r="H1782" s="130">
        <v>0</v>
      </c>
      <c r="I1782" s="96">
        <f>200-16</f>
        <v>184</v>
      </c>
    </row>
    <row r="1783" spans="1:9" x14ac:dyDescent="0.25">
      <c r="A1783" s="122"/>
      <c r="B1783" s="99" t="s">
        <v>20</v>
      </c>
      <c r="C1783" s="96">
        <f t="shared" si="275"/>
        <v>200</v>
      </c>
      <c r="D1783" s="96">
        <v>16</v>
      </c>
      <c r="E1783" s="55">
        <v>0</v>
      </c>
      <c r="F1783" s="96">
        <v>0</v>
      </c>
      <c r="G1783" s="96">
        <v>0</v>
      </c>
      <c r="H1783" s="96">
        <v>0</v>
      </c>
      <c r="I1783" s="96">
        <f>200-16</f>
        <v>184</v>
      </c>
    </row>
    <row r="1784" spans="1:9" ht="64.5" x14ac:dyDescent="0.25">
      <c r="A1784" s="238" t="s">
        <v>673</v>
      </c>
      <c r="B1784" s="446" t="s">
        <v>19</v>
      </c>
      <c r="C1784" s="96">
        <f t="shared" si="275"/>
        <v>300</v>
      </c>
      <c r="D1784" s="96">
        <v>0</v>
      </c>
      <c r="E1784" s="55">
        <v>300</v>
      </c>
      <c r="F1784" s="96">
        <v>0</v>
      </c>
      <c r="G1784" s="96">
        <v>0</v>
      </c>
      <c r="H1784" s="96">
        <v>0</v>
      </c>
      <c r="I1784" s="96">
        <v>0</v>
      </c>
    </row>
    <row r="1785" spans="1:9" x14ac:dyDescent="0.25">
      <c r="A1785" s="196"/>
      <c r="B1785" s="303" t="s">
        <v>20</v>
      </c>
      <c r="C1785" s="96">
        <f t="shared" si="275"/>
        <v>300</v>
      </c>
      <c r="D1785" s="96">
        <v>0</v>
      </c>
      <c r="E1785" s="55">
        <v>300</v>
      </c>
      <c r="F1785" s="96">
        <v>0</v>
      </c>
      <c r="G1785" s="96">
        <v>0</v>
      </c>
      <c r="H1785" s="96">
        <v>0</v>
      </c>
      <c r="I1785" s="96">
        <v>0</v>
      </c>
    </row>
    <row r="1786" spans="1:9" x14ac:dyDescent="0.25">
      <c r="A1786" s="238" t="s">
        <v>674</v>
      </c>
      <c r="B1786" s="302" t="s">
        <v>19</v>
      </c>
      <c r="C1786" s="96">
        <f t="shared" si="275"/>
        <v>20</v>
      </c>
      <c r="D1786" s="96">
        <v>0</v>
      </c>
      <c r="E1786" s="62">
        <v>20</v>
      </c>
      <c r="F1786" s="96">
        <v>0</v>
      </c>
      <c r="G1786" s="96">
        <v>0</v>
      </c>
      <c r="H1786" s="96">
        <v>0</v>
      </c>
      <c r="I1786" s="96">
        <v>0</v>
      </c>
    </row>
    <row r="1787" spans="1:9" x14ac:dyDescent="0.25">
      <c r="A1787" s="244"/>
      <c r="B1787" s="303" t="s">
        <v>20</v>
      </c>
      <c r="C1787" s="96">
        <f t="shared" si="275"/>
        <v>20</v>
      </c>
      <c r="D1787" s="96">
        <v>0</v>
      </c>
      <c r="E1787" s="62">
        <v>20</v>
      </c>
      <c r="F1787" s="96">
        <v>0</v>
      </c>
      <c r="G1787" s="96">
        <v>0</v>
      </c>
      <c r="H1787" s="96">
        <v>0</v>
      </c>
      <c r="I1787" s="96">
        <v>0</v>
      </c>
    </row>
    <row r="1788" spans="1:9" x14ac:dyDescent="0.25">
      <c r="A1788" s="308" t="s">
        <v>675</v>
      </c>
      <c r="B1788" s="115" t="s">
        <v>19</v>
      </c>
      <c r="C1788" s="116">
        <f>D1788+E1788+F1788+G1788+H1788+I1788</f>
        <v>17.25</v>
      </c>
      <c r="D1788" s="116">
        <f t="shared" ref="D1788:F1789" si="278">D1790</f>
        <v>17.25</v>
      </c>
      <c r="E1788" s="116">
        <f t="shared" si="278"/>
        <v>0</v>
      </c>
      <c r="F1788" s="116">
        <f t="shared" si="278"/>
        <v>0</v>
      </c>
      <c r="G1788" s="116">
        <f>G1789</f>
        <v>0</v>
      </c>
      <c r="H1788" s="116">
        <f>H1790</f>
        <v>0</v>
      </c>
      <c r="I1788" s="116">
        <f>I1790</f>
        <v>0</v>
      </c>
    </row>
    <row r="1789" spans="1:9" x14ac:dyDescent="0.25">
      <c r="A1789" s="268"/>
      <c r="B1789" s="118" t="s">
        <v>20</v>
      </c>
      <c r="C1789" s="116">
        <f>D1789+E1789+F1789+G1789+H1789+I1789</f>
        <v>17.25</v>
      </c>
      <c r="D1789" s="116">
        <f t="shared" si="278"/>
        <v>17.25</v>
      </c>
      <c r="E1789" s="116">
        <f t="shared" si="278"/>
        <v>0</v>
      </c>
      <c r="F1789" s="116">
        <f t="shared" si="278"/>
        <v>0</v>
      </c>
      <c r="G1789" s="116">
        <f>G1791</f>
        <v>0</v>
      </c>
      <c r="H1789" s="116">
        <f>H1791</f>
        <v>0</v>
      </c>
      <c r="I1789" s="116">
        <f>I1791</f>
        <v>0</v>
      </c>
    </row>
    <row r="1790" spans="1:9" x14ac:dyDescent="0.25">
      <c r="A1790" s="438" t="s">
        <v>676</v>
      </c>
      <c r="B1790" s="120" t="s">
        <v>19</v>
      </c>
      <c r="C1790" s="130">
        <f>D1790+E1790+F1790+G1790+H1790+I1790</f>
        <v>17.25</v>
      </c>
      <c r="D1790" s="130">
        <v>17.25</v>
      </c>
      <c r="E1790" s="45">
        <v>0</v>
      </c>
      <c r="F1790" s="130">
        <v>0</v>
      </c>
      <c r="G1790" s="130">
        <v>0</v>
      </c>
      <c r="H1790" s="130">
        <v>0</v>
      </c>
      <c r="I1790" s="130">
        <v>0</v>
      </c>
    </row>
    <row r="1791" spans="1:9" x14ac:dyDescent="0.25">
      <c r="A1791" s="122"/>
      <c r="B1791" s="99" t="s">
        <v>20</v>
      </c>
      <c r="C1791" s="96">
        <f>D1791+E1791+F1791+G1791+H1791+I1791</f>
        <v>17.25</v>
      </c>
      <c r="D1791" s="96">
        <v>17.25</v>
      </c>
      <c r="E1791" s="55">
        <v>0</v>
      </c>
      <c r="F1791" s="96">
        <v>0</v>
      </c>
      <c r="G1791" s="96">
        <v>0</v>
      </c>
      <c r="H1791" s="96">
        <v>0</v>
      </c>
      <c r="I1791" s="96">
        <v>0</v>
      </c>
    </row>
    <row r="1792" spans="1:9" x14ac:dyDescent="0.25">
      <c r="A1792" s="74" t="s">
        <v>55</v>
      </c>
      <c r="B1792" s="448"/>
      <c r="C1792" s="75"/>
      <c r="D1792" s="75"/>
      <c r="E1792" s="75"/>
      <c r="F1792" s="75"/>
      <c r="G1792" s="75"/>
      <c r="H1792" s="75"/>
      <c r="I1792" s="76"/>
    </row>
    <row r="1793" spans="1:9" x14ac:dyDescent="0.25">
      <c r="A1793" s="71" t="s">
        <v>42</v>
      </c>
      <c r="B1793" s="80" t="s">
        <v>19</v>
      </c>
      <c r="C1793" s="62">
        <f t="shared" ref="C1793:C1832" si="279">D1793+E1793+F1793+G1793+H1793+I1793</f>
        <v>598</v>
      </c>
      <c r="D1793" s="62">
        <f t="shared" ref="D1793:I1800" si="280">D1795</f>
        <v>417</v>
      </c>
      <c r="E1793" s="55">
        <f t="shared" si="280"/>
        <v>181</v>
      </c>
      <c r="F1793" s="62">
        <f t="shared" si="280"/>
        <v>0</v>
      </c>
      <c r="G1793" s="62">
        <f t="shared" si="280"/>
        <v>0</v>
      </c>
      <c r="H1793" s="62">
        <f t="shared" si="280"/>
        <v>0</v>
      </c>
      <c r="I1793" s="62">
        <f t="shared" si="280"/>
        <v>0</v>
      </c>
    </row>
    <row r="1794" spans="1:9" x14ac:dyDescent="0.25">
      <c r="A1794" s="61" t="s">
        <v>56</v>
      </c>
      <c r="B1794" s="57" t="s">
        <v>20</v>
      </c>
      <c r="C1794" s="62">
        <f t="shared" si="279"/>
        <v>598</v>
      </c>
      <c r="D1794" s="62">
        <f t="shared" si="280"/>
        <v>417</v>
      </c>
      <c r="E1794" s="55">
        <f t="shared" si="280"/>
        <v>181</v>
      </c>
      <c r="F1794" s="62">
        <f t="shared" si="280"/>
        <v>0</v>
      </c>
      <c r="G1794" s="62">
        <f t="shared" si="280"/>
        <v>0</v>
      </c>
      <c r="H1794" s="62">
        <f t="shared" si="280"/>
        <v>0</v>
      </c>
      <c r="I1794" s="62">
        <f t="shared" si="280"/>
        <v>0</v>
      </c>
    </row>
    <row r="1795" spans="1:9" x14ac:dyDescent="0.25">
      <c r="A1795" s="103" t="s">
        <v>33</v>
      </c>
      <c r="B1795" s="59" t="s">
        <v>19</v>
      </c>
      <c r="C1795" s="62">
        <f t="shared" si="279"/>
        <v>598</v>
      </c>
      <c r="D1795" s="62">
        <f t="shared" si="280"/>
        <v>417</v>
      </c>
      <c r="E1795" s="62">
        <f t="shared" si="280"/>
        <v>181</v>
      </c>
      <c r="F1795" s="62">
        <f t="shared" si="280"/>
        <v>0</v>
      </c>
      <c r="G1795" s="62">
        <f t="shared" si="280"/>
        <v>0</v>
      </c>
      <c r="H1795" s="62">
        <f t="shared" si="280"/>
        <v>0</v>
      </c>
      <c r="I1795" s="62">
        <f t="shared" si="280"/>
        <v>0</v>
      </c>
    </row>
    <row r="1796" spans="1:9" x14ac:dyDescent="0.25">
      <c r="A1796" s="66" t="s">
        <v>34</v>
      </c>
      <c r="B1796" s="57" t="s">
        <v>20</v>
      </c>
      <c r="C1796" s="62">
        <f t="shared" si="279"/>
        <v>598</v>
      </c>
      <c r="D1796" s="62">
        <f t="shared" si="280"/>
        <v>417</v>
      </c>
      <c r="E1796" s="62">
        <f t="shared" si="280"/>
        <v>181</v>
      </c>
      <c r="F1796" s="62">
        <f t="shared" si="280"/>
        <v>0</v>
      </c>
      <c r="G1796" s="62">
        <f t="shared" si="280"/>
        <v>0</v>
      </c>
      <c r="H1796" s="62">
        <f t="shared" si="280"/>
        <v>0</v>
      </c>
      <c r="I1796" s="62">
        <f t="shared" si="280"/>
        <v>0</v>
      </c>
    </row>
    <row r="1797" spans="1:9" x14ac:dyDescent="0.25">
      <c r="A1797" s="49" t="s">
        <v>26</v>
      </c>
      <c r="B1797" s="50" t="s">
        <v>19</v>
      </c>
      <c r="C1797" s="62">
        <f t="shared" si="279"/>
        <v>598</v>
      </c>
      <c r="D1797" s="62">
        <f t="shared" si="280"/>
        <v>417</v>
      </c>
      <c r="E1797" s="62">
        <f t="shared" si="280"/>
        <v>181</v>
      </c>
      <c r="F1797" s="62">
        <f t="shared" si="280"/>
        <v>0</v>
      </c>
      <c r="G1797" s="62">
        <f t="shared" si="280"/>
        <v>0</v>
      </c>
      <c r="H1797" s="62">
        <f t="shared" si="280"/>
        <v>0</v>
      </c>
      <c r="I1797" s="62">
        <f t="shared" si="280"/>
        <v>0</v>
      </c>
    </row>
    <row r="1798" spans="1:9" x14ac:dyDescent="0.25">
      <c r="A1798" s="51"/>
      <c r="B1798" s="52" t="s">
        <v>20</v>
      </c>
      <c r="C1798" s="62">
        <f t="shared" si="279"/>
        <v>598</v>
      </c>
      <c r="D1798" s="62">
        <f t="shared" si="280"/>
        <v>417</v>
      </c>
      <c r="E1798" s="62">
        <f t="shared" si="280"/>
        <v>181</v>
      </c>
      <c r="F1798" s="62">
        <f t="shared" si="280"/>
        <v>0</v>
      </c>
      <c r="G1798" s="62">
        <f t="shared" si="280"/>
        <v>0</v>
      </c>
      <c r="H1798" s="62">
        <f t="shared" si="280"/>
        <v>0</v>
      </c>
      <c r="I1798" s="62">
        <f t="shared" si="280"/>
        <v>0</v>
      </c>
    </row>
    <row r="1799" spans="1:9" x14ac:dyDescent="0.25">
      <c r="A1799" s="58" t="s">
        <v>38</v>
      </c>
      <c r="B1799" s="59" t="s">
        <v>19</v>
      </c>
      <c r="C1799" s="62">
        <f t="shared" si="279"/>
        <v>598</v>
      </c>
      <c r="D1799" s="62">
        <f t="shared" si="280"/>
        <v>417</v>
      </c>
      <c r="E1799" s="55">
        <f t="shared" si="280"/>
        <v>181</v>
      </c>
      <c r="F1799" s="62">
        <f t="shared" si="280"/>
        <v>0</v>
      </c>
      <c r="G1799" s="62">
        <f t="shared" si="280"/>
        <v>0</v>
      </c>
      <c r="H1799" s="62">
        <f t="shared" si="280"/>
        <v>0</v>
      </c>
      <c r="I1799" s="62">
        <f t="shared" si="280"/>
        <v>0</v>
      </c>
    </row>
    <row r="1800" spans="1:9" x14ac:dyDescent="0.25">
      <c r="A1800" s="66"/>
      <c r="B1800" s="57" t="s">
        <v>20</v>
      </c>
      <c r="C1800" s="62">
        <f t="shared" si="279"/>
        <v>598</v>
      </c>
      <c r="D1800" s="62">
        <f t="shared" si="280"/>
        <v>417</v>
      </c>
      <c r="E1800" s="55">
        <f t="shared" si="280"/>
        <v>181</v>
      </c>
      <c r="F1800" s="62">
        <f t="shared" si="280"/>
        <v>0</v>
      </c>
      <c r="G1800" s="62">
        <f t="shared" si="280"/>
        <v>0</v>
      </c>
      <c r="H1800" s="62">
        <f t="shared" si="280"/>
        <v>0</v>
      </c>
      <c r="I1800" s="62">
        <f t="shared" si="280"/>
        <v>0</v>
      </c>
    </row>
    <row r="1801" spans="1:9" x14ac:dyDescent="0.25">
      <c r="A1801" s="348" t="s">
        <v>31</v>
      </c>
      <c r="B1801" s="104" t="s">
        <v>19</v>
      </c>
      <c r="C1801" s="105">
        <f t="shared" si="279"/>
        <v>598</v>
      </c>
      <c r="D1801" s="105">
        <f t="shared" ref="D1801:I1802" si="281">D1803+D1821+D1827</f>
        <v>417</v>
      </c>
      <c r="E1801" s="105">
        <f t="shared" si="281"/>
        <v>181</v>
      </c>
      <c r="F1801" s="105">
        <f t="shared" si="281"/>
        <v>0</v>
      </c>
      <c r="G1801" s="105">
        <f t="shared" si="281"/>
        <v>0</v>
      </c>
      <c r="H1801" s="105">
        <f t="shared" si="281"/>
        <v>0</v>
      </c>
      <c r="I1801" s="105">
        <f t="shared" si="281"/>
        <v>0</v>
      </c>
    </row>
    <row r="1802" spans="1:9" x14ac:dyDescent="0.25">
      <c r="A1802" s="212"/>
      <c r="B1802" s="106" t="s">
        <v>20</v>
      </c>
      <c r="C1802" s="105">
        <f t="shared" si="279"/>
        <v>598</v>
      </c>
      <c r="D1802" s="105">
        <f t="shared" si="281"/>
        <v>417</v>
      </c>
      <c r="E1802" s="105">
        <f t="shared" si="281"/>
        <v>181</v>
      </c>
      <c r="F1802" s="105">
        <f t="shared" si="281"/>
        <v>0</v>
      </c>
      <c r="G1802" s="105">
        <f t="shared" si="281"/>
        <v>0</v>
      </c>
      <c r="H1802" s="105">
        <f t="shared" si="281"/>
        <v>0</v>
      </c>
      <c r="I1802" s="105">
        <f t="shared" si="281"/>
        <v>0</v>
      </c>
    </row>
    <row r="1803" spans="1:9" x14ac:dyDescent="0.25">
      <c r="A1803" s="344" t="s">
        <v>677</v>
      </c>
      <c r="B1803" s="309" t="s">
        <v>19</v>
      </c>
      <c r="C1803" s="116">
        <f t="shared" si="279"/>
        <v>182</v>
      </c>
      <c r="D1803" s="116">
        <f t="shared" ref="D1803:I1804" si="282">D1805+D1807+D1809+D1811+D1813+D1815+D1817+D1819</f>
        <v>182</v>
      </c>
      <c r="E1803" s="116">
        <f t="shared" si="282"/>
        <v>0</v>
      </c>
      <c r="F1803" s="116">
        <f t="shared" si="282"/>
        <v>0</v>
      </c>
      <c r="G1803" s="116">
        <f t="shared" si="282"/>
        <v>0</v>
      </c>
      <c r="H1803" s="116">
        <f t="shared" si="282"/>
        <v>0</v>
      </c>
      <c r="I1803" s="116">
        <f t="shared" si="282"/>
        <v>0</v>
      </c>
    </row>
    <row r="1804" spans="1:9" x14ac:dyDescent="0.25">
      <c r="A1804" s="449"/>
      <c r="B1804" s="118" t="s">
        <v>20</v>
      </c>
      <c r="C1804" s="116">
        <f t="shared" si="279"/>
        <v>182</v>
      </c>
      <c r="D1804" s="116">
        <f t="shared" si="282"/>
        <v>182</v>
      </c>
      <c r="E1804" s="116">
        <f t="shared" si="282"/>
        <v>0</v>
      </c>
      <c r="F1804" s="116">
        <f t="shared" si="282"/>
        <v>0</v>
      </c>
      <c r="G1804" s="116">
        <f t="shared" si="282"/>
        <v>0</v>
      </c>
      <c r="H1804" s="116">
        <f t="shared" si="282"/>
        <v>0</v>
      </c>
      <c r="I1804" s="116">
        <f t="shared" si="282"/>
        <v>0</v>
      </c>
    </row>
    <row r="1805" spans="1:9" x14ac:dyDescent="0.25">
      <c r="A1805" s="445" t="s">
        <v>678</v>
      </c>
      <c r="B1805" s="450" t="s">
        <v>19</v>
      </c>
      <c r="C1805" s="340">
        <f t="shared" si="279"/>
        <v>54</v>
      </c>
      <c r="D1805" s="340">
        <v>54</v>
      </c>
      <c r="E1805" s="340">
        <v>0</v>
      </c>
      <c r="F1805" s="340">
        <v>0</v>
      </c>
      <c r="G1805" s="340">
        <v>0</v>
      </c>
      <c r="H1805" s="340">
        <v>0</v>
      </c>
      <c r="I1805" s="340">
        <v>0</v>
      </c>
    </row>
    <row r="1806" spans="1:9" x14ac:dyDescent="0.25">
      <c r="A1806" s="451"/>
      <c r="B1806" s="452" t="s">
        <v>20</v>
      </c>
      <c r="C1806" s="340">
        <f t="shared" si="279"/>
        <v>54</v>
      </c>
      <c r="D1806" s="340">
        <v>54</v>
      </c>
      <c r="E1806" s="340">
        <v>0</v>
      </c>
      <c r="F1806" s="340">
        <v>0</v>
      </c>
      <c r="G1806" s="340">
        <v>0</v>
      </c>
      <c r="H1806" s="340">
        <v>0</v>
      </c>
      <c r="I1806" s="340">
        <v>0</v>
      </c>
    </row>
    <row r="1807" spans="1:9" ht="26.25" x14ac:dyDescent="0.25">
      <c r="A1807" s="445" t="s">
        <v>679</v>
      </c>
      <c r="B1807" s="450" t="s">
        <v>19</v>
      </c>
      <c r="C1807" s="340">
        <f t="shared" si="279"/>
        <v>24</v>
      </c>
      <c r="D1807" s="340">
        <v>24</v>
      </c>
      <c r="E1807" s="340">
        <v>0</v>
      </c>
      <c r="F1807" s="340">
        <v>0</v>
      </c>
      <c r="G1807" s="340">
        <v>0</v>
      </c>
      <c r="H1807" s="340">
        <v>0</v>
      </c>
      <c r="I1807" s="340">
        <v>0</v>
      </c>
    </row>
    <row r="1808" spans="1:9" x14ac:dyDescent="0.25">
      <c r="A1808" s="451"/>
      <c r="B1808" s="452" t="s">
        <v>20</v>
      </c>
      <c r="C1808" s="340">
        <f t="shared" si="279"/>
        <v>24</v>
      </c>
      <c r="D1808" s="340">
        <v>24</v>
      </c>
      <c r="E1808" s="340">
        <v>0</v>
      </c>
      <c r="F1808" s="340">
        <v>0</v>
      </c>
      <c r="G1808" s="340">
        <v>0</v>
      </c>
      <c r="H1808" s="340">
        <v>0</v>
      </c>
      <c r="I1808" s="340">
        <v>0</v>
      </c>
    </row>
    <row r="1809" spans="1:9" ht="39" x14ac:dyDescent="0.25">
      <c r="A1809" s="445" t="s">
        <v>680</v>
      </c>
      <c r="B1809" s="450" t="s">
        <v>19</v>
      </c>
      <c r="C1809" s="340">
        <f t="shared" si="279"/>
        <v>17</v>
      </c>
      <c r="D1809" s="340">
        <v>17</v>
      </c>
      <c r="E1809" s="340">
        <v>0</v>
      </c>
      <c r="F1809" s="340">
        <v>0</v>
      </c>
      <c r="G1809" s="340">
        <v>0</v>
      </c>
      <c r="H1809" s="340">
        <v>0</v>
      </c>
      <c r="I1809" s="340">
        <v>0</v>
      </c>
    </row>
    <row r="1810" spans="1:9" x14ac:dyDescent="0.25">
      <c r="A1810" s="451"/>
      <c r="B1810" s="452" t="s">
        <v>20</v>
      </c>
      <c r="C1810" s="340">
        <f t="shared" si="279"/>
        <v>17</v>
      </c>
      <c r="D1810" s="340">
        <v>17</v>
      </c>
      <c r="E1810" s="340">
        <v>0</v>
      </c>
      <c r="F1810" s="340">
        <v>0</v>
      </c>
      <c r="G1810" s="340">
        <v>0</v>
      </c>
      <c r="H1810" s="340">
        <v>0</v>
      </c>
      <c r="I1810" s="340">
        <v>0</v>
      </c>
    </row>
    <row r="1811" spans="1:9" ht="39" x14ac:dyDescent="0.25">
      <c r="A1811" s="445" t="s">
        <v>681</v>
      </c>
      <c r="B1811" s="450" t="s">
        <v>19</v>
      </c>
      <c r="C1811" s="340">
        <f t="shared" si="279"/>
        <v>31</v>
      </c>
      <c r="D1811" s="340">
        <v>31</v>
      </c>
      <c r="E1811" s="340">
        <v>0</v>
      </c>
      <c r="F1811" s="340">
        <v>0</v>
      </c>
      <c r="G1811" s="340">
        <v>0</v>
      </c>
      <c r="H1811" s="340">
        <v>0</v>
      </c>
      <c r="I1811" s="340">
        <v>0</v>
      </c>
    </row>
    <row r="1812" spans="1:9" x14ac:dyDescent="0.25">
      <c r="A1812" s="451"/>
      <c r="B1812" s="452" t="s">
        <v>20</v>
      </c>
      <c r="C1812" s="340">
        <f t="shared" si="279"/>
        <v>31</v>
      </c>
      <c r="D1812" s="340">
        <v>31</v>
      </c>
      <c r="E1812" s="340">
        <v>0</v>
      </c>
      <c r="F1812" s="340">
        <v>0</v>
      </c>
      <c r="G1812" s="340">
        <v>0</v>
      </c>
      <c r="H1812" s="340">
        <v>0</v>
      </c>
      <c r="I1812" s="340">
        <v>0</v>
      </c>
    </row>
    <row r="1813" spans="1:9" ht="26.25" x14ac:dyDescent="0.25">
      <c r="A1813" s="445" t="s">
        <v>682</v>
      </c>
      <c r="B1813" s="450" t="s">
        <v>19</v>
      </c>
      <c r="C1813" s="340">
        <f t="shared" si="279"/>
        <v>7</v>
      </c>
      <c r="D1813" s="340">
        <v>7</v>
      </c>
      <c r="E1813" s="340">
        <v>0</v>
      </c>
      <c r="F1813" s="340">
        <v>0</v>
      </c>
      <c r="G1813" s="340">
        <v>0</v>
      </c>
      <c r="H1813" s="340">
        <v>0</v>
      </c>
      <c r="I1813" s="340">
        <v>0</v>
      </c>
    </row>
    <row r="1814" spans="1:9" x14ac:dyDescent="0.25">
      <c r="A1814" s="451"/>
      <c r="B1814" s="452" t="s">
        <v>20</v>
      </c>
      <c r="C1814" s="340">
        <f t="shared" si="279"/>
        <v>7</v>
      </c>
      <c r="D1814" s="340">
        <v>7</v>
      </c>
      <c r="E1814" s="340">
        <v>0</v>
      </c>
      <c r="F1814" s="340">
        <v>0</v>
      </c>
      <c r="G1814" s="340">
        <v>0</v>
      </c>
      <c r="H1814" s="340">
        <v>0</v>
      </c>
      <c r="I1814" s="340">
        <v>0</v>
      </c>
    </row>
    <row r="1815" spans="1:9" ht="26.25" x14ac:dyDescent="0.25">
      <c r="A1815" s="445" t="s">
        <v>683</v>
      </c>
      <c r="B1815" s="450" t="s">
        <v>19</v>
      </c>
      <c r="C1815" s="340">
        <f t="shared" si="279"/>
        <v>21</v>
      </c>
      <c r="D1815" s="340">
        <v>21</v>
      </c>
      <c r="E1815" s="340">
        <v>0</v>
      </c>
      <c r="F1815" s="340">
        <v>0</v>
      </c>
      <c r="G1815" s="340">
        <v>0</v>
      </c>
      <c r="H1815" s="340">
        <v>0</v>
      </c>
      <c r="I1815" s="340">
        <v>0</v>
      </c>
    </row>
    <row r="1816" spans="1:9" x14ac:dyDescent="0.25">
      <c r="A1816" s="451"/>
      <c r="B1816" s="452" t="s">
        <v>20</v>
      </c>
      <c r="C1816" s="340">
        <f t="shared" si="279"/>
        <v>21</v>
      </c>
      <c r="D1816" s="340">
        <v>21</v>
      </c>
      <c r="E1816" s="340">
        <v>0</v>
      </c>
      <c r="F1816" s="340">
        <v>0</v>
      </c>
      <c r="G1816" s="340">
        <v>0</v>
      </c>
      <c r="H1816" s="340">
        <v>0</v>
      </c>
      <c r="I1816" s="340">
        <v>0</v>
      </c>
    </row>
    <row r="1817" spans="1:9" ht="39" x14ac:dyDescent="0.25">
      <c r="A1817" s="445" t="s">
        <v>684</v>
      </c>
      <c r="B1817" s="450" t="s">
        <v>19</v>
      </c>
      <c r="C1817" s="340">
        <f t="shared" si="279"/>
        <v>7</v>
      </c>
      <c r="D1817" s="340">
        <v>7</v>
      </c>
      <c r="E1817" s="340">
        <v>0</v>
      </c>
      <c r="F1817" s="340">
        <v>0</v>
      </c>
      <c r="G1817" s="340">
        <v>0</v>
      </c>
      <c r="H1817" s="340">
        <v>0</v>
      </c>
      <c r="I1817" s="340">
        <v>0</v>
      </c>
    </row>
    <row r="1818" spans="1:9" x14ac:dyDescent="0.25">
      <c r="A1818" s="451"/>
      <c r="B1818" s="452" t="s">
        <v>20</v>
      </c>
      <c r="C1818" s="340">
        <f t="shared" si="279"/>
        <v>7</v>
      </c>
      <c r="D1818" s="340">
        <v>7</v>
      </c>
      <c r="E1818" s="340">
        <v>0</v>
      </c>
      <c r="F1818" s="340">
        <v>0</v>
      </c>
      <c r="G1818" s="340">
        <v>0</v>
      </c>
      <c r="H1818" s="340">
        <v>0</v>
      </c>
      <c r="I1818" s="340">
        <v>0</v>
      </c>
    </row>
    <row r="1819" spans="1:9" ht="26.25" x14ac:dyDescent="0.25">
      <c r="A1819" s="445" t="s">
        <v>685</v>
      </c>
      <c r="B1819" s="450" t="s">
        <v>19</v>
      </c>
      <c r="C1819" s="340">
        <f t="shared" si="279"/>
        <v>21</v>
      </c>
      <c r="D1819" s="340">
        <v>21</v>
      </c>
      <c r="E1819" s="340">
        <v>0</v>
      </c>
      <c r="F1819" s="340">
        <v>0</v>
      </c>
      <c r="G1819" s="340">
        <v>0</v>
      </c>
      <c r="H1819" s="340">
        <v>0</v>
      </c>
      <c r="I1819" s="340">
        <v>0</v>
      </c>
    </row>
    <row r="1820" spans="1:9" x14ac:dyDescent="0.25">
      <c r="A1820" s="451"/>
      <c r="B1820" s="452" t="s">
        <v>20</v>
      </c>
      <c r="C1820" s="340">
        <f t="shared" si="279"/>
        <v>21</v>
      </c>
      <c r="D1820" s="340">
        <v>21</v>
      </c>
      <c r="E1820" s="340">
        <v>0</v>
      </c>
      <c r="F1820" s="340">
        <v>0</v>
      </c>
      <c r="G1820" s="340">
        <v>0</v>
      </c>
      <c r="H1820" s="340">
        <v>0</v>
      </c>
      <c r="I1820" s="340">
        <v>0</v>
      </c>
    </row>
    <row r="1821" spans="1:9" x14ac:dyDescent="0.25">
      <c r="A1821" s="453" t="s">
        <v>686</v>
      </c>
      <c r="B1821" s="454" t="s">
        <v>19</v>
      </c>
      <c r="C1821" s="455">
        <f t="shared" si="279"/>
        <v>321</v>
      </c>
      <c r="D1821" s="455">
        <f t="shared" ref="D1821:I1822" si="283">D1823+D1825</f>
        <v>140</v>
      </c>
      <c r="E1821" s="455">
        <f t="shared" si="283"/>
        <v>181</v>
      </c>
      <c r="F1821" s="455">
        <f t="shared" si="283"/>
        <v>0</v>
      </c>
      <c r="G1821" s="455">
        <f t="shared" si="283"/>
        <v>0</v>
      </c>
      <c r="H1821" s="455">
        <f t="shared" si="283"/>
        <v>0</v>
      </c>
      <c r="I1821" s="455">
        <f t="shared" si="283"/>
        <v>0</v>
      </c>
    </row>
    <row r="1822" spans="1:9" x14ac:dyDescent="0.25">
      <c r="A1822" s="456"/>
      <c r="B1822" s="457" t="s">
        <v>20</v>
      </c>
      <c r="C1822" s="455">
        <f t="shared" si="279"/>
        <v>321</v>
      </c>
      <c r="D1822" s="455">
        <f t="shared" si="283"/>
        <v>140</v>
      </c>
      <c r="E1822" s="455">
        <f t="shared" si="283"/>
        <v>181</v>
      </c>
      <c r="F1822" s="455">
        <f t="shared" si="283"/>
        <v>0</v>
      </c>
      <c r="G1822" s="455">
        <f t="shared" si="283"/>
        <v>0</v>
      </c>
      <c r="H1822" s="455">
        <f t="shared" si="283"/>
        <v>0</v>
      </c>
      <c r="I1822" s="455">
        <f t="shared" si="283"/>
        <v>0</v>
      </c>
    </row>
    <row r="1823" spans="1:9" ht="26.25" x14ac:dyDescent="0.25">
      <c r="A1823" s="445" t="s">
        <v>687</v>
      </c>
      <c r="B1823" s="450" t="s">
        <v>19</v>
      </c>
      <c r="C1823" s="340">
        <f t="shared" si="279"/>
        <v>140</v>
      </c>
      <c r="D1823" s="340">
        <f>200-60</f>
        <v>140</v>
      </c>
      <c r="E1823" s="340">
        <v>0</v>
      </c>
      <c r="F1823" s="340">
        <v>0</v>
      </c>
      <c r="G1823" s="340">
        <v>0</v>
      </c>
      <c r="H1823" s="340">
        <v>0</v>
      </c>
      <c r="I1823" s="340">
        <v>0</v>
      </c>
    </row>
    <row r="1824" spans="1:9" x14ac:dyDescent="0.25">
      <c r="A1824" s="451"/>
      <c r="B1824" s="452" t="s">
        <v>20</v>
      </c>
      <c r="C1824" s="340">
        <f t="shared" si="279"/>
        <v>140</v>
      </c>
      <c r="D1824" s="340">
        <f>200-60</f>
        <v>140</v>
      </c>
      <c r="E1824" s="340">
        <v>0</v>
      </c>
      <c r="F1824" s="340">
        <v>0</v>
      </c>
      <c r="G1824" s="340">
        <v>0</v>
      </c>
      <c r="H1824" s="340">
        <v>0</v>
      </c>
      <c r="I1824" s="340">
        <v>0</v>
      </c>
    </row>
    <row r="1825" spans="1:9" ht="51.75" x14ac:dyDescent="0.25">
      <c r="A1825" s="262" t="s">
        <v>688</v>
      </c>
      <c r="B1825" s="458" t="s">
        <v>19</v>
      </c>
      <c r="C1825" s="96">
        <f>D1825+E1825+F1825+G1825+H1825+I1825</f>
        <v>181</v>
      </c>
      <c r="D1825" s="138">
        <v>0</v>
      </c>
      <c r="E1825" s="138">
        <v>181</v>
      </c>
      <c r="F1825" s="138">
        <v>0</v>
      </c>
      <c r="G1825" s="138">
        <v>0</v>
      </c>
      <c r="H1825" s="138">
        <v>0</v>
      </c>
      <c r="I1825" s="138">
        <v>0</v>
      </c>
    </row>
    <row r="1826" spans="1:9" x14ac:dyDescent="0.25">
      <c r="A1826" s="459"/>
      <c r="B1826" s="460" t="s">
        <v>20</v>
      </c>
      <c r="C1826" s="96">
        <f>D1826+E1826+F1826+G1826+H1826+I1826</f>
        <v>181</v>
      </c>
      <c r="D1826" s="138">
        <v>0</v>
      </c>
      <c r="E1826" s="138">
        <v>181</v>
      </c>
      <c r="F1826" s="138">
        <v>0</v>
      </c>
      <c r="G1826" s="138">
        <v>0</v>
      </c>
      <c r="H1826" s="138">
        <v>0</v>
      </c>
      <c r="I1826" s="138">
        <v>0</v>
      </c>
    </row>
    <row r="1827" spans="1:9" x14ac:dyDescent="0.25">
      <c r="A1827" s="344" t="s">
        <v>689</v>
      </c>
      <c r="B1827" s="309" t="s">
        <v>19</v>
      </c>
      <c r="C1827" s="116">
        <f t="shared" si="279"/>
        <v>95</v>
      </c>
      <c r="D1827" s="116">
        <f>D1829+D1831</f>
        <v>95</v>
      </c>
      <c r="E1827" s="116">
        <f>E1829+E1831</f>
        <v>0</v>
      </c>
      <c r="F1827" s="116">
        <f t="shared" ref="F1827:I1828" si="284">F1829</f>
        <v>0</v>
      </c>
      <c r="G1827" s="116">
        <f t="shared" si="284"/>
        <v>0</v>
      </c>
      <c r="H1827" s="116">
        <f t="shared" si="284"/>
        <v>0</v>
      </c>
      <c r="I1827" s="116">
        <f t="shared" si="284"/>
        <v>0</v>
      </c>
    </row>
    <row r="1828" spans="1:9" x14ac:dyDescent="0.25">
      <c r="A1828" s="449"/>
      <c r="B1828" s="118" t="s">
        <v>20</v>
      </c>
      <c r="C1828" s="116">
        <f t="shared" si="279"/>
        <v>95</v>
      </c>
      <c r="D1828" s="116">
        <f>D1830+D1832</f>
        <v>95</v>
      </c>
      <c r="E1828" s="116">
        <f>E1830+E1832</f>
        <v>0</v>
      </c>
      <c r="F1828" s="116">
        <f t="shared" si="284"/>
        <v>0</v>
      </c>
      <c r="G1828" s="116">
        <f t="shared" si="284"/>
        <v>0</v>
      </c>
      <c r="H1828" s="116">
        <f t="shared" si="284"/>
        <v>0</v>
      </c>
      <c r="I1828" s="116">
        <f t="shared" si="284"/>
        <v>0</v>
      </c>
    </row>
    <row r="1829" spans="1:9" ht="26.25" x14ac:dyDescent="0.25">
      <c r="A1829" s="262" t="s">
        <v>687</v>
      </c>
      <c r="B1829" s="458" t="s">
        <v>19</v>
      </c>
      <c r="C1829" s="96">
        <f t="shared" si="279"/>
        <v>59</v>
      </c>
      <c r="D1829" s="138">
        <f>D1830</f>
        <v>59</v>
      </c>
      <c r="E1829" s="138">
        <v>0</v>
      </c>
      <c r="F1829" s="138">
        <v>0</v>
      </c>
      <c r="G1829" s="138">
        <v>0</v>
      </c>
      <c r="H1829" s="138">
        <v>0</v>
      </c>
      <c r="I1829" s="138">
        <v>0</v>
      </c>
    </row>
    <row r="1830" spans="1:9" x14ac:dyDescent="0.25">
      <c r="A1830" s="459"/>
      <c r="B1830" s="460" t="s">
        <v>20</v>
      </c>
      <c r="C1830" s="96">
        <f t="shared" si="279"/>
        <v>59</v>
      </c>
      <c r="D1830" s="138">
        <v>59</v>
      </c>
      <c r="E1830" s="138">
        <v>0</v>
      </c>
      <c r="F1830" s="138">
        <v>0</v>
      </c>
      <c r="G1830" s="138">
        <v>0</v>
      </c>
      <c r="H1830" s="138">
        <v>0</v>
      </c>
      <c r="I1830" s="138">
        <v>0</v>
      </c>
    </row>
    <row r="1831" spans="1:9" x14ac:dyDescent="0.25">
      <c r="A1831" s="444" t="s">
        <v>690</v>
      </c>
      <c r="B1831" s="458" t="s">
        <v>19</v>
      </c>
      <c r="C1831" s="96">
        <f t="shared" si="279"/>
        <v>36</v>
      </c>
      <c r="D1831" s="138">
        <f>D1832</f>
        <v>36</v>
      </c>
      <c r="E1831" s="138">
        <v>0</v>
      </c>
      <c r="F1831" s="138">
        <v>0</v>
      </c>
      <c r="G1831" s="138">
        <v>0</v>
      </c>
      <c r="H1831" s="138">
        <v>0</v>
      </c>
      <c r="I1831" s="138">
        <v>0</v>
      </c>
    </row>
    <row r="1832" spans="1:9" x14ac:dyDescent="0.25">
      <c r="A1832" s="461"/>
      <c r="B1832" s="460" t="s">
        <v>20</v>
      </c>
      <c r="C1832" s="96">
        <f t="shared" si="279"/>
        <v>36</v>
      </c>
      <c r="D1832" s="138">
        <v>36</v>
      </c>
      <c r="E1832" s="138">
        <v>0</v>
      </c>
      <c r="F1832" s="138">
        <v>0</v>
      </c>
      <c r="G1832" s="138">
        <v>0</v>
      </c>
      <c r="H1832" s="138">
        <v>0</v>
      </c>
      <c r="I1832" s="138">
        <v>0</v>
      </c>
    </row>
    <row r="1833" spans="1:9" x14ac:dyDescent="0.25">
      <c r="A1833" s="100" t="s">
        <v>691</v>
      </c>
      <c r="B1833" s="462"/>
      <c r="C1833" s="101"/>
      <c r="D1833" s="101"/>
      <c r="E1833" s="101"/>
      <c r="F1833" s="101"/>
      <c r="G1833" s="101"/>
      <c r="H1833" s="101"/>
      <c r="I1833" s="102"/>
    </row>
    <row r="1834" spans="1:9" x14ac:dyDescent="0.25">
      <c r="A1834" s="71" t="s">
        <v>42</v>
      </c>
      <c r="B1834" s="463" t="s">
        <v>19</v>
      </c>
      <c r="C1834" s="105">
        <f t="shared" ref="C1834:C1905" si="285">D1834+E1834+F1834+G1834+H1834+I1834</f>
        <v>637.21999999999991</v>
      </c>
      <c r="D1834" s="105">
        <f t="shared" ref="D1834:I1835" si="286">D1836+D1894</f>
        <v>225.67</v>
      </c>
      <c r="E1834" s="105">
        <f t="shared" si="286"/>
        <v>380.65</v>
      </c>
      <c r="F1834" s="105">
        <f t="shared" si="286"/>
        <v>0</v>
      </c>
      <c r="G1834" s="105">
        <f t="shared" si="286"/>
        <v>0</v>
      </c>
      <c r="H1834" s="105">
        <f t="shared" si="286"/>
        <v>0</v>
      </c>
      <c r="I1834" s="105">
        <f t="shared" si="286"/>
        <v>30.9</v>
      </c>
    </row>
    <row r="1835" spans="1:9" x14ac:dyDescent="0.25">
      <c r="A1835" s="61" t="s">
        <v>56</v>
      </c>
      <c r="B1835" s="106" t="s">
        <v>20</v>
      </c>
      <c r="C1835" s="105">
        <f t="shared" si="285"/>
        <v>637.21999999999991</v>
      </c>
      <c r="D1835" s="105">
        <f t="shared" si="286"/>
        <v>225.67</v>
      </c>
      <c r="E1835" s="105">
        <f t="shared" si="286"/>
        <v>380.65</v>
      </c>
      <c r="F1835" s="105">
        <f t="shared" si="286"/>
        <v>0</v>
      </c>
      <c r="G1835" s="105">
        <f t="shared" si="286"/>
        <v>0</v>
      </c>
      <c r="H1835" s="105">
        <f t="shared" si="286"/>
        <v>0</v>
      </c>
      <c r="I1835" s="105">
        <f t="shared" si="286"/>
        <v>30.9</v>
      </c>
    </row>
    <row r="1836" spans="1:9" x14ac:dyDescent="0.25">
      <c r="A1836" s="103" t="s">
        <v>48</v>
      </c>
      <c r="B1836" s="59" t="s">
        <v>19</v>
      </c>
      <c r="C1836" s="62">
        <f t="shared" si="285"/>
        <v>537.22</v>
      </c>
      <c r="D1836" s="62">
        <f t="shared" ref="D1836:I1841" si="287">D1838</f>
        <v>216.57</v>
      </c>
      <c r="E1836" s="62">
        <f t="shared" si="287"/>
        <v>320.64999999999998</v>
      </c>
      <c r="F1836" s="62">
        <f t="shared" si="287"/>
        <v>0</v>
      </c>
      <c r="G1836" s="62">
        <f t="shared" si="287"/>
        <v>0</v>
      </c>
      <c r="H1836" s="62">
        <f t="shared" si="287"/>
        <v>0</v>
      </c>
      <c r="I1836" s="62">
        <f t="shared" si="287"/>
        <v>0</v>
      </c>
    </row>
    <row r="1837" spans="1:9" x14ac:dyDescent="0.25">
      <c r="A1837" s="66" t="s">
        <v>34</v>
      </c>
      <c r="B1837" s="57" t="s">
        <v>20</v>
      </c>
      <c r="C1837" s="62">
        <f t="shared" si="285"/>
        <v>537.22</v>
      </c>
      <c r="D1837" s="62">
        <f t="shared" si="287"/>
        <v>216.57</v>
      </c>
      <c r="E1837" s="62">
        <f t="shared" si="287"/>
        <v>320.64999999999998</v>
      </c>
      <c r="F1837" s="62">
        <f t="shared" si="287"/>
        <v>0</v>
      </c>
      <c r="G1837" s="62">
        <f t="shared" si="287"/>
        <v>0</v>
      </c>
      <c r="H1837" s="62">
        <f t="shared" si="287"/>
        <v>0</v>
      </c>
      <c r="I1837" s="62">
        <f t="shared" si="287"/>
        <v>0</v>
      </c>
    </row>
    <row r="1838" spans="1:9" x14ac:dyDescent="0.25">
      <c r="A1838" s="49" t="s">
        <v>26</v>
      </c>
      <c r="B1838" s="50" t="s">
        <v>19</v>
      </c>
      <c r="C1838" s="62">
        <f t="shared" si="285"/>
        <v>537.22</v>
      </c>
      <c r="D1838" s="62">
        <f t="shared" si="287"/>
        <v>216.57</v>
      </c>
      <c r="E1838" s="62">
        <f t="shared" si="287"/>
        <v>320.64999999999998</v>
      </c>
      <c r="F1838" s="62">
        <f t="shared" si="287"/>
        <v>0</v>
      </c>
      <c r="G1838" s="62">
        <f t="shared" si="287"/>
        <v>0</v>
      </c>
      <c r="H1838" s="62">
        <f t="shared" si="287"/>
        <v>0</v>
      </c>
      <c r="I1838" s="62">
        <f t="shared" si="287"/>
        <v>0</v>
      </c>
    </row>
    <row r="1839" spans="1:9" x14ac:dyDescent="0.25">
      <c r="A1839" s="51"/>
      <c r="B1839" s="52" t="s">
        <v>20</v>
      </c>
      <c r="C1839" s="62">
        <f t="shared" si="285"/>
        <v>537.22</v>
      </c>
      <c r="D1839" s="62">
        <f t="shared" si="287"/>
        <v>216.57</v>
      </c>
      <c r="E1839" s="62">
        <f t="shared" si="287"/>
        <v>320.64999999999998</v>
      </c>
      <c r="F1839" s="62">
        <f t="shared" si="287"/>
        <v>0</v>
      </c>
      <c r="G1839" s="62">
        <f t="shared" si="287"/>
        <v>0</v>
      </c>
      <c r="H1839" s="62">
        <f t="shared" si="287"/>
        <v>0</v>
      </c>
      <c r="I1839" s="62">
        <f t="shared" si="287"/>
        <v>0</v>
      </c>
    </row>
    <row r="1840" spans="1:9" x14ac:dyDescent="0.25">
      <c r="A1840" s="58" t="s">
        <v>38</v>
      </c>
      <c r="B1840" s="59" t="s">
        <v>19</v>
      </c>
      <c r="C1840" s="62">
        <f t="shared" si="285"/>
        <v>537.22</v>
      </c>
      <c r="D1840" s="62">
        <f t="shared" si="287"/>
        <v>216.57</v>
      </c>
      <c r="E1840" s="55">
        <f t="shared" si="287"/>
        <v>320.64999999999998</v>
      </c>
      <c r="F1840" s="62">
        <f t="shared" si="287"/>
        <v>0</v>
      </c>
      <c r="G1840" s="62">
        <f t="shared" si="287"/>
        <v>0</v>
      </c>
      <c r="H1840" s="62">
        <f t="shared" si="287"/>
        <v>0</v>
      </c>
      <c r="I1840" s="62">
        <f t="shared" si="287"/>
        <v>0</v>
      </c>
    </row>
    <row r="1841" spans="1:9" x14ac:dyDescent="0.25">
      <c r="A1841" s="66"/>
      <c r="B1841" s="57" t="s">
        <v>20</v>
      </c>
      <c r="C1841" s="62">
        <f t="shared" si="285"/>
        <v>537.22</v>
      </c>
      <c r="D1841" s="62">
        <f t="shared" si="287"/>
        <v>216.57</v>
      </c>
      <c r="E1841" s="55">
        <f t="shared" si="287"/>
        <v>320.64999999999998</v>
      </c>
      <c r="F1841" s="62">
        <f t="shared" si="287"/>
        <v>0</v>
      </c>
      <c r="G1841" s="62">
        <f t="shared" si="287"/>
        <v>0</v>
      </c>
      <c r="H1841" s="62">
        <f t="shared" si="287"/>
        <v>0</v>
      </c>
      <c r="I1841" s="62">
        <f t="shared" si="287"/>
        <v>0</v>
      </c>
    </row>
    <row r="1842" spans="1:9" x14ac:dyDescent="0.25">
      <c r="A1842" s="348" t="s">
        <v>31</v>
      </c>
      <c r="B1842" s="104" t="s">
        <v>19</v>
      </c>
      <c r="C1842" s="105">
        <f t="shared" si="285"/>
        <v>537.22</v>
      </c>
      <c r="D1842" s="105">
        <f t="shared" ref="D1842:I1843" si="288">D1844+D1878+D1882</f>
        <v>216.57</v>
      </c>
      <c r="E1842" s="105">
        <f t="shared" si="288"/>
        <v>320.64999999999998</v>
      </c>
      <c r="F1842" s="105">
        <f t="shared" si="288"/>
        <v>0</v>
      </c>
      <c r="G1842" s="105">
        <f t="shared" si="288"/>
        <v>0</v>
      </c>
      <c r="H1842" s="105">
        <f t="shared" si="288"/>
        <v>0</v>
      </c>
      <c r="I1842" s="105">
        <f t="shared" si="288"/>
        <v>0</v>
      </c>
    </row>
    <row r="1843" spans="1:9" x14ac:dyDescent="0.25">
      <c r="A1843" s="212"/>
      <c r="B1843" s="106" t="s">
        <v>20</v>
      </c>
      <c r="C1843" s="105">
        <f t="shared" si="285"/>
        <v>537.22</v>
      </c>
      <c r="D1843" s="105">
        <f t="shared" si="288"/>
        <v>216.57</v>
      </c>
      <c r="E1843" s="105">
        <f t="shared" si="288"/>
        <v>320.64999999999998</v>
      </c>
      <c r="F1843" s="105">
        <f t="shared" si="288"/>
        <v>0</v>
      </c>
      <c r="G1843" s="105">
        <f t="shared" si="288"/>
        <v>0</v>
      </c>
      <c r="H1843" s="105">
        <f t="shared" si="288"/>
        <v>0</v>
      </c>
      <c r="I1843" s="105">
        <f t="shared" si="288"/>
        <v>0</v>
      </c>
    </row>
    <row r="1844" spans="1:9" ht="26.25" x14ac:dyDescent="0.25">
      <c r="A1844" s="114" t="s">
        <v>504</v>
      </c>
      <c r="B1844" s="115" t="s">
        <v>19</v>
      </c>
      <c r="C1844" s="116">
        <f t="shared" si="285"/>
        <v>436.15999999999997</v>
      </c>
      <c r="D1844" s="116">
        <f t="shared" ref="D1844:I1845" si="289">D1846+D1848+D1850+D1852+D1854+D1856+D1858+D1860+D1862+D1864+D1866+D1868+D1870+D1872+D1874+D1876</f>
        <v>115.51</v>
      </c>
      <c r="E1844" s="116">
        <f t="shared" si="289"/>
        <v>320.64999999999998</v>
      </c>
      <c r="F1844" s="116">
        <f t="shared" si="289"/>
        <v>0</v>
      </c>
      <c r="G1844" s="116">
        <f t="shared" si="289"/>
        <v>0</v>
      </c>
      <c r="H1844" s="116">
        <f t="shared" si="289"/>
        <v>0</v>
      </c>
      <c r="I1844" s="116">
        <f t="shared" si="289"/>
        <v>0</v>
      </c>
    </row>
    <row r="1845" spans="1:9" x14ac:dyDescent="0.25">
      <c r="A1845" s="117"/>
      <c r="B1845" s="118" t="s">
        <v>20</v>
      </c>
      <c r="C1845" s="116">
        <f t="shared" si="285"/>
        <v>436.15999999999997</v>
      </c>
      <c r="D1845" s="116">
        <f t="shared" si="289"/>
        <v>115.51</v>
      </c>
      <c r="E1845" s="116">
        <f t="shared" si="289"/>
        <v>320.64999999999998</v>
      </c>
      <c r="F1845" s="116">
        <f t="shared" si="289"/>
        <v>0</v>
      </c>
      <c r="G1845" s="116">
        <f t="shared" si="289"/>
        <v>0</v>
      </c>
      <c r="H1845" s="116">
        <f t="shared" si="289"/>
        <v>0</v>
      </c>
      <c r="I1845" s="116">
        <f t="shared" si="289"/>
        <v>0</v>
      </c>
    </row>
    <row r="1846" spans="1:9" ht="26.25" x14ac:dyDescent="0.25">
      <c r="A1846" s="197" t="s">
        <v>692</v>
      </c>
      <c r="B1846" s="464" t="s">
        <v>19</v>
      </c>
      <c r="C1846" s="130">
        <f t="shared" si="285"/>
        <v>5.4</v>
      </c>
      <c r="D1846" s="130">
        <v>5.4</v>
      </c>
      <c r="E1846" s="45">
        <v>0</v>
      </c>
      <c r="F1846" s="130">
        <v>0</v>
      </c>
      <c r="G1846" s="130">
        <v>0</v>
      </c>
      <c r="H1846" s="130">
        <v>0</v>
      </c>
      <c r="I1846" s="130">
        <v>0</v>
      </c>
    </row>
    <row r="1847" spans="1:9" x14ac:dyDescent="0.25">
      <c r="A1847" s="271"/>
      <c r="B1847" s="460" t="s">
        <v>20</v>
      </c>
      <c r="C1847" s="96">
        <f t="shared" si="285"/>
        <v>5.4</v>
      </c>
      <c r="D1847" s="138">
        <v>5.4</v>
      </c>
      <c r="E1847" s="62">
        <v>0</v>
      </c>
      <c r="F1847" s="138">
        <v>0</v>
      </c>
      <c r="G1847" s="138">
        <v>0</v>
      </c>
      <c r="H1847" s="138">
        <v>0</v>
      </c>
      <c r="I1847" s="138">
        <v>0</v>
      </c>
    </row>
    <row r="1848" spans="1:9" ht="39" x14ac:dyDescent="0.25">
      <c r="A1848" s="197" t="s">
        <v>693</v>
      </c>
      <c r="B1848" s="464" t="s">
        <v>19</v>
      </c>
      <c r="C1848" s="130">
        <f t="shared" si="285"/>
        <v>2.74</v>
      </c>
      <c r="D1848" s="130">
        <v>2.74</v>
      </c>
      <c r="E1848" s="45">
        <v>0</v>
      </c>
      <c r="F1848" s="130">
        <v>0</v>
      </c>
      <c r="G1848" s="130">
        <v>0</v>
      </c>
      <c r="H1848" s="130">
        <v>0</v>
      </c>
      <c r="I1848" s="130">
        <v>0</v>
      </c>
    </row>
    <row r="1849" spans="1:9" x14ac:dyDescent="0.25">
      <c r="A1849" s="271"/>
      <c r="B1849" s="460" t="s">
        <v>20</v>
      </c>
      <c r="C1849" s="96">
        <f t="shared" si="285"/>
        <v>2.74</v>
      </c>
      <c r="D1849" s="138">
        <v>2.74</v>
      </c>
      <c r="E1849" s="62">
        <v>0</v>
      </c>
      <c r="F1849" s="138">
        <v>0</v>
      </c>
      <c r="G1849" s="138">
        <v>0</v>
      </c>
      <c r="H1849" s="138">
        <v>0</v>
      </c>
      <c r="I1849" s="138">
        <v>0</v>
      </c>
    </row>
    <row r="1850" spans="1:9" ht="26.25" x14ac:dyDescent="0.25">
      <c r="A1850" s="197" t="s">
        <v>694</v>
      </c>
      <c r="B1850" s="464" t="s">
        <v>19</v>
      </c>
      <c r="C1850" s="130">
        <f t="shared" si="285"/>
        <v>2.74</v>
      </c>
      <c r="D1850" s="130">
        <v>2.74</v>
      </c>
      <c r="E1850" s="45">
        <v>0</v>
      </c>
      <c r="F1850" s="130">
        <v>0</v>
      </c>
      <c r="G1850" s="130">
        <v>0</v>
      </c>
      <c r="H1850" s="130">
        <v>0</v>
      </c>
      <c r="I1850" s="130">
        <v>0</v>
      </c>
    </row>
    <row r="1851" spans="1:9" x14ac:dyDescent="0.25">
      <c r="A1851" s="271"/>
      <c r="B1851" s="460" t="s">
        <v>20</v>
      </c>
      <c r="C1851" s="96">
        <f t="shared" si="285"/>
        <v>2.74</v>
      </c>
      <c r="D1851" s="138">
        <v>2.74</v>
      </c>
      <c r="E1851" s="62">
        <v>0</v>
      </c>
      <c r="F1851" s="138">
        <v>0</v>
      </c>
      <c r="G1851" s="138">
        <v>0</v>
      </c>
      <c r="H1851" s="138">
        <v>0</v>
      </c>
      <c r="I1851" s="138">
        <v>0</v>
      </c>
    </row>
    <row r="1852" spans="1:9" ht="39" x14ac:dyDescent="0.25">
      <c r="A1852" s="197" t="s">
        <v>695</v>
      </c>
      <c r="B1852" s="464" t="s">
        <v>19</v>
      </c>
      <c r="C1852" s="130">
        <f t="shared" si="285"/>
        <v>5.35</v>
      </c>
      <c r="D1852" s="130">
        <v>5.35</v>
      </c>
      <c r="E1852" s="45">
        <v>0</v>
      </c>
      <c r="F1852" s="130">
        <v>0</v>
      </c>
      <c r="G1852" s="130">
        <v>0</v>
      </c>
      <c r="H1852" s="130">
        <v>0</v>
      </c>
      <c r="I1852" s="130">
        <v>0</v>
      </c>
    </row>
    <row r="1853" spans="1:9" x14ac:dyDescent="0.25">
      <c r="A1853" s="271"/>
      <c r="B1853" s="460" t="s">
        <v>20</v>
      </c>
      <c r="C1853" s="96">
        <f t="shared" si="285"/>
        <v>5.35</v>
      </c>
      <c r="D1853" s="138">
        <v>5.35</v>
      </c>
      <c r="E1853" s="62">
        <v>0</v>
      </c>
      <c r="F1853" s="138">
        <v>0</v>
      </c>
      <c r="G1853" s="138">
        <v>0</v>
      </c>
      <c r="H1853" s="138">
        <v>0</v>
      </c>
      <c r="I1853" s="138">
        <v>0</v>
      </c>
    </row>
    <row r="1854" spans="1:9" ht="26.25" x14ac:dyDescent="0.25">
      <c r="A1854" s="197" t="s">
        <v>696</v>
      </c>
      <c r="B1854" s="464" t="s">
        <v>19</v>
      </c>
      <c r="C1854" s="130">
        <f t="shared" si="285"/>
        <v>5.4</v>
      </c>
      <c r="D1854" s="130">
        <v>5.4</v>
      </c>
      <c r="E1854" s="45">
        <v>0</v>
      </c>
      <c r="F1854" s="130">
        <v>0</v>
      </c>
      <c r="G1854" s="130">
        <v>0</v>
      </c>
      <c r="H1854" s="130">
        <v>0</v>
      </c>
      <c r="I1854" s="130">
        <v>0</v>
      </c>
    </row>
    <row r="1855" spans="1:9" x14ac:dyDescent="0.25">
      <c r="A1855" s="271"/>
      <c r="B1855" s="460" t="s">
        <v>20</v>
      </c>
      <c r="C1855" s="96">
        <f t="shared" si="285"/>
        <v>5.4</v>
      </c>
      <c r="D1855" s="138">
        <v>5.4</v>
      </c>
      <c r="E1855" s="62">
        <v>0</v>
      </c>
      <c r="F1855" s="138">
        <v>0</v>
      </c>
      <c r="G1855" s="138">
        <v>0</v>
      </c>
      <c r="H1855" s="138">
        <v>0</v>
      </c>
      <c r="I1855" s="138">
        <v>0</v>
      </c>
    </row>
    <row r="1856" spans="1:9" ht="39" x14ac:dyDescent="0.25">
      <c r="A1856" s="197" t="s">
        <v>697</v>
      </c>
      <c r="B1856" s="464" t="s">
        <v>19</v>
      </c>
      <c r="C1856" s="130">
        <f t="shared" si="285"/>
        <v>2.74</v>
      </c>
      <c r="D1856" s="130">
        <v>2.74</v>
      </c>
      <c r="E1856" s="45">
        <v>0</v>
      </c>
      <c r="F1856" s="130">
        <v>0</v>
      </c>
      <c r="G1856" s="130">
        <v>0</v>
      </c>
      <c r="H1856" s="130">
        <v>0</v>
      </c>
      <c r="I1856" s="130">
        <v>0</v>
      </c>
    </row>
    <row r="1857" spans="1:9" x14ac:dyDescent="0.25">
      <c r="A1857" s="271"/>
      <c r="B1857" s="460" t="s">
        <v>20</v>
      </c>
      <c r="C1857" s="96">
        <f t="shared" si="285"/>
        <v>2.74</v>
      </c>
      <c r="D1857" s="138">
        <v>2.74</v>
      </c>
      <c r="E1857" s="62">
        <v>0</v>
      </c>
      <c r="F1857" s="138">
        <v>0</v>
      </c>
      <c r="G1857" s="138">
        <v>0</v>
      </c>
      <c r="H1857" s="138">
        <v>0</v>
      </c>
      <c r="I1857" s="138">
        <v>0</v>
      </c>
    </row>
    <row r="1858" spans="1:9" ht="26.25" x14ac:dyDescent="0.25">
      <c r="A1858" s="197" t="s">
        <v>698</v>
      </c>
      <c r="B1858" s="464" t="s">
        <v>19</v>
      </c>
      <c r="C1858" s="130">
        <f t="shared" si="285"/>
        <v>5.4</v>
      </c>
      <c r="D1858" s="130">
        <v>5.4</v>
      </c>
      <c r="E1858" s="45">
        <v>0</v>
      </c>
      <c r="F1858" s="130">
        <v>0</v>
      </c>
      <c r="G1858" s="130">
        <v>0</v>
      </c>
      <c r="H1858" s="130">
        <v>0</v>
      </c>
      <c r="I1858" s="130">
        <v>0</v>
      </c>
    </row>
    <row r="1859" spans="1:9" x14ac:dyDescent="0.25">
      <c r="A1859" s="271"/>
      <c r="B1859" s="460" t="s">
        <v>20</v>
      </c>
      <c r="C1859" s="96">
        <f t="shared" si="285"/>
        <v>5.4</v>
      </c>
      <c r="D1859" s="138">
        <v>5.4</v>
      </c>
      <c r="E1859" s="62">
        <v>0</v>
      </c>
      <c r="F1859" s="138">
        <v>0</v>
      </c>
      <c r="G1859" s="138">
        <v>0</v>
      </c>
      <c r="H1859" s="138">
        <v>0</v>
      </c>
      <c r="I1859" s="138">
        <v>0</v>
      </c>
    </row>
    <row r="1860" spans="1:9" ht="39" x14ac:dyDescent="0.25">
      <c r="A1860" s="197" t="s">
        <v>699</v>
      </c>
      <c r="B1860" s="464" t="s">
        <v>19</v>
      </c>
      <c r="C1860" s="130">
        <f t="shared" si="285"/>
        <v>2.74</v>
      </c>
      <c r="D1860" s="130">
        <v>2.74</v>
      </c>
      <c r="E1860" s="45">
        <v>0</v>
      </c>
      <c r="F1860" s="130">
        <v>0</v>
      </c>
      <c r="G1860" s="130">
        <v>0</v>
      </c>
      <c r="H1860" s="130">
        <v>0</v>
      </c>
      <c r="I1860" s="130">
        <v>0</v>
      </c>
    </row>
    <row r="1861" spans="1:9" x14ac:dyDescent="0.25">
      <c r="A1861" s="271"/>
      <c r="B1861" s="460" t="s">
        <v>20</v>
      </c>
      <c r="C1861" s="96">
        <f t="shared" si="285"/>
        <v>2.74</v>
      </c>
      <c r="D1861" s="138">
        <v>2.74</v>
      </c>
      <c r="E1861" s="62">
        <v>0</v>
      </c>
      <c r="F1861" s="138">
        <v>0</v>
      </c>
      <c r="G1861" s="138">
        <v>0</v>
      </c>
      <c r="H1861" s="138">
        <v>0</v>
      </c>
      <c r="I1861" s="138">
        <v>0</v>
      </c>
    </row>
    <row r="1862" spans="1:9" ht="39" x14ac:dyDescent="0.25">
      <c r="A1862" s="465" t="s">
        <v>700</v>
      </c>
      <c r="B1862" s="464" t="s">
        <v>19</v>
      </c>
      <c r="C1862" s="130">
        <f t="shared" si="285"/>
        <v>2</v>
      </c>
      <c r="D1862" s="130">
        <v>2</v>
      </c>
      <c r="E1862" s="45">
        <v>0</v>
      </c>
      <c r="F1862" s="130">
        <v>0</v>
      </c>
      <c r="G1862" s="130">
        <v>0</v>
      </c>
      <c r="H1862" s="130">
        <v>0</v>
      </c>
      <c r="I1862" s="130">
        <v>0</v>
      </c>
    </row>
    <row r="1863" spans="1:9" x14ac:dyDescent="0.25">
      <c r="A1863" s="271"/>
      <c r="B1863" s="460" t="s">
        <v>20</v>
      </c>
      <c r="C1863" s="96">
        <f t="shared" si="285"/>
        <v>2</v>
      </c>
      <c r="D1863" s="138">
        <v>2</v>
      </c>
      <c r="E1863" s="62">
        <v>0</v>
      </c>
      <c r="F1863" s="138">
        <v>0</v>
      </c>
      <c r="G1863" s="138">
        <v>0</v>
      </c>
      <c r="H1863" s="138">
        <v>0</v>
      </c>
      <c r="I1863" s="138">
        <v>0</v>
      </c>
    </row>
    <row r="1864" spans="1:9" ht="26.25" x14ac:dyDescent="0.25">
      <c r="A1864" s="197" t="s">
        <v>701</v>
      </c>
      <c r="B1864" s="464" t="s">
        <v>19</v>
      </c>
      <c r="C1864" s="96">
        <f t="shared" si="285"/>
        <v>45</v>
      </c>
      <c r="D1864" s="138">
        <v>45</v>
      </c>
      <c r="E1864" s="62">
        <v>0</v>
      </c>
      <c r="F1864" s="138">
        <v>0</v>
      </c>
      <c r="G1864" s="138">
        <v>0</v>
      </c>
      <c r="H1864" s="138">
        <v>0</v>
      </c>
      <c r="I1864" s="138">
        <v>0</v>
      </c>
    </row>
    <row r="1865" spans="1:9" x14ac:dyDescent="0.25">
      <c r="A1865" s="271"/>
      <c r="B1865" s="460" t="s">
        <v>20</v>
      </c>
      <c r="C1865" s="96">
        <f t="shared" si="285"/>
        <v>45</v>
      </c>
      <c r="D1865" s="138">
        <v>45</v>
      </c>
      <c r="E1865" s="62">
        <v>0</v>
      </c>
      <c r="F1865" s="138">
        <v>0</v>
      </c>
      <c r="G1865" s="138">
        <v>0</v>
      </c>
      <c r="H1865" s="138">
        <v>0</v>
      </c>
      <c r="I1865" s="138">
        <v>0</v>
      </c>
    </row>
    <row r="1866" spans="1:9" ht="26.25" x14ac:dyDescent="0.25">
      <c r="A1866" s="197" t="s">
        <v>702</v>
      </c>
      <c r="B1866" s="464" t="s">
        <v>19</v>
      </c>
      <c r="C1866" s="130">
        <f t="shared" si="285"/>
        <v>14</v>
      </c>
      <c r="D1866" s="130">
        <v>14</v>
      </c>
      <c r="E1866" s="45">
        <v>0</v>
      </c>
      <c r="F1866" s="130">
        <v>0</v>
      </c>
      <c r="G1866" s="130">
        <v>0</v>
      </c>
      <c r="H1866" s="130">
        <v>0</v>
      </c>
      <c r="I1866" s="130">
        <v>0</v>
      </c>
    </row>
    <row r="1867" spans="1:9" x14ac:dyDescent="0.25">
      <c r="A1867" s="271"/>
      <c r="B1867" s="460" t="s">
        <v>20</v>
      </c>
      <c r="C1867" s="96">
        <f t="shared" si="285"/>
        <v>14</v>
      </c>
      <c r="D1867" s="138">
        <v>14</v>
      </c>
      <c r="E1867" s="62">
        <v>0</v>
      </c>
      <c r="F1867" s="138">
        <v>0</v>
      </c>
      <c r="G1867" s="138">
        <v>0</v>
      </c>
      <c r="H1867" s="138">
        <v>0</v>
      </c>
      <c r="I1867" s="138">
        <v>0</v>
      </c>
    </row>
    <row r="1868" spans="1:9" ht="26.25" x14ac:dyDescent="0.25">
      <c r="A1868" s="197" t="s">
        <v>703</v>
      </c>
      <c r="B1868" s="464" t="s">
        <v>19</v>
      </c>
      <c r="C1868" s="130">
        <f t="shared" si="285"/>
        <v>22</v>
      </c>
      <c r="D1868" s="130">
        <v>22</v>
      </c>
      <c r="E1868" s="45">
        <v>0</v>
      </c>
      <c r="F1868" s="130">
        <v>0</v>
      </c>
      <c r="G1868" s="130">
        <v>0</v>
      </c>
      <c r="H1868" s="130">
        <v>0</v>
      </c>
      <c r="I1868" s="130">
        <v>0</v>
      </c>
    </row>
    <row r="1869" spans="1:9" x14ac:dyDescent="0.25">
      <c r="A1869" s="271"/>
      <c r="B1869" s="460" t="s">
        <v>20</v>
      </c>
      <c r="C1869" s="130">
        <f t="shared" si="285"/>
        <v>22</v>
      </c>
      <c r="D1869" s="138">
        <v>22</v>
      </c>
      <c r="E1869" s="62">
        <v>0</v>
      </c>
      <c r="F1869" s="138">
        <v>0</v>
      </c>
      <c r="G1869" s="138">
        <v>0</v>
      </c>
      <c r="H1869" s="138">
        <v>0</v>
      </c>
      <c r="I1869" s="138">
        <v>0</v>
      </c>
    </row>
    <row r="1870" spans="1:9" x14ac:dyDescent="0.25">
      <c r="A1870" s="367" t="s">
        <v>704</v>
      </c>
      <c r="B1870" s="314" t="s">
        <v>19</v>
      </c>
      <c r="C1870" s="138">
        <f t="shared" si="285"/>
        <v>2</v>
      </c>
      <c r="D1870" s="138">
        <v>0</v>
      </c>
      <c r="E1870" s="62">
        <v>2</v>
      </c>
      <c r="F1870" s="138">
        <v>0</v>
      </c>
      <c r="G1870" s="138">
        <v>0</v>
      </c>
      <c r="H1870" s="138">
        <v>0</v>
      </c>
      <c r="I1870" s="138">
        <v>0</v>
      </c>
    </row>
    <row r="1871" spans="1:9" x14ac:dyDescent="0.25">
      <c r="A1871" s="435"/>
      <c r="B1871" s="303" t="s">
        <v>20</v>
      </c>
      <c r="C1871" s="96">
        <f t="shared" si="285"/>
        <v>2</v>
      </c>
      <c r="D1871" s="138">
        <v>0</v>
      </c>
      <c r="E1871" s="62">
        <v>2</v>
      </c>
      <c r="F1871" s="138">
        <v>0</v>
      </c>
      <c r="G1871" s="138">
        <v>0</v>
      </c>
      <c r="H1871" s="138">
        <v>0</v>
      </c>
      <c r="I1871" s="138">
        <v>0</v>
      </c>
    </row>
    <row r="1872" spans="1:9" ht="90" x14ac:dyDescent="0.25">
      <c r="A1872" s="367" t="s">
        <v>705</v>
      </c>
      <c r="B1872" s="466" t="s">
        <v>19</v>
      </c>
      <c r="C1872" s="96">
        <f t="shared" si="285"/>
        <v>104.65</v>
      </c>
      <c r="D1872" s="96">
        <v>0</v>
      </c>
      <c r="E1872" s="62">
        <f>107-2.35</f>
        <v>104.65</v>
      </c>
      <c r="F1872" s="138">
        <v>0</v>
      </c>
      <c r="G1872" s="138">
        <v>0</v>
      </c>
      <c r="H1872" s="138">
        <v>0</v>
      </c>
      <c r="I1872" s="138">
        <v>0</v>
      </c>
    </row>
    <row r="1873" spans="1:9" x14ac:dyDescent="0.25">
      <c r="A1873" s="376"/>
      <c r="B1873" s="467" t="s">
        <v>20</v>
      </c>
      <c r="C1873" s="96">
        <f t="shared" si="285"/>
        <v>104.65</v>
      </c>
      <c r="D1873" s="138">
        <v>0</v>
      </c>
      <c r="E1873" s="62">
        <f>107-2.35</f>
        <v>104.65</v>
      </c>
      <c r="F1873" s="138">
        <v>0</v>
      </c>
      <c r="G1873" s="138">
        <v>0</v>
      </c>
      <c r="H1873" s="138">
        <v>0</v>
      </c>
      <c r="I1873" s="138">
        <v>0</v>
      </c>
    </row>
    <row r="1874" spans="1:9" ht="90" x14ac:dyDescent="0.25">
      <c r="A1874" s="367" t="s">
        <v>706</v>
      </c>
      <c r="B1874" s="314" t="s">
        <v>19</v>
      </c>
      <c r="C1874" s="96">
        <f t="shared" si="285"/>
        <v>107</v>
      </c>
      <c r="D1874" s="138">
        <v>0</v>
      </c>
      <c r="E1874" s="62">
        <v>107</v>
      </c>
      <c r="F1874" s="138">
        <v>0</v>
      </c>
      <c r="G1874" s="138">
        <v>0</v>
      </c>
      <c r="H1874" s="138">
        <v>0</v>
      </c>
      <c r="I1874" s="138">
        <v>0</v>
      </c>
    </row>
    <row r="1875" spans="1:9" x14ac:dyDescent="0.25">
      <c r="A1875" s="435"/>
      <c r="B1875" s="303" t="s">
        <v>20</v>
      </c>
      <c r="C1875" s="96">
        <f t="shared" si="285"/>
        <v>107</v>
      </c>
      <c r="D1875" s="138">
        <v>0</v>
      </c>
      <c r="E1875" s="62">
        <v>107</v>
      </c>
      <c r="F1875" s="138">
        <v>0</v>
      </c>
      <c r="G1875" s="138">
        <v>0</v>
      </c>
      <c r="H1875" s="138">
        <v>0</v>
      </c>
      <c r="I1875" s="138">
        <v>0</v>
      </c>
    </row>
    <row r="1876" spans="1:9" ht="90" x14ac:dyDescent="0.25">
      <c r="A1876" s="367" t="s">
        <v>707</v>
      </c>
      <c r="B1876" s="466" t="s">
        <v>19</v>
      </c>
      <c r="C1876" s="96">
        <f t="shared" si="285"/>
        <v>107</v>
      </c>
      <c r="D1876" s="96">
        <v>0</v>
      </c>
      <c r="E1876" s="62">
        <v>107</v>
      </c>
      <c r="F1876" s="138">
        <v>0</v>
      </c>
      <c r="G1876" s="138">
        <v>0</v>
      </c>
      <c r="H1876" s="138">
        <v>0</v>
      </c>
      <c r="I1876" s="138">
        <v>0</v>
      </c>
    </row>
    <row r="1877" spans="1:9" x14ac:dyDescent="0.25">
      <c r="A1877" s="376"/>
      <c r="B1877" s="467" t="s">
        <v>20</v>
      </c>
      <c r="C1877" s="96">
        <f t="shared" si="285"/>
        <v>107</v>
      </c>
      <c r="D1877" s="138">
        <v>0</v>
      </c>
      <c r="E1877" s="62">
        <v>107</v>
      </c>
      <c r="F1877" s="138">
        <v>0</v>
      </c>
      <c r="G1877" s="138">
        <v>0</v>
      </c>
      <c r="H1877" s="138">
        <v>0</v>
      </c>
      <c r="I1877" s="138">
        <v>0</v>
      </c>
    </row>
    <row r="1878" spans="1:9" x14ac:dyDescent="0.25">
      <c r="A1878" s="114" t="s">
        <v>531</v>
      </c>
      <c r="B1878" s="309" t="s">
        <v>19</v>
      </c>
      <c r="C1878" s="116">
        <f t="shared" si="285"/>
        <v>16</v>
      </c>
      <c r="D1878" s="116">
        <f t="shared" ref="D1878:I1879" si="290">D1880</f>
        <v>16</v>
      </c>
      <c r="E1878" s="116">
        <f t="shared" si="290"/>
        <v>0</v>
      </c>
      <c r="F1878" s="116">
        <f t="shared" si="290"/>
        <v>0</v>
      </c>
      <c r="G1878" s="116">
        <f t="shared" si="290"/>
        <v>0</v>
      </c>
      <c r="H1878" s="116">
        <f t="shared" si="290"/>
        <v>0</v>
      </c>
      <c r="I1878" s="116">
        <f t="shared" si="290"/>
        <v>0</v>
      </c>
    </row>
    <row r="1879" spans="1:9" x14ac:dyDescent="0.25">
      <c r="A1879" s="259"/>
      <c r="B1879" s="118" t="s">
        <v>20</v>
      </c>
      <c r="C1879" s="116">
        <f t="shared" si="285"/>
        <v>16</v>
      </c>
      <c r="D1879" s="116">
        <f t="shared" si="290"/>
        <v>16</v>
      </c>
      <c r="E1879" s="116">
        <f t="shared" si="290"/>
        <v>0</v>
      </c>
      <c r="F1879" s="116">
        <f t="shared" si="290"/>
        <v>0</v>
      </c>
      <c r="G1879" s="116">
        <f t="shared" si="290"/>
        <v>0</v>
      </c>
      <c r="H1879" s="116">
        <f t="shared" si="290"/>
        <v>0</v>
      </c>
      <c r="I1879" s="116">
        <f t="shared" si="290"/>
        <v>0</v>
      </c>
    </row>
    <row r="1880" spans="1:9" x14ac:dyDescent="0.25">
      <c r="A1880" s="287" t="s">
        <v>708</v>
      </c>
      <c r="B1880" s="464" t="s">
        <v>19</v>
      </c>
      <c r="C1880" s="130">
        <f t="shared" si="285"/>
        <v>16</v>
      </c>
      <c r="D1880" s="130">
        <v>16</v>
      </c>
      <c r="E1880" s="45">
        <f>E1881</f>
        <v>0</v>
      </c>
      <c r="F1880" s="130">
        <v>0</v>
      </c>
      <c r="G1880" s="130">
        <v>0</v>
      </c>
      <c r="H1880" s="130">
        <f>H1881</f>
        <v>0</v>
      </c>
      <c r="I1880" s="130">
        <f>I1881</f>
        <v>0</v>
      </c>
    </row>
    <row r="1881" spans="1:9" x14ac:dyDescent="0.25">
      <c r="A1881" s="271"/>
      <c r="B1881" s="460" t="s">
        <v>20</v>
      </c>
      <c r="C1881" s="96">
        <f t="shared" si="285"/>
        <v>16</v>
      </c>
      <c r="D1881" s="138">
        <v>16</v>
      </c>
      <c r="E1881" s="62">
        <v>0</v>
      </c>
      <c r="F1881" s="138">
        <v>0</v>
      </c>
      <c r="G1881" s="138">
        <v>0</v>
      </c>
      <c r="H1881" s="138">
        <v>0</v>
      </c>
      <c r="I1881" s="138">
        <v>0</v>
      </c>
    </row>
    <row r="1882" spans="1:9" x14ac:dyDescent="0.25">
      <c r="A1882" s="114" t="s">
        <v>709</v>
      </c>
      <c r="B1882" s="468" t="s">
        <v>19</v>
      </c>
      <c r="C1882" s="125">
        <f t="shared" si="285"/>
        <v>85.06</v>
      </c>
      <c r="D1882" s="125">
        <f>D1884+D1886+D1888+D1890+D1892</f>
        <v>85.06</v>
      </c>
      <c r="E1882" s="125">
        <f>E1884+E1886+E1888+E1890+E1892</f>
        <v>0</v>
      </c>
      <c r="F1882" s="125">
        <f t="shared" ref="F1882:I1883" si="291">F1884+F1886+F1888</f>
        <v>0</v>
      </c>
      <c r="G1882" s="125">
        <f t="shared" si="291"/>
        <v>0</v>
      </c>
      <c r="H1882" s="125">
        <f t="shared" si="291"/>
        <v>0</v>
      </c>
      <c r="I1882" s="125">
        <f t="shared" si="291"/>
        <v>0</v>
      </c>
    </row>
    <row r="1883" spans="1:9" x14ac:dyDescent="0.25">
      <c r="A1883" s="259"/>
      <c r="B1883" s="118" t="s">
        <v>20</v>
      </c>
      <c r="C1883" s="116">
        <f t="shared" si="285"/>
        <v>85.06</v>
      </c>
      <c r="D1883" s="116">
        <f>D1885+D1887+D1889+D1891+D1893</f>
        <v>85.06</v>
      </c>
      <c r="E1883" s="116">
        <f>E1885+E1887+E1889+E1891+E1893</f>
        <v>0</v>
      </c>
      <c r="F1883" s="116">
        <f t="shared" si="291"/>
        <v>0</v>
      </c>
      <c r="G1883" s="116">
        <f t="shared" si="291"/>
        <v>0</v>
      </c>
      <c r="H1883" s="116">
        <f t="shared" si="291"/>
        <v>0</v>
      </c>
      <c r="I1883" s="116">
        <f t="shared" si="291"/>
        <v>0</v>
      </c>
    </row>
    <row r="1884" spans="1:9" x14ac:dyDescent="0.25">
      <c r="A1884" s="301" t="s">
        <v>710</v>
      </c>
      <c r="B1884" s="469" t="s">
        <v>19</v>
      </c>
      <c r="C1884" s="121">
        <f t="shared" si="285"/>
        <v>2.97</v>
      </c>
      <c r="D1884" s="121">
        <v>2.97</v>
      </c>
      <c r="E1884" s="111">
        <v>0</v>
      </c>
      <c r="F1884" s="121">
        <v>0</v>
      </c>
      <c r="G1884" s="121">
        <v>0</v>
      </c>
      <c r="H1884" s="121">
        <v>0</v>
      </c>
      <c r="I1884" s="121">
        <v>0</v>
      </c>
    </row>
    <row r="1885" spans="1:9" x14ac:dyDescent="0.25">
      <c r="A1885" s="327"/>
      <c r="B1885" s="460" t="s">
        <v>20</v>
      </c>
      <c r="C1885" s="96">
        <f t="shared" si="285"/>
        <v>2.97</v>
      </c>
      <c r="D1885" s="121">
        <v>2.97</v>
      </c>
      <c r="E1885" s="111">
        <v>0</v>
      </c>
      <c r="F1885" s="138">
        <v>0</v>
      </c>
      <c r="G1885" s="138">
        <v>0</v>
      </c>
      <c r="H1885" s="138">
        <v>0</v>
      </c>
      <c r="I1885" s="138">
        <v>0</v>
      </c>
    </row>
    <row r="1886" spans="1:9" x14ac:dyDescent="0.25">
      <c r="A1886" s="301" t="s">
        <v>711</v>
      </c>
      <c r="B1886" s="469" t="s">
        <v>19</v>
      </c>
      <c r="C1886" s="121">
        <f t="shared" si="285"/>
        <v>2.97</v>
      </c>
      <c r="D1886" s="121">
        <v>2.97</v>
      </c>
      <c r="E1886" s="111">
        <v>0</v>
      </c>
      <c r="F1886" s="121">
        <v>0</v>
      </c>
      <c r="G1886" s="121">
        <v>0</v>
      </c>
      <c r="H1886" s="121">
        <v>0</v>
      </c>
      <c r="I1886" s="121">
        <v>0</v>
      </c>
    </row>
    <row r="1887" spans="1:9" x14ac:dyDescent="0.25">
      <c r="A1887" s="327"/>
      <c r="B1887" s="460" t="s">
        <v>20</v>
      </c>
      <c r="C1887" s="96">
        <f t="shared" si="285"/>
        <v>2.97</v>
      </c>
      <c r="D1887" s="121">
        <v>2.97</v>
      </c>
      <c r="E1887" s="111">
        <v>0</v>
      </c>
      <c r="F1887" s="138">
        <v>0</v>
      </c>
      <c r="G1887" s="138">
        <v>0</v>
      </c>
      <c r="H1887" s="138">
        <v>0</v>
      </c>
      <c r="I1887" s="138">
        <v>0</v>
      </c>
    </row>
    <row r="1888" spans="1:9" x14ac:dyDescent="0.25">
      <c r="A1888" s="301" t="s">
        <v>712</v>
      </c>
      <c r="B1888" s="469" t="s">
        <v>19</v>
      </c>
      <c r="C1888" s="121">
        <f t="shared" si="285"/>
        <v>10.119999999999999</v>
      </c>
      <c r="D1888" s="121">
        <v>10.119999999999999</v>
      </c>
      <c r="E1888" s="111">
        <v>0</v>
      </c>
      <c r="F1888" s="121">
        <v>0</v>
      </c>
      <c r="G1888" s="121">
        <v>0</v>
      </c>
      <c r="H1888" s="121">
        <v>0</v>
      </c>
      <c r="I1888" s="121">
        <v>0</v>
      </c>
    </row>
    <row r="1889" spans="1:9" x14ac:dyDescent="0.25">
      <c r="A1889" s="327"/>
      <c r="B1889" s="460" t="s">
        <v>20</v>
      </c>
      <c r="C1889" s="96">
        <f t="shared" si="285"/>
        <v>10.119999999999999</v>
      </c>
      <c r="D1889" s="121">
        <v>10.119999999999999</v>
      </c>
      <c r="E1889" s="111">
        <v>0</v>
      </c>
      <c r="F1889" s="138">
        <v>0</v>
      </c>
      <c r="G1889" s="138">
        <v>0</v>
      </c>
      <c r="H1889" s="138">
        <v>0</v>
      </c>
      <c r="I1889" s="138">
        <v>0</v>
      </c>
    </row>
    <row r="1890" spans="1:9" ht="39" x14ac:dyDescent="0.25">
      <c r="A1890" s="197" t="s">
        <v>713</v>
      </c>
      <c r="B1890" s="464" t="s">
        <v>19</v>
      </c>
      <c r="C1890" s="130">
        <f t="shared" si="285"/>
        <v>48</v>
      </c>
      <c r="D1890" s="130">
        <v>48</v>
      </c>
      <c r="E1890" s="45">
        <v>0</v>
      </c>
      <c r="F1890" s="130">
        <v>0</v>
      </c>
      <c r="G1890" s="130">
        <v>0</v>
      </c>
      <c r="H1890" s="130">
        <v>0</v>
      </c>
      <c r="I1890" s="130">
        <v>0</v>
      </c>
    </row>
    <row r="1891" spans="1:9" x14ac:dyDescent="0.25">
      <c r="A1891" s="327"/>
      <c r="B1891" s="460" t="s">
        <v>20</v>
      </c>
      <c r="C1891" s="96">
        <f t="shared" si="285"/>
        <v>48</v>
      </c>
      <c r="D1891" s="96">
        <v>48</v>
      </c>
      <c r="E1891" s="62">
        <v>0</v>
      </c>
      <c r="F1891" s="138">
        <v>0</v>
      </c>
      <c r="G1891" s="138">
        <v>0</v>
      </c>
      <c r="H1891" s="138">
        <v>0</v>
      </c>
      <c r="I1891" s="138">
        <v>0</v>
      </c>
    </row>
    <row r="1892" spans="1:9" x14ac:dyDescent="0.25">
      <c r="A1892" s="197" t="s">
        <v>714</v>
      </c>
      <c r="B1892" s="464" t="s">
        <v>19</v>
      </c>
      <c r="C1892" s="130">
        <f t="shared" si="285"/>
        <v>21</v>
      </c>
      <c r="D1892" s="130">
        <v>21</v>
      </c>
      <c r="E1892" s="45">
        <v>0</v>
      </c>
      <c r="F1892" s="130">
        <v>0</v>
      </c>
      <c r="G1892" s="130">
        <v>0</v>
      </c>
      <c r="H1892" s="130">
        <v>0</v>
      </c>
      <c r="I1892" s="130">
        <v>0</v>
      </c>
    </row>
    <row r="1893" spans="1:9" x14ac:dyDescent="0.25">
      <c r="A1893" s="327"/>
      <c r="B1893" s="460" t="s">
        <v>20</v>
      </c>
      <c r="C1893" s="96">
        <f t="shared" si="285"/>
        <v>21</v>
      </c>
      <c r="D1893" s="130">
        <v>21</v>
      </c>
      <c r="E1893" s="45">
        <v>0</v>
      </c>
      <c r="F1893" s="138">
        <v>0</v>
      </c>
      <c r="G1893" s="138">
        <v>0</v>
      </c>
      <c r="H1893" s="138">
        <v>0</v>
      </c>
      <c r="I1893" s="138">
        <v>0</v>
      </c>
    </row>
    <row r="1894" spans="1:9" x14ac:dyDescent="0.25">
      <c r="A1894" s="103" t="s">
        <v>33</v>
      </c>
      <c r="B1894" s="59" t="s">
        <v>19</v>
      </c>
      <c r="C1894" s="62">
        <f t="shared" si="285"/>
        <v>100</v>
      </c>
      <c r="D1894" s="62">
        <f t="shared" ref="D1894:I1901" si="292">D1896</f>
        <v>9.1</v>
      </c>
      <c r="E1894" s="62">
        <f t="shared" si="292"/>
        <v>60</v>
      </c>
      <c r="F1894" s="62">
        <f t="shared" si="292"/>
        <v>0</v>
      </c>
      <c r="G1894" s="62">
        <f t="shared" si="292"/>
        <v>0</v>
      </c>
      <c r="H1894" s="62">
        <f t="shared" si="292"/>
        <v>0</v>
      </c>
      <c r="I1894" s="62">
        <f t="shared" si="292"/>
        <v>30.9</v>
      </c>
    </row>
    <row r="1895" spans="1:9" x14ac:dyDescent="0.25">
      <c r="A1895" s="66" t="s">
        <v>34</v>
      </c>
      <c r="B1895" s="57" t="s">
        <v>20</v>
      </c>
      <c r="C1895" s="62">
        <f t="shared" si="285"/>
        <v>100</v>
      </c>
      <c r="D1895" s="62">
        <f t="shared" si="292"/>
        <v>9.1</v>
      </c>
      <c r="E1895" s="62">
        <f t="shared" si="292"/>
        <v>60</v>
      </c>
      <c r="F1895" s="62">
        <f t="shared" si="292"/>
        <v>0</v>
      </c>
      <c r="G1895" s="62">
        <f t="shared" si="292"/>
        <v>0</v>
      </c>
      <c r="H1895" s="62">
        <f t="shared" si="292"/>
        <v>0</v>
      </c>
      <c r="I1895" s="62">
        <f t="shared" si="292"/>
        <v>30.9</v>
      </c>
    </row>
    <row r="1896" spans="1:9" x14ac:dyDescent="0.25">
      <c r="A1896" s="49" t="s">
        <v>26</v>
      </c>
      <c r="B1896" s="50" t="s">
        <v>19</v>
      </c>
      <c r="C1896" s="62">
        <f t="shared" si="285"/>
        <v>100</v>
      </c>
      <c r="D1896" s="62">
        <f t="shared" si="292"/>
        <v>9.1</v>
      </c>
      <c r="E1896" s="62">
        <f t="shared" si="292"/>
        <v>60</v>
      </c>
      <c r="F1896" s="62">
        <f t="shared" si="292"/>
        <v>0</v>
      </c>
      <c r="G1896" s="62">
        <f t="shared" si="292"/>
        <v>0</v>
      </c>
      <c r="H1896" s="62">
        <f t="shared" si="292"/>
        <v>0</v>
      </c>
      <c r="I1896" s="62">
        <f t="shared" si="292"/>
        <v>30.9</v>
      </c>
    </row>
    <row r="1897" spans="1:9" x14ac:dyDescent="0.25">
      <c r="A1897" s="51"/>
      <c r="B1897" s="52" t="s">
        <v>20</v>
      </c>
      <c r="C1897" s="62">
        <f t="shared" si="285"/>
        <v>100</v>
      </c>
      <c r="D1897" s="62">
        <f t="shared" si="292"/>
        <v>9.1</v>
      </c>
      <c r="E1897" s="62">
        <f t="shared" si="292"/>
        <v>60</v>
      </c>
      <c r="F1897" s="62">
        <f t="shared" si="292"/>
        <v>0</v>
      </c>
      <c r="G1897" s="62">
        <f t="shared" si="292"/>
        <v>0</v>
      </c>
      <c r="H1897" s="62">
        <f t="shared" si="292"/>
        <v>0</v>
      </c>
      <c r="I1897" s="62">
        <f t="shared" si="292"/>
        <v>30.9</v>
      </c>
    </row>
    <row r="1898" spans="1:9" x14ac:dyDescent="0.25">
      <c r="A1898" s="58" t="s">
        <v>38</v>
      </c>
      <c r="B1898" s="59" t="s">
        <v>19</v>
      </c>
      <c r="C1898" s="62">
        <f t="shared" si="285"/>
        <v>100</v>
      </c>
      <c r="D1898" s="62">
        <f t="shared" si="292"/>
        <v>9.1</v>
      </c>
      <c r="E1898" s="55">
        <f t="shared" si="292"/>
        <v>60</v>
      </c>
      <c r="F1898" s="62">
        <f t="shared" si="292"/>
        <v>0</v>
      </c>
      <c r="G1898" s="62">
        <f t="shared" si="292"/>
        <v>0</v>
      </c>
      <c r="H1898" s="62">
        <f t="shared" si="292"/>
        <v>0</v>
      </c>
      <c r="I1898" s="62">
        <f t="shared" si="292"/>
        <v>30.9</v>
      </c>
    </row>
    <row r="1899" spans="1:9" x14ac:dyDescent="0.25">
      <c r="A1899" s="66"/>
      <c r="B1899" s="57" t="s">
        <v>20</v>
      </c>
      <c r="C1899" s="62">
        <f t="shared" si="285"/>
        <v>100</v>
      </c>
      <c r="D1899" s="62">
        <f t="shared" si="292"/>
        <v>9.1</v>
      </c>
      <c r="E1899" s="55">
        <f t="shared" si="292"/>
        <v>60</v>
      </c>
      <c r="F1899" s="62">
        <f t="shared" si="292"/>
        <v>0</v>
      </c>
      <c r="G1899" s="62">
        <f t="shared" si="292"/>
        <v>0</v>
      </c>
      <c r="H1899" s="62">
        <f t="shared" si="292"/>
        <v>0</v>
      </c>
      <c r="I1899" s="62">
        <f t="shared" si="292"/>
        <v>30.9</v>
      </c>
    </row>
    <row r="1900" spans="1:9" x14ac:dyDescent="0.25">
      <c r="A1900" s="348" t="s">
        <v>31</v>
      </c>
      <c r="B1900" s="104" t="s">
        <v>19</v>
      </c>
      <c r="C1900" s="105">
        <f t="shared" si="285"/>
        <v>100</v>
      </c>
      <c r="D1900" s="105">
        <f>D1902</f>
        <v>9.1</v>
      </c>
      <c r="E1900" s="105">
        <f t="shared" si="292"/>
        <v>60</v>
      </c>
      <c r="F1900" s="105">
        <f t="shared" si="292"/>
        <v>0</v>
      </c>
      <c r="G1900" s="105">
        <f t="shared" si="292"/>
        <v>0</v>
      </c>
      <c r="H1900" s="105">
        <f t="shared" si="292"/>
        <v>0</v>
      </c>
      <c r="I1900" s="105">
        <f t="shared" si="292"/>
        <v>30.9</v>
      </c>
    </row>
    <row r="1901" spans="1:9" x14ac:dyDescent="0.25">
      <c r="A1901" s="212"/>
      <c r="B1901" s="106" t="s">
        <v>20</v>
      </c>
      <c r="C1901" s="105">
        <f t="shared" si="285"/>
        <v>100</v>
      </c>
      <c r="D1901" s="105">
        <f>D1903</f>
        <v>9.1</v>
      </c>
      <c r="E1901" s="105">
        <f t="shared" si="292"/>
        <v>60</v>
      </c>
      <c r="F1901" s="105">
        <f t="shared" si="292"/>
        <v>0</v>
      </c>
      <c r="G1901" s="105">
        <f t="shared" si="292"/>
        <v>0</v>
      </c>
      <c r="H1901" s="105">
        <f t="shared" si="292"/>
        <v>0</v>
      </c>
      <c r="I1901" s="105">
        <f t="shared" si="292"/>
        <v>30.9</v>
      </c>
    </row>
    <row r="1902" spans="1:9" x14ac:dyDescent="0.25">
      <c r="A1902" s="114" t="s">
        <v>715</v>
      </c>
      <c r="B1902" s="309" t="s">
        <v>19</v>
      </c>
      <c r="C1902" s="116">
        <f t="shared" si="285"/>
        <v>100</v>
      </c>
      <c r="D1902" s="116">
        <f t="shared" ref="D1902:I1903" si="293">D1904+D1906</f>
        <v>9.1</v>
      </c>
      <c r="E1902" s="116">
        <f t="shared" si="293"/>
        <v>60</v>
      </c>
      <c r="F1902" s="116">
        <f t="shared" si="293"/>
        <v>0</v>
      </c>
      <c r="G1902" s="116">
        <f t="shared" si="293"/>
        <v>0</v>
      </c>
      <c r="H1902" s="116">
        <f t="shared" si="293"/>
        <v>0</v>
      </c>
      <c r="I1902" s="116">
        <f t="shared" si="293"/>
        <v>30.9</v>
      </c>
    </row>
    <row r="1903" spans="1:9" x14ac:dyDescent="0.25">
      <c r="A1903" s="449"/>
      <c r="B1903" s="118" t="s">
        <v>20</v>
      </c>
      <c r="C1903" s="116">
        <f t="shared" si="285"/>
        <v>100</v>
      </c>
      <c r="D1903" s="116">
        <f t="shared" si="293"/>
        <v>9.1</v>
      </c>
      <c r="E1903" s="116">
        <f t="shared" si="293"/>
        <v>60</v>
      </c>
      <c r="F1903" s="116">
        <f t="shared" si="293"/>
        <v>0</v>
      </c>
      <c r="G1903" s="116">
        <f t="shared" si="293"/>
        <v>0</v>
      </c>
      <c r="H1903" s="116">
        <f t="shared" si="293"/>
        <v>0</v>
      </c>
      <c r="I1903" s="116">
        <f t="shared" si="293"/>
        <v>30.9</v>
      </c>
    </row>
    <row r="1904" spans="1:9" ht="26.25" x14ac:dyDescent="0.25">
      <c r="A1904" s="128" t="s">
        <v>716</v>
      </c>
      <c r="B1904" s="464" t="s">
        <v>19</v>
      </c>
      <c r="C1904" s="130">
        <f t="shared" si="285"/>
        <v>40</v>
      </c>
      <c r="D1904" s="130">
        <f>D1905</f>
        <v>9.1</v>
      </c>
      <c r="E1904" s="130">
        <f>28-28</f>
        <v>0</v>
      </c>
      <c r="F1904" s="130">
        <v>0</v>
      </c>
      <c r="G1904" s="130">
        <v>0</v>
      </c>
      <c r="H1904" s="130">
        <v>0</v>
      </c>
      <c r="I1904" s="130">
        <f>2.9+28</f>
        <v>30.9</v>
      </c>
    </row>
    <row r="1905" spans="1:9" x14ac:dyDescent="0.25">
      <c r="A1905" s="461"/>
      <c r="B1905" s="460" t="s">
        <v>20</v>
      </c>
      <c r="C1905" s="96">
        <f t="shared" si="285"/>
        <v>40</v>
      </c>
      <c r="D1905" s="138">
        <v>9.1</v>
      </c>
      <c r="E1905" s="138">
        <f>28-28</f>
        <v>0</v>
      </c>
      <c r="F1905" s="138">
        <v>0</v>
      </c>
      <c r="G1905" s="138">
        <v>0</v>
      </c>
      <c r="H1905" s="138">
        <v>0</v>
      </c>
      <c r="I1905" s="138">
        <f>2.9+28</f>
        <v>30.9</v>
      </c>
    </row>
    <row r="1906" spans="1:9" x14ac:dyDescent="0.25">
      <c r="A1906" s="410" t="s">
        <v>717</v>
      </c>
      <c r="B1906" s="470" t="s">
        <v>19</v>
      </c>
      <c r="C1906" s="96">
        <f>D1906+E1906+F1906+G1906+H1906+I1906</f>
        <v>60</v>
      </c>
      <c r="D1906" s="96">
        <v>0</v>
      </c>
      <c r="E1906" s="62">
        <f>50+10</f>
        <v>60</v>
      </c>
      <c r="F1906" s="138">
        <v>0</v>
      </c>
      <c r="G1906" s="138">
        <v>0</v>
      </c>
      <c r="H1906" s="138">
        <v>0</v>
      </c>
      <c r="I1906" s="138">
        <v>0</v>
      </c>
    </row>
    <row r="1907" spans="1:9" x14ac:dyDescent="0.25">
      <c r="A1907" s="209"/>
      <c r="B1907" s="471" t="s">
        <v>20</v>
      </c>
      <c r="C1907" s="96">
        <f>D1907+E1907+F1907+G1907+H1907+I1907</f>
        <v>60</v>
      </c>
      <c r="D1907" s="138">
        <v>0</v>
      </c>
      <c r="E1907" s="62">
        <f>50+10</f>
        <v>60</v>
      </c>
      <c r="F1907" s="138">
        <v>0</v>
      </c>
      <c r="G1907" s="138">
        <v>0</v>
      </c>
      <c r="H1907" s="138">
        <v>0</v>
      </c>
      <c r="I1907" s="138">
        <v>0</v>
      </c>
    </row>
    <row r="1908" spans="1:9" x14ac:dyDescent="0.25">
      <c r="A1908" s="472" t="s">
        <v>70</v>
      </c>
      <c r="B1908" s="462"/>
      <c r="C1908" s="101"/>
      <c r="D1908" s="101"/>
      <c r="E1908" s="101"/>
      <c r="F1908" s="101"/>
      <c r="G1908" s="101"/>
      <c r="H1908" s="101"/>
      <c r="I1908" s="102"/>
    </row>
    <row r="1909" spans="1:9" x14ac:dyDescent="0.25">
      <c r="A1909" s="71" t="s">
        <v>42</v>
      </c>
      <c r="B1909" s="463" t="s">
        <v>19</v>
      </c>
      <c r="C1909" s="105">
        <f t="shared" ref="C1909:C1980" si="294">D1909+E1909+F1909+G1909+H1909+I1909</f>
        <v>3353.9990000000003</v>
      </c>
      <c r="D1909" s="105">
        <f t="shared" ref="D1909:I1918" si="295">D1911</f>
        <v>1168.144</v>
      </c>
      <c r="E1909" s="105">
        <f t="shared" si="295"/>
        <v>1178</v>
      </c>
      <c r="F1909" s="105">
        <f t="shared" si="295"/>
        <v>0</v>
      </c>
      <c r="G1909" s="105">
        <f t="shared" si="295"/>
        <v>0</v>
      </c>
      <c r="H1909" s="105">
        <f t="shared" si="295"/>
        <v>0</v>
      </c>
      <c r="I1909" s="105">
        <f t="shared" si="295"/>
        <v>1007.855</v>
      </c>
    </row>
    <row r="1910" spans="1:9" x14ac:dyDescent="0.25">
      <c r="A1910" s="61" t="s">
        <v>56</v>
      </c>
      <c r="B1910" s="106" t="s">
        <v>20</v>
      </c>
      <c r="C1910" s="105">
        <f t="shared" si="294"/>
        <v>3353.9990000000003</v>
      </c>
      <c r="D1910" s="105">
        <f t="shared" si="295"/>
        <v>1168.144</v>
      </c>
      <c r="E1910" s="105">
        <f t="shared" si="295"/>
        <v>1178</v>
      </c>
      <c r="F1910" s="105">
        <f t="shared" si="295"/>
        <v>0</v>
      </c>
      <c r="G1910" s="105">
        <f t="shared" si="295"/>
        <v>0</v>
      </c>
      <c r="H1910" s="105">
        <f t="shared" si="295"/>
        <v>0</v>
      </c>
      <c r="I1910" s="105">
        <f t="shared" si="295"/>
        <v>1007.855</v>
      </c>
    </row>
    <row r="1911" spans="1:9" x14ac:dyDescent="0.25">
      <c r="A1911" s="103" t="s">
        <v>48</v>
      </c>
      <c r="B1911" s="59" t="s">
        <v>19</v>
      </c>
      <c r="C1911" s="62">
        <f t="shared" si="294"/>
        <v>3353.9990000000003</v>
      </c>
      <c r="D1911" s="62">
        <f t="shared" si="295"/>
        <v>1168.144</v>
      </c>
      <c r="E1911" s="62">
        <f t="shared" si="295"/>
        <v>1178</v>
      </c>
      <c r="F1911" s="62">
        <f t="shared" si="295"/>
        <v>0</v>
      </c>
      <c r="G1911" s="62">
        <f t="shared" si="295"/>
        <v>0</v>
      </c>
      <c r="H1911" s="62">
        <f t="shared" si="295"/>
        <v>0</v>
      </c>
      <c r="I1911" s="62">
        <f t="shared" si="295"/>
        <v>1007.855</v>
      </c>
    </row>
    <row r="1912" spans="1:9" x14ac:dyDescent="0.25">
      <c r="A1912" s="66" t="s">
        <v>34</v>
      </c>
      <c r="B1912" s="57" t="s">
        <v>20</v>
      </c>
      <c r="C1912" s="62">
        <f t="shared" si="294"/>
        <v>3353.9990000000003</v>
      </c>
      <c r="D1912" s="62">
        <f t="shared" si="295"/>
        <v>1168.144</v>
      </c>
      <c r="E1912" s="62">
        <f t="shared" si="295"/>
        <v>1178</v>
      </c>
      <c r="F1912" s="62">
        <f t="shared" si="295"/>
        <v>0</v>
      </c>
      <c r="G1912" s="62">
        <f t="shared" si="295"/>
        <v>0</v>
      </c>
      <c r="H1912" s="62">
        <f t="shared" si="295"/>
        <v>0</v>
      </c>
      <c r="I1912" s="62">
        <f t="shared" si="295"/>
        <v>1007.855</v>
      </c>
    </row>
    <row r="1913" spans="1:9" x14ac:dyDescent="0.25">
      <c r="A1913" s="49" t="s">
        <v>26</v>
      </c>
      <c r="B1913" s="50" t="s">
        <v>19</v>
      </c>
      <c r="C1913" s="62">
        <f t="shared" si="294"/>
        <v>3353.9990000000003</v>
      </c>
      <c r="D1913" s="62">
        <f t="shared" si="295"/>
        <v>1168.144</v>
      </c>
      <c r="E1913" s="62">
        <f t="shared" si="295"/>
        <v>1178</v>
      </c>
      <c r="F1913" s="62">
        <f t="shared" si="295"/>
        <v>0</v>
      </c>
      <c r="G1913" s="62">
        <f t="shared" si="295"/>
        <v>0</v>
      </c>
      <c r="H1913" s="62">
        <f t="shared" si="295"/>
        <v>0</v>
      </c>
      <c r="I1913" s="62">
        <f t="shared" si="295"/>
        <v>1007.855</v>
      </c>
    </row>
    <row r="1914" spans="1:9" x14ac:dyDescent="0.25">
      <c r="A1914" s="51"/>
      <c r="B1914" s="52" t="s">
        <v>20</v>
      </c>
      <c r="C1914" s="62">
        <f t="shared" si="294"/>
        <v>3353.9990000000003</v>
      </c>
      <c r="D1914" s="62">
        <f t="shared" si="295"/>
        <v>1168.144</v>
      </c>
      <c r="E1914" s="62">
        <f t="shared" si="295"/>
        <v>1178</v>
      </c>
      <c r="F1914" s="62">
        <f t="shared" si="295"/>
        <v>0</v>
      </c>
      <c r="G1914" s="62">
        <f t="shared" si="295"/>
        <v>0</v>
      </c>
      <c r="H1914" s="62">
        <f t="shared" si="295"/>
        <v>0</v>
      </c>
      <c r="I1914" s="62">
        <f t="shared" si="295"/>
        <v>1007.855</v>
      </c>
    </row>
    <row r="1915" spans="1:9" x14ac:dyDescent="0.25">
      <c r="A1915" s="58" t="s">
        <v>38</v>
      </c>
      <c r="B1915" s="59" t="s">
        <v>19</v>
      </c>
      <c r="C1915" s="62">
        <f t="shared" si="294"/>
        <v>3353.9990000000003</v>
      </c>
      <c r="D1915" s="62">
        <f t="shared" si="295"/>
        <v>1168.144</v>
      </c>
      <c r="E1915" s="55">
        <f t="shared" si="295"/>
        <v>1178</v>
      </c>
      <c r="F1915" s="62">
        <f t="shared" si="295"/>
        <v>0</v>
      </c>
      <c r="G1915" s="62">
        <f t="shared" si="295"/>
        <v>0</v>
      </c>
      <c r="H1915" s="62">
        <f t="shared" si="295"/>
        <v>0</v>
      </c>
      <c r="I1915" s="62">
        <f t="shared" si="295"/>
        <v>1007.855</v>
      </c>
    </row>
    <row r="1916" spans="1:9" x14ac:dyDescent="0.25">
      <c r="A1916" s="66"/>
      <c r="B1916" s="57" t="s">
        <v>20</v>
      </c>
      <c r="C1916" s="62">
        <f t="shared" si="294"/>
        <v>3353.9990000000003</v>
      </c>
      <c r="D1916" s="62">
        <f t="shared" si="295"/>
        <v>1168.144</v>
      </c>
      <c r="E1916" s="55">
        <f t="shared" si="295"/>
        <v>1178</v>
      </c>
      <c r="F1916" s="62">
        <f t="shared" si="295"/>
        <v>0</v>
      </c>
      <c r="G1916" s="62">
        <f t="shared" si="295"/>
        <v>0</v>
      </c>
      <c r="H1916" s="62">
        <f t="shared" si="295"/>
        <v>0</v>
      </c>
      <c r="I1916" s="62">
        <f t="shared" si="295"/>
        <v>1007.855</v>
      </c>
    </row>
    <row r="1917" spans="1:9" x14ac:dyDescent="0.25">
      <c r="A1917" s="348" t="s">
        <v>31</v>
      </c>
      <c r="B1917" s="104" t="s">
        <v>19</v>
      </c>
      <c r="C1917" s="105">
        <f t="shared" si="294"/>
        <v>3353.9990000000003</v>
      </c>
      <c r="D1917" s="105">
        <f t="shared" si="295"/>
        <v>1168.144</v>
      </c>
      <c r="E1917" s="105">
        <f t="shared" si="295"/>
        <v>1178</v>
      </c>
      <c r="F1917" s="105">
        <f t="shared" si="295"/>
        <v>0</v>
      </c>
      <c r="G1917" s="105">
        <f t="shared" si="295"/>
        <v>0</v>
      </c>
      <c r="H1917" s="105">
        <f t="shared" si="295"/>
        <v>0</v>
      </c>
      <c r="I1917" s="105">
        <f t="shared" si="295"/>
        <v>1007.855</v>
      </c>
    </row>
    <row r="1918" spans="1:9" x14ac:dyDescent="0.25">
      <c r="A1918" s="212"/>
      <c r="B1918" s="106" t="s">
        <v>20</v>
      </c>
      <c r="C1918" s="105">
        <f t="shared" si="294"/>
        <v>3353.9990000000003</v>
      </c>
      <c r="D1918" s="105">
        <f t="shared" si="295"/>
        <v>1168.144</v>
      </c>
      <c r="E1918" s="105">
        <f t="shared" si="295"/>
        <v>1178</v>
      </c>
      <c r="F1918" s="105">
        <f t="shared" si="295"/>
        <v>0</v>
      </c>
      <c r="G1918" s="105">
        <f t="shared" si="295"/>
        <v>0</v>
      </c>
      <c r="H1918" s="105">
        <f t="shared" si="295"/>
        <v>0</v>
      </c>
      <c r="I1918" s="105">
        <f t="shared" si="295"/>
        <v>1007.855</v>
      </c>
    </row>
    <row r="1919" spans="1:9" x14ac:dyDescent="0.25">
      <c r="A1919" s="191" t="s">
        <v>129</v>
      </c>
      <c r="B1919" s="80" t="s">
        <v>19</v>
      </c>
      <c r="C1919" s="62">
        <f t="shared" si="294"/>
        <v>3353.9990000000003</v>
      </c>
      <c r="D1919" s="62">
        <f t="shared" ref="D1919:I1920" si="296">D1921+D1923+D1925+D1927+D1929+D1931+D1933+D1935+D1937+D1939+D1941+D1943+D1945+D1947+D1949+D1951+D1953+D1955+D1957+D1959+D1961+D1963+D1965+D1967+D1969+D1971+D1973+D1975+D1977+D1979+D1981+D1983</f>
        <v>1168.144</v>
      </c>
      <c r="E1919" s="62">
        <f t="shared" si="296"/>
        <v>1178</v>
      </c>
      <c r="F1919" s="62">
        <f t="shared" si="296"/>
        <v>0</v>
      </c>
      <c r="G1919" s="62">
        <f t="shared" si="296"/>
        <v>0</v>
      </c>
      <c r="H1919" s="62">
        <f t="shared" si="296"/>
        <v>0</v>
      </c>
      <c r="I1919" s="62">
        <f t="shared" si="296"/>
        <v>1007.855</v>
      </c>
    </row>
    <row r="1920" spans="1:9" x14ac:dyDescent="0.25">
      <c r="A1920" s="66"/>
      <c r="B1920" s="57" t="s">
        <v>20</v>
      </c>
      <c r="C1920" s="62">
        <f t="shared" si="294"/>
        <v>3353.9990000000003</v>
      </c>
      <c r="D1920" s="62">
        <f t="shared" si="296"/>
        <v>1168.144</v>
      </c>
      <c r="E1920" s="62">
        <f t="shared" si="296"/>
        <v>1178</v>
      </c>
      <c r="F1920" s="62">
        <f t="shared" si="296"/>
        <v>0</v>
      </c>
      <c r="G1920" s="62">
        <f t="shared" si="296"/>
        <v>0</v>
      </c>
      <c r="H1920" s="62">
        <f t="shared" si="296"/>
        <v>0</v>
      </c>
      <c r="I1920" s="62">
        <f t="shared" si="296"/>
        <v>1007.855</v>
      </c>
    </row>
    <row r="1921" spans="1:9" ht="39" x14ac:dyDescent="0.25">
      <c r="A1921" s="167" t="s">
        <v>718</v>
      </c>
      <c r="B1921" s="168" t="s">
        <v>19</v>
      </c>
      <c r="C1921" s="161">
        <f t="shared" si="294"/>
        <v>51</v>
      </c>
      <c r="D1921" s="161">
        <f>D1922</f>
        <v>51</v>
      </c>
      <c r="E1921" s="161">
        <v>0</v>
      </c>
      <c r="F1921" s="161">
        <v>0</v>
      </c>
      <c r="G1921" s="161">
        <v>0</v>
      </c>
      <c r="H1921" s="161">
        <v>0</v>
      </c>
      <c r="I1921" s="161">
        <v>0</v>
      </c>
    </row>
    <row r="1922" spans="1:9" x14ac:dyDescent="0.25">
      <c r="A1922" s="159"/>
      <c r="B1922" s="160" t="s">
        <v>20</v>
      </c>
      <c r="C1922" s="161">
        <f t="shared" si="294"/>
        <v>51</v>
      </c>
      <c r="D1922" s="161">
        <v>51</v>
      </c>
      <c r="E1922" s="161">
        <v>0</v>
      </c>
      <c r="F1922" s="161">
        <v>0</v>
      </c>
      <c r="G1922" s="161">
        <v>0</v>
      </c>
      <c r="H1922" s="161">
        <v>0</v>
      </c>
      <c r="I1922" s="161">
        <v>0</v>
      </c>
    </row>
    <row r="1923" spans="1:9" ht="39" x14ac:dyDescent="0.25">
      <c r="A1923" s="94" t="s">
        <v>719</v>
      </c>
      <c r="B1923" s="95" t="s">
        <v>19</v>
      </c>
      <c r="C1923" s="96">
        <f t="shared" si="294"/>
        <v>74</v>
      </c>
      <c r="D1923" s="97">
        <f>D1924</f>
        <v>74</v>
      </c>
      <c r="E1923" s="97">
        <v>0</v>
      </c>
      <c r="F1923" s="97">
        <v>0</v>
      </c>
      <c r="G1923" s="97">
        <v>0</v>
      </c>
      <c r="H1923" s="97">
        <v>0</v>
      </c>
      <c r="I1923" s="97">
        <v>0</v>
      </c>
    </row>
    <row r="1924" spans="1:9" x14ac:dyDescent="0.25">
      <c r="A1924" s="157"/>
      <c r="B1924" s="99" t="s">
        <v>20</v>
      </c>
      <c r="C1924" s="96">
        <f t="shared" si="294"/>
        <v>74</v>
      </c>
      <c r="D1924" s="97">
        <v>74</v>
      </c>
      <c r="E1924" s="97">
        <v>0</v>
      </c>
      <c r="F1924" s="97">
        <v>0</v>
      </c>
      <c r="G1924" s="97">
        <v>0</v>
      </c>
      <c r="H1924" s="97">
        <v>0</v>
      </c>
      <c r="I1924" s="97">
        <v>0</v>
      </c>
    </row>
    <row r="1925" spans="1:9" ht="26.25" x14ac:dyDescent="0.25">
      <c r="A1925" s="167" t="s">
        <v>720</v>
      </c>
      <c r="B1925" s="168" t="s">
        <v>19</v>
      </c>
      <c r="C1925" s="161">
        <f t="shared" si="294"/>
        <v>18</v>
      </c>
      <c r="D1925" s="161">
        <v>18</v>
      </c>
      <c r="E1925" s="161">
        <v>0</v>
      </c>
      <c r="F1925" s="161">
        <v>0</v>
      </c>
      <c r="G1925" s="161">
        <v>0</v>
      </c>
      <c r="H1925" s="161">
        <v>0</v>
      </c>
      <c r="I1925" s="161">
        <v>0</v>
      </c>
    </row>
    <row r="1926" spans="1:9" x14ac:dyDescent="0.25">
      <c r="A1926" s="159"/>
      <c r="B1926" s="160" t="s">
        <v>20</v>
      </c>
      <c r="C1926" s="161">
        <f t="shared" si="294"/>
        <v>18</v>
      </c>
      <c r="D1926" s="161">
        <v>18</v>
      </c>
      <c r="E1926" s="161">
        <v>0</v>
      </c>
      <c r="F1926" s="161">
        <v>0</v>
      </c>
      <c r="G1926" s="161">
        <v>0</v>
      </c>
      <c r="H1926" s="161">
        <v>0</v>
      </c>
      <c r="I1926" s="161">
        <v>0</v>
      </c>
    </row>
    <row r="1927" spans="1:9" ht="26.25" x14ac:dyDescent="0.25">
      <c r="A1927" s="94" t="s">
        <v>721</v>
      </c>
      <c r="B1927" s="95" t="s">
        <v>19</v>
      </c>
      <c r="C1927" s="138">
        <f t="shared" si="294"/>
        <v>74</v>
      </c>
      <c r="D1927" s="97">
        <f>D1928</f>
        <v>74</v>
      </c>
      <c r="E1927" s="97">
        <v>0</v>
      </c>
      <c r="F1927" s="97">
        <v>0</v>
      </c>
      <c r="G1927" s="97">
        <v>0</v>
      </c>
      <c r="H1927" s="97">
        <v>0</v>
      </c>
      <c r="I1927" s="97">
        <v>0</v>
      </c>
    </row>
    <row r="1928" spans="1:9" x14ac:dyDescent="0.25">
      <c r="A1928" s="157"/>
      <c r="B1928" s="99" t="s">
        <v>20</v>
      </c>
      <c r="C1928" s="138">
        <f>D1928+E1928+F1928+G1928+H1928+I1928</f>
        <v>74</v>
      </c>
      <c r="D1928" s="97">
        <v>74</v>
      </c>
      <c r="E1928" s="97">
        <v>0</v>
      </c>
      <c r="F1928" s="97">
        <v>0</v>
      </c>
      <c r="G1928" s="97">
        <v>0</v>
      </c>
      <c r="H1928" s="97">
        <v>0</v>
      </c>
      <c r="I1928" s="97">
        <v>0</v>
      </c>
    </row>
    <row r="1929" spans="1:9" ht="26.25" x14ac:dyDescent="0.25">
      <c r="A1929" s="167" t="s">
        <v>722</v>
      </c>
      <c r="B1929" s="168" t="s">
        <v>19</v>
      </c>
      <c r="C1929" s="161">
        <f t="shared" ref="C1929:C1930" si="297">D1929+E1929+F1929+G1929+H1929+I1929</f>
        <v>75</v>
      </c>
      <c r="D1929" s="161">
        <f>D1930</f>
        <v>52</v>
      </c>
      <c r="E1929" s="161">
        <v>0</v>
      </c>
      <c r="F1929" s="161">
        <v>0</v>
      </c>
      <c r="G1929" s="161">
        <v>0</v>
      </c>
      <c r="H1929" s="161">
        <v>0</v>
      </c>
      <c r="I1929" s="161">
        <f>I1930</f>
        <v>23</v>
      </c>
    </row>
    <row r="1930" spans="1:9" x14ac:dyDescent="0.25">
      <c r="A1930" s="159"/>
      <c r="B1930" s="160" t="s">
        <v>20</v>
      </c>
      <c r="C1930" s="161">
        <f t="shared" si="297"/>
        <v>75</v>
      </c>
      <c r="D1930" s="161">
        <v>52</v>
      </c>
      <c r="E1930" s="161">
        <v>0</v>
      </c>
      <c r="F1930" s="161">
        <v>0</v>
      </c>
      <c r="G1930" s="161">
        <v>0</v>
      </c>
      <c r="H1930" s="161">
        <v>0</v>
      </c>
      <c r="I1930" s="161">
        <v>23</v>
      </c>
    </row>
    <row r="1931" spans="1:9" ht="39" x14ac:dyDescent="0.25">
      <c r="A1931" s="167" t="s">
        <v>723</v>
      </c>
      <c r="B1931" s="168" t="s">
        <v>19</v>
      </c>
      <c r="C1931" s="161">
        <f t="shared" si="294"/>
        <v>203</v>
      </c>
      <c r="D1931" s="161">
        <v>26</v>
      </c>
      <c r="E1931" s="161">
        <v>0</v>
      </c>
      <c r="F1931" s="161">
        <v>0</v>
      </c>
      <c r="G1931" s="161">
        <v>0</v>
      </c>
      <c r="H1931" s="161">
        <v>0</v>
      </c>
      <c r="I1931" s="161">
        <v>177</v>
      </c>
    </row>
    <row r="1932" spans="1:9" x14ac:dyDescent="0.25">
      <c r="A1932" s="159"/>
      <c r="B1932" s="160" t="s">
        <v>20</v>
      </c>
      <c r="C1932" s="161">
        <f t="shared" si="294"/>
        <v>203</v>
      </c>
      <c r="D1932" s="161">
        <v>26</v>
      </c>
      <c r="E1932" s="161">
        <v>0</v>
      </c>
      <c r="F1932" s="161">
        <v>0</v>
      </c>
      <c r="G1932" s="161">
        <v>0</v>
      </c>
      <c r="H1932" s="161">
        <v>0</v>
      </c>
      <c r="I1932" s="161">
        <v>177</v>
      </c>
    </row>
    <row r="1933" spans="1:9" ht="39" x14ac:dyDescent="0.25">
      <c r="A1933" s="167" t="s">
        <v>724</v>
      </c>
      <c r="B1933" s="168" t="s">
        <v>19</v>
      </c>
      <c r="C1933" s="161">
        <f t="shared" si="294"/>
        <v>120</v>
      </c>
      <c r="D1933" s="161">
        <f>D1934</f>
        <v>74</v>
      </c>
      <c r="E1933" s="473">
        <v>0</v>
      </c>
      <c r="F1933" s="473">
        <v>0</v>
      </c>
      <c r="G1933" s="473">
        <v>0</v>
      </c>
      <c r="H1933" s="473">
        <v>0</v>
      </c>
      <c r="I1933" s="473">
        <f>I1934</f>
        <v>46</v>
      </c>
    </row>
    <row r="1934" spans="1:9" x14ac:dyDescent="0.25">
      <c r="A1934" s="159"/>
      <c r="B1934" s="160" t="s">
        <v>20</v>
      </c>
      <c r="C1934" s="161">
        <f t="shared" si="294"/>
        <v>120</v>
      </c>
      <c r="D1934" s="161">
        <v>74</v>
      </c>
      <c r="E1934" s="161">
        <v>0</v>
      </c>
      <c r="F1934" s="161">
        <v>0</v>
      </c>
      <c r="G1934" s="161">
        <v>0</v>
      </c>
      <c r="H1934" s="161">
        <v>0</v>
      </c>
      <c r="I1934" s="161">
        <v>46</v>
      </c>
    </row>
    <row r="1935" spans="1:9" ht="64.5" x14ac:dyDescent="0.25">
      <c r="A1935" s="119" t="s">
        <v>725</v>
      </c>
      <c r="B1935" s="311" t="s">
        <v>19</v>
      </c>
      <c r="C1935" s="121">
        <f t="shared" si="294"/>
        <v>96</v>
      </c>
      <c r="D1935" s="121">
        <v>96</v>
      </c>
      <c r="E1935" s="121">
        <v>0</v>
      </c>
      <c r="F1935" s="121">
        <v>0</v>
      </c>
      <c r="G1935" s="121">
        <v>0</v>
      </c>
      <c r="H1935" s="121">
        <v>0</v>
      </c>
      <c r="I1935" s="121">
        <v>0</v>
      </c>
    </row>
    <row r="1936" spans="1:9" x14ac:dyDescent="0.25">
      <c r="A1936" s="157"/>
      <c r="B1936" s="313" t="s">
        <v>20</v>
      </c>
      <c r="C1936" s="96">
        <f t="shared" si="294"/>
        <v>96</v>
      </c>
      <c r="D1936" s="97">
        <v>96</v>
      </c>
      <c r="E1936" s="97">
        <v>0</v>
      </c>
      <c r="F1936" s="97">
        <v>0</v>
      </c>
      <c r="G1936" s="97">
        <v>0</v>
      </c>
      <c r="H1936" s="97">
        <v>0</v>
      </c>
      <c r="I1936" s="97">
        <v>0</v>
      </c>
    </row>
    <row r="1937" spans="1:9" ht="64.5" x14ac:dyDescent="0.25">
      <c r="A1937" s="119" t="s">
        <v>726</v>
      </c>
      <c r="B1937" s="311" t="s">
        <v>19</v>
      </c>
      <c r="C1937" s="121">
        <f t="shared" si="294"/>
        <v>70</v>
      </c>
      <c r="D1937" s="121">
        <f>D1938</f>
        <v>70</v>
      </c>
      <c r="E1937" s="121">
        <v>0</v>
      </c>
      <c r="F1937" s="121">
        <v>0</v>
      </c>
      <c r="G1937" s="121">
        <v>0</v>
      </c>
      <c r="H1937" s="121">
        <v>0</v>
      </c>
      <c r="I1937" s="121">
        <v>0</v>
      </c>
    </row>
    <row r="1938" spans="1:9" x14ac:dyDescent="0.25">
      <c r="A1938" s="159"/>
      <c r="B1938" s="474" t="s">
        <v>20</v>
      </c>
      <c r="C1938" s="161">
        <f t="shared" si="294"/>
        <v>70</v>
      </c>
      <c r="D1938" s="161">
        <v>70</v>
      </c>
      <c r="E1938" s="161">
        <v>0</v>
      </c>
      <c r="F1938" s="161">
        <v>0</v>
      </c>
      <c r="G1938" s="161">
        <v>0</v>
      </c>
      <c r="H1938" s="161">
        <v>0</v>
      </c>
      <c r="I1938" s="161">
        <v>0</v>
      </c>
    </row>
    <row r="1939" spans="1:9" ht="51.75" x14ac:dyDescent="0.25">
      <c r="A1939" s="119" t="s">
        <v>727</v>
      </c>
      <c r="B1939" s="390" t="s">
        <v>19</v>
      </c>
      <c r="C1939" s="121">
        <f>D1939+E1939+F1939+G1939+H1939+I1939</f>
        <v>124</v>
      </c>
      <c r="D1939" s="121">
        <v>124</v>
      </c>
      <c r="E1939" s="181">
        <v>0</v>
      </c>
      <c r="F1939" s="181">
        <v>0</v>
      </c>
      <c r="G1939" s="181">
        <v>0</v>
      </c>
      <c r="H1939" s="181">
        <v>0</v>
      </c>
      <c r="I1939" s="181">
        <v>0</v>
      </c>
    </row>
    <row r="1940" spans="1:9" x14ac:dyDescent="0.25">
      <c r="A1940" s="157"/>
      <c r="B1940" s="391" t="s">
        <v>20</v>
      </c>
      <c r="C1940" s="96">
        <f t="shared" si="294"/>
        <v>124</v>
      </c>
      <c r="D1940" s="96">
        <v>124</v>
      </c>
      <c r="E1940" s="475">
        <v>0</v>
      </c>
      <c r="F1940" s="180">
        <v>0</v>
      </c>
      <c r="G1940" s="180">
        <v>0</v>
      </c>
      <c r="H1940" s="180">
        <v>0</v>
      </c>
      <c r="I1940" s="180">
        <v>0</v>
      </c>
    </row>
    <row r="1941" spans="1:9" ht="51.75" x14ac:dyDescent="0.25">
      <c r="A1941" s="119" t="s">
        <v>728</v>
      </c>
      <c r="B1941" s="390" t="s">
        <v>19</v>
      </c>
      <c r="C1941" s="121">
        <f t="shared" si="294"/>
        <v>125</v>
      </c>
      <c r="D1941" s="121">
        <f>D1942</f>
        <v>125</v>
      </c>
      <c r="E1941" s="181">
        <f>E1942</f>
        <v>0</v>
      </c>
      <c r="F1941" s="181">
        <v>0</v>
      </c>
      <c r="G1941" s="181">
        <v>0</v>
      </c>
      <c r="H1941" s="181">
        <v>0</v>
      </c>
      <c r="I1941" s="181">
        <v>0</v>
      </c>
    </row>
    <row r="1942" spans="1:9" x14ac:dyDescent="0.25">
      <c r="A1942" s="159"/>
      <c r="B1942" s="476" t="s">
        <v>20</v>
      </c>
      <c r="C1942" s="161">
        <f t="shared" si="294"/>
        <v>125</v>
      </c>
      <c r="D1942" s="161">
        <v>125</v>
      </c>
      <c r="E1942" s="473">
        <v>0</v>
      </c>
      <c r="F1942" s="473">
        <v>0</v>
      </c>
      <c r="G1942" s="473">
        <v>0</v>
      </c>
      <c r="H1942" s="473">
        <v>0</v>
      </c>
      <c r="I1942" s="473">
        <v>0</v>
      </c>
    </row>
    <row r="1943" spans="1:9" ht="39" x14ac:dyDescent="0.25">
      <c r="A1943" s="167" t="s">
        <v>729</v>
      </c>
      <c r="B1943" s="168" t="s">
        <v>19</v>
      </c>
      <c r="C1943" s="161">
        <f t="shared" si="294"/>
        <v>96</v>
      </c>
      <c r="D1943" s="161">
        <f>D1944</f>
        <v>44</v>
      </c>
      <c r="E1943" s="161">
        <v>0</v>
      </c>
      <c r="F1943" s="161">
        <v>0</v>
      </c>
      <c r="G1943" s="161">
        <v>0</v>
      </c>
      <c r="H1943" s="161">
        <v>0</v>
      </c>
      <c r="I1943" s="161">
        <f>I1944</f>
        <v>52</v>
      </c>
    </row>
    <row r="1944" spans="1:9" x14ac:dyDescent="0.25">
      <c r="A1944" s="159"/>
      <c r="B1944" s="160" t="s">
        <v>20</v>
      </c>
      <c r="C1944" s="161">
        <f t="shared" si="294"/>
        <v>96</v>
      </c>
      <c r="D1944" s="161">
        <v>44</v>
      </c>
      <c r="E1944" s="161">
        <v>0</v>
      </c>
      <c r="F1944" s="161">
        <v>0</v>
      </c>
      <c r="G1944" s="161">
        <v>0</v>
      </c>
      <c r="H1944" s="161">
        <v>0</v>
      </c>
      <c r="I1944" s="161">
        <v>52</v>
      </c>
    </row>
    <row r="1945" spans="1:9" ht="39" x14ac:dyDescent="0.25">
      <c r="A1945" s="167" t="s">
        <v>730</v>
      </c>
      <c r="B1945" s="168" t="s">
        <v>19</v>
      </c>
      <c r="C1945" s="161">
        <f t="shared" si="294"/>
        <v>157</v>
      </c>
      <c r="D1945" s="161">
        <f>D1946</f>
        <v>44</v>
      </c>
      <c r="E1945" s="161">
        <v>0</v>
      </c>
      <c r="F1945" s="161">
        <v>0</v>
      </c>
      <c r="G1945" s="161">
        <v>0</v>
      </c>
      <c r="H1945" s="161">
        <v>0</v>
      </c>
      <c r="I1945" s="161">
        <f>I1946</f>
        <v>113</v>
      </c>
    </row>
    <row r="1946" spans="1:9" x14ac:dyDescent="0.25">
      <c r="A1946" s="159"/>
      <c r="B1946" s="160" t="s">
        <v>20</v>
      </c>
      <c r="C1946" s="161">
        <f t="shared" si="294"/>
        <v>157</v>
      </c>
      <c r="D1946" s="161">
        <v>44</v>
      </c>
      <c r="E1946" s="161">
        <v>0</v>
      </c>
      <c r="F1946" s="161">
        <v>0</v>
      </c>
      <c r="G1946" s="161">
        <v>0</v>
      </c>
      <c r="H1946" s="161">
        <v>0</v>
      </c>
      <c r="I1946" s="161">
        <v>113</v>
      </c>
    </row>
    <row r="1947" spans="1:9" ht="39" x14ac:dyDescent="0.25">
      <c r="A1947" s="167" t="s">
        <v>731</v>
      </c>
      <c r="B1947" s="168" t="s">
        <v>19</v>
      </c>
      <c r="C1947" s="161">
        <f t="shared" si="294"/>
        <v>400</v>
      </c>
      <c r="D1947" s="161">
        <f>D1948</f>
        <v>74</v>
      </c>
      <c r="E1947" s="161">
        <f>E1948</f>
        <v>0</v>
      </c>
      <c r="F1947" s="161">
        <v>0</v>
      </c>
      <c r="G1947" s="161">
        <v>0</v>
      </c>
      <c r="H1947" s="161">
        <v>0</v>
      </c>
      <c r="I1947" s="161">
        <f>I1948</f>
        <v>326</v>
      </c>
    </row>
    <row r="1948" spans="1:9" x14ac:dyDescent="0.25">
      <c r="A1948" s="159"/>
      <c r="B1948" s="160" t="s">
        <v>20</v>
      </c>
      <c r="C1948" s="161">
        <f t="shared" si="294"/>
        <v>400</v>
      </c>
      <c r="D1948" s="161">
        <v>74</v>
      </c>
      <c r="E1948" s="161">
        <v>0</v>
      </c>
      <c r="F1948" s="161">
        <v>0</v>
      </c>
      <c r="G1948" s="161">
        <v>0</v>
      </c>
      <c r="H1948" s="161">
        <v>0</v>
      </c>
      <c r="I1948" s="161">
        <v>326</v>
      </c>
    </row>
    <row r="1949" spans="1:9" ht="51.75" x14ac:dyDescent="0.25">
      <c r="A1949" s="119" t="s">
        <v>732</v>
      </c>
      <c r="B1949" s="120" t="s">
        <v>19</v>
      </c>
      <c r="C1949" s="121">
        <f>D1949+E1949+F1949+G1949+H1949+I1949</f>
        <v>574</v>
      </c>
      <c r="D1949" s="121">
        <f>20+40</f>
        <v>60</v>
      </c>
      <c r="E1949" s="121">
        <v>514</v>
      </c>
      <c r="F1949" s="121">
        <v>0</v>
      </c>
      <c r="G1949" s="121">
        <v>0</v>
      </c>
      <c r="H1949" s="121">
        <v>0</v>
      </c>
      <c r="I1949" s="121">
        <v>0</v>
      </c>
    </row>
    <row r="1950" spans="1:9" x14ac:dyDescent="0.25">
      <c r="A1950" s="159"/>
      <c r="B1950" s="160" t="s">
        <v>20</v>
      </c>
      <c r="C1950" s="161">
        <f t="shared" si="294"/>
        <v>574</v>
      </c>
      <c r="D1950" s="161">
        <f>20+40</f>
        <v>60</v>
      </c>
      <c r="E1950" s="161">
        <v>514</v>
      </c>
      <c r="F1950" s="161">
        <v>0</v>
      </c>
      <c r="G1950" s="161">
        <v>0</v>
      </c>
      <c r="H1950" s="161">
        <v>0</v>
      </c>
      <c r="I1950" s="161">
        <v>0</v>
      </c>
    </row>
    <row r="1951" spans="1:9" ht="39" x14ac:dyDescent="0.25">
      <c r="A1951" s="170" t="s">
        <v>733</v>
      </c>
      <c r="B1951" s="120" t="s">
        <v>19</v>
      </c>
      <c r="C1951" s="121">
        <f t="shared" si="294"/>
        <v>194.999</v>
      </c>
      <c r="D1951" s="121">
        <f>D1952</f>
        <v>64.144000000000005</v>
      </c>
      <c r="E1951" s="121">
        <v>0</v>
      </c>
      <c r="F1951" s="121">
        <v>0</v>
      </c>
      <c r="G1951" s="121">
        <v>0</v>
      </c>
      <c r="H1951" s="121">
        <v>0</v>
      </c>
      <c r="I1951" s="161">
        <f>130+0.855</f>
        <v>130.85499999999999</v>
      </c>
    </row>
    <row r="1952" spans="1:9" x14ac:dyDescent="0.25">
      <c r="A1952" s="159"/>
      <c r="B1952" s="160" t="s">
        <v>20</v>
      </c>
      <c r="C1952" s="161">
        <f t="shared" si="294"/>
        <v>194.999</v>
      </c>
      <c r="D1952" s="161">
        <f>57+7.144</f>
        <v>64.144000000000005</v>
      </c>
      <c r="E1952" s="161">
        <v>0</v>
      </c>
      <c r="F1952" s="161">
        <v>0</v>
      </c>
      <c r="G1952" s="161">
        <v>0</v>
      </c>
      <c r="H1952" s="161">
        <v>0</v>
      </c>
      <c r="I1952" s="161">
        <f>130+0.855</f>
        <v>130.85499999999999</v>
      </c>
    </row>
    <row r="1953" spans="1:9" ht="39" x14ac:dyDescent="0.25">
      <c r="A1953" s="477" t="s">
        <v>734</v>
      </c>
      <c r="B1953" s="168" t="s">
        <v>19</v>
      </c>
      <c r="C1953" s="161">
        <f t="shared" si="294"/>
        <v>190</v>
      </c>
      <c r="D1953" s="161">
        <f>D1954</f>
        <v>62</v>
      </c>
      <c r="E1953" s="161">
        <v>0</v>
      </c>
      <c r="F1953" s="161">
        <v>0</v>
      </c>
      <c r="G1953" s="161">
        <v>0</v>
      </c>
      <c r="H1953" s="161">
        <v>0</v>
      </c>
      <c r="I1953" s="161">
        <f>I1954</f>
        <v>128</v>
      </c>
    </row>
    <row r="1954" spans="1:9" x14ac:dyDescent="0.25">
      <c r="A1954" s="159"/>
      <c r="B1954" s="160" t="s">
        <v>20</v>
      </c>
      <c r="C1954" s="161">
        <f t="shared" si="294"/>
        <v>190</v>
      </c>
      <c r="D1954" s="161">
        <v>62</v>
      </c>
      <c r="E1954" s="161">
        <v>0</v>
      </c>
      <c r="F1954" s="161">
        <v>0</v>
      </c>
      <c r="G1954" s="161">
        <v>0</v>
      </c>
      <c r="H1954" s="161">
        <v>0</v>
      </c>
      <c r="I1954" s="161">
        <v>128</v>
      </c>
    </row>
    <row r="1955" spans="1:9" ht="39" x14ac:dyDescent="0.25">
      <c r="A1955" s="477" t="s">
        <v>735</v>
      </c>
      <c r="B1955" s="168" t="s">
        <v>19</v>
      </c>
      <c r="C1955" s="161">
        <f t="shared" si="294"/>
        <v>48</v>
      </c>
      <c r="D1955" s="161">
        <f>D1956</f>
        <v>36</v>
      </c>
      <c r="E1955" s="161">
        <v>0</v>
      </c>
      <c r="F1955" s="161">
        <v>0</v>
      </c>
      <c r="G1955" s="161">
        <v>0</v>
      </c>
      <c r="H1955" s="161">
        <v>0</v>
      </c>
      <c r="I1955" s="161">
        <f>I1956</f>
        <v>12</v>
      </c>
    </row>
    <row r="1956" spans="1:9" x14ac:dyDescent="0.25">
      <c r="A1956" s="159"/>
      <c r="B1956" s="160" t="s">
        <v>20</v>
      </c>
      <c r="C1956" s="161">
        <f t="shared" si="294"/>
        <v>48</v>
      </c>
      <c r="D1956" s="161">
        <v>36</v>
      </c>
      <c r="E1956" s="161">
        <v>0</v>
      </c>
      <c r="F1956" s="161">
        <v>0</v>
      </c>
      <c r="G1956" s="161">
        <v>0</v>
      </c>
      <c r="H1956" s="161">
        <v>0</v>
      </c>
      <c r="I1956" s="161">
        <v>12</v>
      </c>
    </row>
    <row r="1957" spans="1:9" ht="57.75" x14ac:dyDescent="0.25">
      <c r="A1957" s="478" t="s">
        <v>736</v>
      </c>
      <c r="B1957" s="129" t="s">
        <v>19</v>
      </c>
      <c r="C1957" s="130">
        <f t="shared" si="294"/>
        <v>200</v>
      </c>
      <c r="D1957" s="130">
        <f t="shared" ref="D1957:I1957" si="298">D1958</f>
        <v>0</v>
      </c>
      <c r="E1957" s="130">
        <v>200</v>
      </c>
      <c r="F1957" s="130">
        <f t="shared" si="298"/>
        <v>0</v>
      </c>
      <c r="G1957" s="130">
        <f t="shared" si="298"/>
        <v>0</v>
      </c>
      <c r="H1957" s="130">
        <f t="shared" si="298"/>
        <v>0</v>
      </c>
      <c r="I1957" s="130">
        <f t="shared" si="298"/>
        <v>0</v>
      </c>
    </row>
    <row r="1958" spans="1:9" x14ac:dyDescent="0.25">
      <c r="A1958" s="159"/>
      <c r="B1958" s="160" t="s">
        <v>20</v>
      </c>
      <c r="C1958" s="161">
        <f t="shared" si="294"/>
        <v>200</v>
      </c>
      <c r="D1958" s="161">
        <v>0</v>
      </c>
      <c r="E1958" s="161">
        <v>200</v>
      </c>
      <c r="F1958" s="161">
        <v>0</v>
      </c>
      <c r="G1958" s="161">
        <v>0</v>
      </c>
      <c r="H1958" s="161">
        <v>0</v>
      </c>
      <c r="I1958" s="161">
        <v>0</v>
      </c>
    </row>
    <row r="1959" spans="1:9" ht="51.75" x14ac:dyDescent="0.25">
      <c r="A1959" s="479" t="s">
        <v>737</v>
      </c>
      <c r="B1959" s="474" t="s">
        <v>19</v>
      </c>
      <c r="C1959" s="161">
        <f t="shared" si="294"/>
        <v>0</v>
      </c>
      <c r="D1959" s="161">
        <v>0</v>
      </c>
      <c r="E1959" s="161">
        <v>0</v>
      </c>
      <c r="F1959" s="161">
        <v>0</v>
      </c>
      <c r="G1959" s="161">
        <v>0</v>
      </c>
      <c r="H1959" s="161">
        <v>0</v>
      </c>
      <c r="I1959" s="161">
        <v>0</v>
      </c>
    </row>
    <row r="1960" spans="1:9" x14ac:dyDescent="0.25">
      <c r="A1960" s="479"/>
      <c r="B1960" s="474" t="s">
        <v>20</v>
      </c>
      <c r="C1960" s="161">
        <f t="shared" si="294"/>
        <v>0</v>
      </c>
      <c r="D1960" s="161">
        <v>0</v>
      </c>
      <c r="E1960" s="161">
        <v>0</v>
      </c>
      <c r="F1960" s="161">
        <v>0</v>
      </c>
      <c r="G1960" s="161">
        <v>0</v>
      </c>
      <c r="H1960" s="161">
        <v>0</v>
      </c>
      <c r="I1960" s="161">
        <v>0</v>
      </c>
    </row>
    <row r="1961" spans="1:9" ht="51.75" x14ac:dyDescent="0.25">
      <c r="A1961" s="194" t="s">
        <v>738</v>
      </c>
      <c r="B1961" s="480" t="s">
        <v>19</v>
      </c>
      <c r="C1961" s="161">
        <f t="shared" si="294"/>
        <v>14</v>
      </c>
      <c r="D1961" s="161">
        <v>0</v>
      </c>
      <c r="E1961" s="161">
        <v>14</v>
      </c>
      <c r="F1961" s="161">
        <v>0</v>
      </c>
      <c r="G1961" s="161">
        <v>0</v>
      </c>
      <c r="H1961" s="161">
        <v>0</v>
      </c>
      <c r="I1961" s="161">
        <v>0</v>
      </c>
    </row>
    <row r="1962" spans="1:9" x14ac:dyDescent="0.25">
      <c r="A1962" s="481"/>
      <c r="B1962" s="245" t="s">
        <v>20</v>
      </c>
      <c r="C1962" s="161">
        <f t="shared" si="294"/>
        <v>14</v>
      </c>
      <c r="D1962" s="161">
        <v>0</v>
      </c>
      <c r="E1962" s="161">
        <v>14</v>
      </c>
      <c r="F1962" s="161">
        <v>0</v>
      </c>
      <c r="G1962" s="161">
        <v>0</v>
      </c>
      <c r="H1962" s="161">
        <v>0</v>
      </c>
      <c r="I1962" s="161">
        <v>0</v>
      </c>
    </row>
    <row r="1963" spans="1:9" ht="51" x14ac:dyDescent="0.25">
      <c r="A1963" s="482" t="s">
        <v>739</v>
      </c>
      <c r="B1963" s="483" t="s">
        <v>19</v>
      </c>
      <c r="C1963" s="161">
        <f t="shared" si="294"/>
        <v>0</v>
      </c>
      <c r="D1963" s="161">
        <v>0</v>
      </c>
      <c r="E1963" s="161">
        <v>0</v>
      </c>
      <c r="F1963" s="161">
        <v>0</v>
      </c>
      <c r="G1963" s="161">
        <v>0</v>
      </c>
      <c r="H1963" s="161">
        <v>0</v>
      </c>
      <c r="I1963" s="161">
        <v>0</v>
      </c>
    </row>
    <row r="1964" spans="1:9" x14ac:dyDescent="0.25">
      <c r="A1964" s="484"/>
      <c r="B1964" s="483" t="s">
        <v>20</v>
      </c>
      <c r="C1964" s="161">
        <f t="shared" si="294"/>
        <v>0</v>
      </c>
      <c r="D1964" s="161">
        <v>0</v>
      </c>
      <c r="E1964" s="161">
        <v>0</v>
      </c>
      <c r="F1964" s="161">
        <v>0</v>
      </c>
      <c r="G1964" s="161">
        <v>0</v>
      </c>
      <c r="H1964" s="161">
        <v>0</v>
      </c>
      <c r="I1964" s="161">
        <v>0</v>
      </c>
    </row>
    <row r="1965" spans="1:9" ht="51" x14ac:dyDescent="0.25">
      <c r="A1965" s="485" t="s">
        <v>740</v>
      </c>
      <c r="B1965" s="486" t="s">
        <v>19</v>
      </c>
      <c r="C1965" s="161">
        <f t="shared" si="294"/>
        <v>27</v>
      </c>
      <c r="D1965" s="161">
        <v>0</v>
      </c>
      <c r="E1965" s="55">
        <v>27</v>
      </c>
      <c r="F1965" s="161">
        <v>0</v>
      </c>
      <c r="G1965" s="161">
        <v>0</v>
      </c>
      <c r="H1965" s="161">
        <v>0</v>
      </c>
      <c r="I1965" s="161">
        <v>0</v>
      </c>
    </row>
    <row r="1966" spans="1:9" x14ac:dyDescent="0.25">
      <c r="A1966" s="422"/>
      <c r="B1966" s="69" t="s">
        <v>20</v>
      </c>
      <c r="C1966" s="161">
        <f t="shared" si="294"/>
        <v>27</v>
      </c>
      <c r="D1966" s="161">
        <v>0</v>
      </c>
      <c r="E1966" s="55">
        <v>27</v>
      </c>
      <c r="F1966" s="161">
        <v>0</v>
      </c>
      <c r="G1966" s="161">
        <v>0</v>
      </c>
      <c r="H1966" s="161">
        <v>0</v>
      </c>
      <c r="I1966" s="161">
        <v>0</v>
      </c>
    </row>
    <row r="1967" spans="1:9" ht="38.25" x14ac:dyDescent="0.25">
      <c r="A1967" s="482" t="s">
        <v>741</v>
      </c>
      <c r="B1967" s="208" t="s">
        <v>19</v>
      </c>
      <c r="C1967" s="161">
        <f t="shared" si="294"/>
        <v>0</v>
      </c>
      <c r="D1967" s="161">
        <v>0</v>
      </c>
      <c r="E1967" s="55">
        <v>0</v>
      </c>
      <c r="F1967" s="161">
        <v>0</v>
      </c>
      <c r="G1967" s="161">
        <v>0</v>
      </c>
      <c r="H1967" s="161">
        <v>0</v>
      </c>
      <c r="I1967" s="161">
        <v>0</v>
      </c>
    </row>
    <row r="1968" spans="1:9" x14ac:dyDescent="0.25">
      <c r="A1968" s="487"/>
      <c r="B1968" s="208" t="s">
        <v>20</v>
      </c>
      <c r="C1968" s="161">
        <f t="shared" si="294"/>
        <v>0</v>
      </c>
      <c r="D1968" s="161">
        <v>0</v>
      </c>
      <c r="E1968" s="55">
        <v>0</v>
      </c>
      <c r="F1968" s="161">
        <v>0</v>
      </c>
      <c r="G1968" s="161">
        <v>0</v>
      </c>
      <c r="H1968" s="161">
        <v>0</v>
      </c>
      <c r="I1968" s="161">
        <v>0</v>
      </c>
    </row>
    <row r="1969" spans="1:9" ht="51" x14ac:dyDescent="0.25">
      <c r="A1969" s="485" t="s">
        <v>742</v>
      </c>
      <c r="B1969" s="486" t="s">
        <v>19</v>
      </c>
      <c r="C1969" s="161">
        <f t="shared" si="294"/>
        <v>114</v>
      </c>
      <c r="D1969" s="161">
        <v>0</v>
      </c>
      <c r="E1969" s="55">
        <v>114</v>
      </c>
      <c r="F1969" s="161">
        <v>0</v>
      </c>
      <c r="G1969" s="161">
        <v>0</v>
      </c>
      <c r="H1969" s="161">
        <v>0</v>
      </c>
      <c r="I1969" s="161">
        <v>0</v>
      </c>
    </row>
    <row r="1970" spans="1:9" x14ac:dyDescent="0.25">
      <c r="A1970" s="422"/>
      <c r="B1970" s="69" t="s">
        <v>20</v>
      </c>
      <c r="C1970" s="161">
        <f t="shared" si="294"/>
        <v>114</v>
      </c>
      <c r="D1970" s="161">
        <v>0</v>
      </c>
      <c r="E1970" s="55">
        <v>114</v>
      </c>
      <c r="F1970" s="161">
        <v>0</v>
      </c>
      <c r="G1970" s="161">
        <v>0</v>
      </c>
      <c r="H1970" s="161">
        <v>0</v>
      </c>
      <c r="I1970" s="161">
        <v>0</v>
      </c>
    </row>
    <row r="1971" spans="1:9" ht="51" x14ac:dyDescent="0.25">
      <c r="A1971" s="482" t="s">
        <v>743</v>
      </c>
      <c r="B1971" s="208" t="s">
        <v>19</v>
      </c>
      <c r="C1971" s="161">
        <f t="shared" si="294"/>
        <v>0</v>
      </c>
      <c r="D1971" s="161">
        <v>0</v>
      </c>
      <c r="E1971" s="488">
        <v>0</v>
      </c>
      <c r="F1971" s="161">
        <v>0</v>
      </c>
      <c r="G1971" s="161">
        <v>0</v>
      </c>
      <c r="H1971" s="161">
        <v>0</v>
      </c>
      <c r="I1971" s="161">
        <v>0</v>
      </c>
    </row>
    <row r="1972" spans="1:9" x14ac:dyDescent="0.25">
      <c r="A1972" s="487"/>
      <c r="B1972" s="208" t="s">
        <v>20</v>
      </c>
      <c r="C1972" s="161">
        <f t="shared" si="294"/>
        <v>0</v>
      </c>
      <c r="D1972" s="161">
        <v>0</v>
      </c>
      <c r="E1972" s="488">
        <v>0</v>
      </c>
      <c r="F1972" s="161">
        <v>0</v>
      </c>
      <c r="G1972" s="161">
        <v>0</v>
      </c>
      <c r="H1972" s="161">
        <v>0</v>
      </c>
      <c r="I1972" s="161">
        <v>0</v>
      </c>
    </row>
    <row r="1973" spans="1:9" ht="51" x14ac:dyDescent="0.25">
      <c r="A1973" s="485" t="s">
        <v>744</v>
      </c>
      <c r="B1973" s="486" t="s">
        <v>19</v>
      </c>
      <c r="C1973" s="161">
        <f t="shared" si="294"/>
        <v>77</v>
      </c>
      <c r="D1973" s="161">
        <v>0</v>
      </c>
      <c r="E1973" s="488">
        <v>77</v>
      </c>
      <c r="F1973" s="161">
        <v>0</v>
      </c>
      <c r="G1973" s="161">
        <v>0</v>
      </c>
      <c r="H1973" s="161">
        <v>0</v>
      </c>
      <c r="I1973" s="161">
        <v>0</v>
      </c>
    </row>
    <row r="1974" spans="1:9" x14ac:dyDescent="0.25">
      <c r="A1974" s="422"/>
      <c r="B1974" s="69" t="s">
        <v>20</v>
      </c>
      <c r="C1974" s="161">
        <f t="shared" si="294"/>
        <v>77</v>
      </c>
      <c r="D1974" s="161">
        <v>0</v>
      </c>
      <c r="E1974" s="488">
        <v>77</v>
      </c>
      <c r="F1974" s="161">
        <v>0</v>
      </c>
      <c r="G1974" s="161">
        <v>0</v>
      </c>
      <c r="H1974" s="161">
        <v>0</v>
      </c>
      <c r="I1974" s="161">
        <v>0</v>
      </c>
    </row>
    <row r="1975" spans="1:9" ht="51.75" x14ac:dyDescent="0.25">
      <c r="A1975" s="191" t="s">
        <v>745</v>
      </c>
      <c r="B1975" s="486" t="s">
        <v>19</v>
      </c>
      <c r="C1975" s="161">
        <f t="shared" si="294"/>
        <v>26</v>
      </c>
      <c r="D1975" s="161">
        <v>0</v>
      </c>
      <c r="E1975" s="488">
        <v>26</v>
      </c>
      <c r="F1975" s="161">
        <v>0</v>
      </c>
      <c r="G1975" s="161">
        <v>0</v>
      </c>
      <c r="H1975" s="161">
        <v>0</v>
      </c>
      <c r="I1975" s="161">
        <v>0</v>
      </c>
    </row>
    <row r="1976" spans="1:9" x14ac:dyDescent="0.25">
      <c r="A1976" s="41"/>
      <c r="B1976" s="69" t="s">
        <v>20</v>
      </c>
      <c r="C1976" s="161">
        <f t="shared" si="294"/>
        <v>26</v>
      </c>
      <c r="D1976" s="161">
        <v>0</v>
      </c>
      <c r="E1976" s="488">
        <v>26</v>
      </c>
      <c r="F1976" s="161">
        <v>0</v>
      </c>
      <c r="G1976" s="161">
        <v>0</v>
      </c>
      <c r="H1976" s="161">
        <v>0</v>
      </c>
      <c r="I1976" s="161">
        <v>0</v>
      </c>
    </row>
    <row r="1977" spans="1:9" ht="39" x14ac:dyDescent="0.25">
      <c r="A1977" s="191" t="s">
        <v>746</v>
      </c>
      <c r="B1977" s="486" t="s">
        <v>19</v>
      </c>
      <c r="C1977" s="161">
        <f t="shared" si="294"/>
        <v>16</v>
      </c>
      <c r="D1977" s="161">
        <v>0</v>
      </c>
      <c r="E1977" s="488">
        <v>16</v>
      </c>
      <c r="F1977" s="161">
        <v>0</v>
      </c>
      <c r="G1977" s="161">
        <v>0</v>
      </c>
      <c r="H1977" s="161">
        <v>0</v>
      </c>
      <c r="I1977" s="161">
        <v>0</v>
      </c>
    </row>
    <row r="1978" spans="1:9" x14ac:dyDescent="0.25">
      <c r="A1978" s="41"/>
      <c r="B1978" s="69" t="s">
        <v>20</v>
      </c>
      <c r="C1978" s="161">
        <f t="shared" si="294"/>
        <v>16</v>
      </c>
      <c r="D1978" s="161">
        <v>0</v>
      </c>
      <c r="E1978" s="488">
        <v>16</v>
      </c>
      <c r="F1978" s="161">
        <v>0</v>
      </c>
      <c r="G1978" s="161">
        <v>0</v>
      </c>
      <c r="H1978" s="161">
        <v>0</v>
      </c>
      <c r="I1978" s="161">
        <v>0</v>
      </c>
    </row>
    <row r="1979" spans="1:9" ht="51.75" x14ac:dyDescent="0.25">
      <c r="A1979" s="191" t="s">
        <v>747</v>
      </c>
      <c r="B1979" s="486" t="s">
        <v>19</v>
      </c>
      <c r="C1979" s="161">
        <f t="shared" si="294"/>
        <v>65</v>
      </c>
      <c r="D1979" s="161">
        <v>0</v>
      </c>
      <c r="E1979" s="488">
        <v>65</v>
      </c>
      <c r="F1979" s="161">
        <v>0</v>
      </c>
      <c r="G1979" s="161">
        <v>0</v>
      </c>
      <c r="H1979" s="161">
        <v>0</v>
      </c>
      <c r="I1979" s="161">
        <v>0</v>
      </c>
    </row>
    <row r="1980" spans="1:9" x14ac:dyDescent="0.25">
      <c r="A1980" s="422"/>
      <c r="B1980" s="69" t="s">
        <v>20</v>
      </c>
      <c r="C1980" s="161">
        <f t="shared" si="294"/>
        <v>65</v>
      </c>
      <c r="D1980" s="161">
        <v>0</v>
      </c>
      <c r="E1980" s="488">
        <v>65</v>
      </c>
      <c r="F1980" s="161">
        <v>0</v>
      </c>
      <c r="G1980" s="161">
        <v>0</v>
      </c>
      <c r="H1980" s="161">
        <v>0</v>
      </c>
      <c r="I1980" s="161">
        <v>0</v>
      </c>
    </row>
    <row r="1981" spans="1:9" ht="39" x14ac:dyDescent="0.25">
      <c r="A1981" s="191" t="s">
        <v>748</v>
      </c>
      <c r="B1981" s="68" t="s">
        <v>19</v>
      </c>
      <c r="C1981" s="161">
        <f t="shared" ref="C1981:C1984" si="299">D1981+E1981+F1981+G1981+H1981+I1981</f>
        <v>84</v>
      </c>
      <c r="D1981" s="161">
        <v>0</v>
      </c>
      <c r="E1981" s="488">
        <v>84</v>
      </c>
      <c r="F1981" s="161">
        <v>0</v>
      </c>
      <c r="G1981" s="161">
        <v>0</v>
      </c>
      <c r="H1981" s="161">
        <v>0</v>
      </c>
      <c r="I1981" s="161">
        <v>0</v>
      </c>
    </row>
    <row r="1982" spans="1:9" x14ac:dyDescent="0.25">
      <c r="A1982" s="41"/>
      <c r="B1982" s="69" t="s">
        <v>20</v>
      </c>
      <c r="C1982" s="161">
        <f t="shared" si="299"/>
        <v>84</v>
      </c>
      <c r="D1982" s="161">
        <v>0</v>
      </c>
      <c r="E1982" s="488">
        <v>84</v>
      </c>
      <c r="F1982" s="161">
        <v>0</v>
      </c>
      <c r="G1982" s="161">
        <v>0</v>
      </c>
      <c r="H1982" s="161">
        <v>0</v>
      </c>
      <c r="I1982" s="161">
        <v>0</v>
      </c>
    </row>
    <row r="1983" spans="1:9" ht="39" x14ac:dyDescent="0.25">
      <c r="A1983" s="191" t="s">
        <v>749</v>
      </c>
      <c r="B1983" s="68" t="s">
        <v>19</v>
      </c>
      <c r="C1983" s="161">
        <f t="shared" si="299"/>
        <v>41</v>
      </c>
      <c r="D1983" s="161">
        <v>0</v>
      </c>
      <c r="E1983" s="488">
        <v>41</v>
      </c>
      <c r="F1983" s="161">
        <v>0</v>
      </c>
      <c r="G1983" s="161">
        <v>0</v>
      </c>
      <c r="H1983" s="161">
        <v>0</v>
      </c>
      <c r="I1983" s="161">
        <v>0</v>
      </c>
    </row>
    <row r="1984" spans="1:9" x14ac:dyDescent="0.25">
      <c r="A1984" s="41"/>
      <c r="B1984" s="69" t="s">
        <v>20</v>
      </c>
      <c r="C1984" s="161">
        <f t="shared" si="299"/>
        <v>41</v>
      </c>
      <c r="D1984" s="161">
        <v>0</v>
      </c>
      <c r="E1984" s="488">
        <v>41</v>
      </c>
      <c r="F1984" s="161">
        <v>0</v>
      </c>
      <c r="G1984" s="161">
        <v>0</v>
      </c>
      <c r="H1984" s="161">
        <v>0</v>
      </c>
      <c r="I1984" s="161">
        <v>0</v>
      </c>
    </row>
    <row r="1985" spans="1:9" x14ac:dyDescent="0.25">
      <c r="A1985" s="250" t="s">
        <v>750</v>
      </c>
      <c r="B1985" s="251"/>
      <c r="C1985" s="251"/>
      <c r="D1985" s="251"/>
      <c r="E1985" s="251"/>
      <c r="F1985" s="251"/>
      <c r="G1985" s="251"/>
      <c r="H1985" s="251"/>
      <c r="I1985" s="252"/>
    </row>
    <row r="1986" spans="1:9" x14ac:dyDescent="0.25">
      <c r="A1986" s="77" t="s">
        <v>42</v>
      </c>
      <c r="B1986" s="78"/>
      <c r="C1986" s="78"/>
      <c r="D1986" s="78"/>
      <c r="E1986" s="78"/>
      <c r="F1986" s="78"/>
      <c r="G1986" s="78"/>
      <c r="H1986" s="78"/>
      <c r="I1986" s="79"/>
    </row>
    <row r="1987" spans="1:9" x14ac:dyDescent="0.25">
      <c r="A1987" s="489" t="s">
        <v>18</v>
      </c>
      <c r="B1987" s="208" t="s">
        <v>19</v>
      </c>
      <c r="C1987" s="62">
        <f>D1987+E1987+F1987+G1987+H1987+I1987</f>
        <v>78885</v>
      </c>
      <c r="D1987" s="55">
        <f>D1989+D1995</f>
        <v>234</v>
      </c>
      <c r="E1987" s="55">
        <f t="shared" ref="E1987:I1988" si="300">E1989+E1995</f>
        <v>78651</v>
      </c>
      <c r="F1987" s="55">
        <f t="shared" si="300"/>
        <v>0</v>
      </c>
      <c r="G1987" s="55">
        <f t="shared" si="300"/>
        <v>0</v>
      </c>
      <c r="H1987" s="55">
        <f t="shared" si="300"/>
        <v>0</v>
      </c>
      <c r="I1987" s="55">
        <f t="shared" si="300"/>
        <v>0</v>
      </c>
    </row>
    <row r="1988" spans="1:9" ht="15.75" thickBot="1" x14ac:dyDescent="0.3">
      <c r="A1988" s="490"/>
      <c r="B1988" s="491" t="s">
        <v>20</v>
      </c>
      <c r="C1988" s="62">
        <f>D1988+E1988+F1988+G1988+H1988+I1988</f>
        <v>78885</v>
      </c>
      <c r="D1988" s="55">
        <f>D1990+D1996</f>
        <v>234</v>
      </c>
      <c r="E1988" s="55">
        <f t="shared" si="300"/>
        <v>20920</v>
      </c>
      <c r="F1988" s="55">
        <f t="shared" si="300"/>
        <v>39325</v>
      </c>
      <c r="G1988" s="55">
        <f t="shared" si="300"/>
        <v>18406</v>
      </c>
      <c r="H1988" s="55">
        <f t="shared" si="300"/>
        <v>0</v>
      </c>
      <c r="I1988" s="55">
        <f t="shared" si="300"/>
        <v>0</v>
      </c>
    </row>
    <row r="1989" spans="1:9" x14ac:dyDescent="0.25">
      <c r="A1989" s="37" t="s">
        <v>21</v>
      </c>
      <c r="B1989" s="492" t="s">
        <v>19</v>
      </c>
      <c r="C1989" s="62">
        <f t="shared" ref="C1989:C2000" si="301">D1989+E1989+F1989+G1989+H1989+I1989</f>
        <v>78885</v>
      </c>
      <c r="D1989" s="493">
        <f>D1991</f>
        <v>234</v>
      </c>
      <c r="E1989" s="493">
        <f t="shared" ref="E1989:I1992" si="302">E1991</f>
        <v>78651</v>
      </c>
      <c r="F1989" s="493">
        <f t="shared" si="302"/>
        <v>0</v>
      </c>
      <c r="G1989" s="493">
        <f t="shared" si="302"/>
        <v>0</v>
      </c>
      <c r="H1989" s="493">
        <f t="shared" si="302"/>
        <v>0</v>
      </c>
      <c r="I1989" s="493">
        <f t="shared" si="302"/>
        <v>0</v>
      </c>
    </row>
    <row r="1990" spans="1:9" x14ac:dyDescent="0.25">
      <c r="A1990" s="209" t="s">
        <v>22</v>
      </c>
      <c r="B1990" s="494" t="s">
        <v>20</v>
      </c>
      <c r="C1990" s="62">
        <f t="shared" si="301"/>
        <v>78885</v>
      </c>
      <c r="D1990" s="493">
        <f>D1992</f>
        <v>234</v>
      </c>
      <c r="E1990" s="493">
        <f t="shared" si="302"/>
        <v>20920</v>
      </c>
      <c r="F1990" s="493">
        <f t="shared" si="302"/>
        <v>39325</v>
      </c>
      <c r="G1990" s="493">
        <f t="shared" si="302"/>
        <v>18406</v>
      </c>
      <c r="H1990" s="493">
        <f t="shared" si="302"/>
        <v>0</v>
      </c>
      <c r="I1990" s="493">
        <f t="shared" si="302"/>
        <v>0</v>
      </c>
    </row>
    <row r="1991" spans="1:9" x14ac:dyDescent="0.25">
      <c r="A1991" s="49" t="s">
        <v>26</v>
      </c>
      <c r="B1991" s="50" t="s">
        <v>19</v>
      </c>
      <c r="C1991" s="62">
        <f t="shared" si="301"/>
        <v>78885</v>
      </c>
      <c r="D1991" s="493">
        <f>D1993</f>
        <v>234</v>
      </c>
      <c r="E1991" s="493">
        <f t="shared" si="302"/>
        <v>78651</v>
      </c>
      <c r="F1991" s="493">
        <f t="shared" si="302"/>
        <v>0</v>
      </c>
      <c r="G1991" s="493">
        <f t="shared" si="302"/>
        <v>0</v>
      </c>
      <c r="H1991" s="493">
        <f t="shared" si="302"/>
        <v>0</v>
      </c>
      <c r="I1991" s="493">
        <f t="shared" si="302"/>
        <v>0</v>
      </c>
    </row>
    <row r="1992" spans="1:9" x14ac:dyDescent="0.25">
      <c r="A1992" s="51"/>
      <c r="B1992" s="52" t="s">
        <v>20</v>
      </c>
      <c r="C1992" s="62">
        <f t="shared" si="301"/>
        <v>78885</v>
      </c>
      <c r="D1992" s="493">
        <f>D1994</f>
        <v>234</v>
      </c>
      <c r="E1992" s="493">
        <f t="shared" si="302"/>
        <v>20920</v>
      </c>
      <c r="F1992" s="493">
        <f t="shared" si="302"/>
        <v>39325</v>
      </c>
      <c r="G1992" s="493">
        <f t="shared" si="302"/>
        <v>18406</v>
      </c>
      <c r="H1992" s="493">
        <f t="shared" si="302"/>
        <v>0</v>
      </c>
      <c r="I1992" s="493">
        <f t="shared" si="302"/>
        <v>0</v>
      </c>
    </row>
    <row r="1993" spans="1:9" x14ac:dyDescent="0.25">
      <c r="A1993" s="73" t="s">
        <v>40</v>
      </c>
      <c r="B1993" s="495" t="s">
        <v>19</v>
      </c>
      <c r="C1993" s="62">
        <f t="shared" si="301"/>
        <v>78885</v>
      </c>
      <c r="D1993" s="55">
        <f t="shared" ref="D1993:I1994" si="303">D2008+D2019</f>
        <v>234</v>
      </c>
      <c r="E1993" s="55">
        <f t="shared" si="303"/>
        <v>78651</v>
      </c>
      <c r="F1993" s="55">
        <f t="shared" si="303"/>
        <v>0</v>
      </c>
      <c r="G1993" s="55">
        <f t="shared" si="303"/>
        <v>0</v>
      </c>
      <c r="H1993" s="55">
        <f t="shared" si="303"/>
        <v>0</v>
      </c>
      <c r="I1993" s="55">
        <f t="shared" si="303"/>
        <v>0</v>
      </c>
    </row>
    <row r="1994" spans="1:9" x14ac:dyDescent="0.25">
      <c r="A1994" s="51"/>
      <c r="B1994" s="404" t="s">
        <v>20</v>
      </c>
      <c r="C1994" s="62">
        <f t="shared" si="301"/>
        <v>78885</v>
      </c>
      <c r="D1994" s="55">
        <f t="shared" si="303"/>
        <v>234</v>
      </c>
      <c r="E1994" s="55">
        <f t="shared" si="303"/>
        <v>20920</v>
      </c>
      <c r="F1994" s="55">
        <f t="shared" si="303"/>
        <v>39325</v>
      </c>
      <c r="G1994" s="55">
        <f t="shared" si="303"/>
        <v>18406</v>
      </c>
      <c r="H1994" s="55">
        <f t="shared" si="303"/>
        <v>0</v>
      </c>
      <c r="I1994" s="55">
        <f t="shared" si="303"/>
        <v>0</v>
      </c>
    </row>
    <row r="1995" spans="1:9" x14ac:dyDescent="0.25">
      <c r="A1995" s="37" t="s">
        <v>468</v>
      </c>
      <c r="B1995" s="492" t="s">
        <v>19</v>
      </c>
      <c r="C1995" s="62">
        <f t="shared" si="301"/>
        <v>0</v>
      </c>
      <c r="D1995" s="493">
        <f>D1997</f>
        <v>0</v>
      </c>
      <c r="E1995" s="493">
        <f t="shared" ref="E1995:I1998" si="304">E1997</f>
        <v>0</v>
      </c>
      <c r="F1995" s="493">
        <f t="shared" si="304"/>
        <v>0</v>
      </c>
      <c r="G1995" s="493">
        <f t="shared" si="304"/>
        <v>0</v>
      </c>
      <c r="H1995" s="493">
        <f t="shared" si="304"/>
        <v>0</v>
      </c>
      <c r="I1995" s="493">
        <f t="shared" si="304"/>
        <v>0</v>
      </c>
    </row>
    <row r="1996" spans="1:9" x14ac:dyDescent="0.25">
      <c r="A1996" s="209" t="s">
        <v>22</v>
      </c>
      <c r="B1996" s="494" t="s">
        <v>20</v>
      </c>
      <c r="C1996" s="62">
        <f t="shared" si="301"/>
        <v>0</v>
      </c>
      <c r="D1996" s="493">
        <f>D1998</f>
        <v>0</v>
      </c>
      <c r="E1996" s="493">
        <f t="shared" si="304"/>
        <v>0</v>
      </c>
      <c r="F1996" s="493">
        <f t="shared" si="304"/>
        <v>0</v>
      </c>
      <c r="G1996" s="493">
        <f t="shared" si="304"/>
        <v>0</v>
      </c>
      <c r="H1996" s="493">
        <f t="shared" si="304"/>
        <v>0</v>
      </c>
      <c r="I1996" s="493">
        <f t="shared" si="304"/>
        <v>0</v>
      </c>
    </row>
    <row r="1997" spans="1:9" x14ac:dyDescent="0.25">
      <c r="A1997" s="49" t="s">
        <v>26</v>
      </c>
      <c r="B1997" s="50" t="s">
        <v>19</v>
      </c>
      <c r="C1997" s="62">
        <f t="shared" si="301"/>
        <v>0</v>
      </c>
      <c r="D1997" s="493">
        <f>D1999</f>
        <v>0</v>
      </c>
      <c r="E1997" s="493">
        <f t="shared" si="304"/>
        <v>0</v>
      </c>
      <c r="F1997" s="493">
        <f t="shared" si="304"/>
        <v>0</v>
      </c>
      <c r="G1997" s="493">
        <f t="shared" si="304"/>
        <v>0</v>
      </c>
      <c r="H1997" s="493">
        <f t="shared" si="304"/>
        <v>0</v>
      </c>
      <c r="I1997" s="493">
        <f t="shared" si="304"/>
        <v>0</v>
      </c>
    </row>
    <row r="1998" spans="1:9" x14ac:dyDescent="0.25">
      <c r="A1998" s="51"/>
      <c r="B1998" s="52" t="s">
        <v>20</v>
      </c>
      <c r="C1998" s="62">
        <f t="shared" si="301"/>
        <v>0</v>
      </c>
      <c r="D1998" s="493">
        <f>D2000</f>
        <v>0</v>
      </c>
      <c r="E1998" s="493">
        <f t="shared" si="304"/>
        <v>0</v>
      </c>
      <c r="F1998" s="493">
        <f t="shared" si="304"/>
        <v>0</v>
      </c>
      <c r="G1998" s="493">
        <f t="shared" si="304"/>
        <v>0</v>
      </c>
      <c r="H1998" s="493">
        <f t="shared" si="304"/>
        <v>0</v>
      </c>
      <c r="I1998" s="493">
        <f t="shared" si="304"/>
        <v>0</v>
      </c>
    </row>
    <row r="1999" spans="1:9" x14ac:dyDescent="0.25">
      <c r="A1999" s="73" t="s">
        <v>40</v>
      </c>
      <c r="B1999" s="495" t="s">
        <v>19</v>
      </c>
      <c r="C1999" s="62">
        <f t="shared" si="301"/>
        <v>0</v>
      </c>
      <c r="D1999" s="55">
        <v>0</v>
      </c>
      <c r="E1999" s="55">
        <v>0</v>
      </c>
      <c r="F1999" s="55">
        <v>0</v>
      </c>
      <c r="G1999" s="55">
        <v>0</v>
      </c>
      <c r="H1999" s="55">
        <v>0</v>
      </c>
      <c r="I1999" s="55">
        <v>0</v>
      </c>
    </row>
    <row r="2000" spans="1:9" x14ac:dyDescent="0.25">
      <c r="A2000" s="51"/>
      <c r="B2000" s="404" t="s">
        <v>20</v>
      </c>
      <c r="C2000" s="62">
        <f t="shared" si="301"/>
        <v>0</v>
      </c>
      <c r="D2000" s="55">
        <v>0</v>
      </c>
      <c r="E2000" s="55">
        <v>0</v>
      </c>
      <c r="F2000" s="55">
        <v>0</v>
      </c>
      <c r="G2000" s="55">
        <v>0</v>
      </c>
      <c r="H2000" s="55">
        <v>0</v>
      </c>
      <c r="I2000" s="55">
        <v>0</v>
      </c>
    </row>
    <row r="2001" spans="1:9" x14ac:dyDescent="0.25">
      <c r="A2001" s="87" t="s">
        <v>46</v>
      </c>
      <c r="B2001" s="88"/>
      <c r="C2001" s="88"/>
      <c r="D2001" s="192"/>
      <c r="E2001" s="192"/>
      <c r="F2001" s="192"/>
      <c r="G2001" s="192"/>
      <c r="H2001" s="192"/>
      <c r="I2001" s="193"/>
    </row>
    <row r="2002" spans="1:9" x14ac:dyDescent="0.25">
      <c r="A2002" s="496" t="s">
        <v>42</v>
      </c>
      <c r="B2002" s="68" t="s">
        <v>19</v>
      </c>
      <c r="C2002" s="62">
        <f t="shared" ref="C2002:C2011" si="305">D2002+E2002+F2002+G2002+H2002+I2002</f>
        <v>78651</v>
      </c>
      <c r="D2002" s="39">
        <f t="shared" ref="D2002:I2009" si="306">D2004</f>
        <v>0</v>
      </c>
      <c r="E2002" s="39">
        <f t="shared" si="306"/>
        <v>78651</v>
      </c>
      <c r="F2002" s="39">
        <f t="shared" si="306"/>
        <v>0</v>
      </c>
      <c r="G2002" s="39">
        <f t="shared" si="306"/>
        <v>0</v>
      </c>
      <c r="H2002" s="39">
        <f t="shared" si="306"/>
        <v>0</v>
      </c>
      <c r="I2002" s="39">
        <f t="shared" si="306"/>
        <v>0</v>
      </c>
    </row>
    <row r="2003" spans="1:9" x14ac:dyDescent="0.25">
      <c r="A2003" s="140" t="s">
        <v>56</v>
      </c>
      <c r="B2003" s="69" t="s">
        <v>20</v>
      </c>
      <c r="C2003" s="62">
        <f t="shared" si="305"/>
        <v>78651</v>
      </c>
      <c r="D2003" s="39">
        <f t="shared" si="306"/>
        <v>0</v>
      </c>
      <c r="E2003" s="39">
        <f t="shared" si="306"/>
        <v>20920</v>
      </c>
      <c r="F2003" s="39">
        <f t="shared" si="306"/>
        <v>39325</v>
      </c>
      <c r="G2003" s="39">
        <f t="shared" si="306"/>
        <v>18406</v>
      </c>
      <c r="H2003" s="39">
        <f t="shared" si="306"/>
        <v>0</v>
      </c>
      <c r="I2003" s="39">
        <f t="shared" si="306"/>
        <v>0</v>
      </c>
    </row>
    <row r="2004" spans="1:9" x14ac:dyDescent="0.25">
      <c r="A2004" s="411" t="s">
        <v>21</v>
      </c>
      <c r="B2004" s="69" t="s">
        <v>19</v>
      </c>
      <c r="C2004" s="62">
        <f t="shared" si="305"/>
        <v>78651</v>
      </c>
      <c r="D2004" s="39">
        <f t="shared" si="306"/>
        <v>0</v>
      </c>
      <c r="E2004" s="39">
        <f t="shared" si="306"/>
        <v>78651</v>
      </c>
      <c r="F2004" s="39">
        <f t="shared" si="306"/>
        <v>0</v>
      </c>
      <c r="G2004" s="39">
        <f t="shared" si="306"/>
        <v>0</v>
      </c>
      <c r="H2004" s="39">
        <f t="shared" si="306"/>
        <v>0</v>
      </c>
      <c r="I2004" s="39">
        <f t="shared" si="306"/>
        <v>0</v>
      </c>
    </row>
    <row r="2005" spans="1:9" x14ac:dyDescent="0.25">
      <c r="A2005" s="189" t="s">
        <v>22</v>
      </c>
      <c r="B2005" s="59" t="s">
        <v>20</v>
      </c>
      <c r="C2005" s="62">
        <f t="shared" si="305"/>
        <v>78651</v>
      </c>
      <c r="D2005" s="39">
        <f t="shared" si="306"/>
        <v>0</v>
      </c>
      <c r="E2005" s="39">
        <f t="shared" si="306"/>
        <v>20920</v>
      </c>
      <c r="F2005" s="39">
        <f t="shared" si="306"/>
        <v>39325</v>
      </c>
      <c r="G2005" s="39">
        <f t="shared" si="306"/>
        <v>18406</v>
      </c>
      <c r="H2005" s="39">
        <f t="shared" si="306"/>
        <v>0</v>
      </c>
      <c r="I2005" s="39">
        <f t="shared" si="306"/>
        <v>0</v>
      </c>
    </row>
    <row r="2006" spans="1:9" x14ac:dyDescent="0.25">
      <c r="A2006" s="49" t="s">
        <v>26</v>
      </c>
      <c r="B2006" s="59" t="s">
        <v>19</v>
      </c>
      <c r="C2006" s="62">
        <f t="shared" si="305"/>
        <v>78651</v>
      </c>
      <c r="D2006" s="39">
        <f t="shared" si="306"/>
        <v>0</v>
      </c>
      <c r="E2006" s="62">
        <f t="shared" si="306"/>
        <v>78651</v>
      </c>
      <c r="F2006" s="39">
        <f t="shared" si="306"/>
        <v>0</v>
      </c>
      <c r="G2006" s="39">
        <f t="shared" si="306"/>
        <v>0</v>
      </c>
      <c r="H2006" s="39">
        <f t="shared" si="306"/>
        <v>0</v>
      </c>
      <c r="I2006" s="39">
        <f t="shared" si="306"/>
        <v>0</v>
      </c>
    </row>
    <row r="2007" spans="1:9" x14ac:dyDescent="0.25">
      <c r="A2007" s="51"/>
      <c r="B2007" s="57" t="s">
        <v>20</v>
      </c>
      <c r="C2007" s="62">
        <f t="shared" si="305"/>
        <v>78651</v>
      </c>
      <c r="D2007" s="39">
        <f t="shared" si="306"/>
        <v>0</v>
      </c>
      <c r="E2007" s="62">
        <f t="shared" si="306"/>
        <v>20920</v>
      </c>
      <c r="F2007" s="39">
        <f t="shared" si="306"/>
        <v>39325</v>
      </c>
      <c r="G2007" s="39">
        <f t="shared" si="306"/>
        <v>18406</v>
      </c>
      <c r="H2007" s="39">
        <f t="shared" si="306"/>
        <v>0</v>
      </c>
      <c r="I2007" s="39">
        <f t="shared" si="306"/>
        <v>0</v>
      </c>
    </row>
    <row r="2008" spans="1:9" x14ac:dyDescent="0.25">
      <c r="A2008" s="73" t="s">
        <v>40</v>
      </c>
      <c r="B2008" s="59" t="s">
        <v>19</v>
      </c>
      <c r="C2008" s="62">
        <f t="shared" si="305"/>
        <v>78651</v>
      </c>
      <c r="D2008" s="39">
        <f t="shared" si="306"/>
        <v>0</v>
      </c>
      <c r="E2008" s="39">
        <f t="shared" si="306"/>
        <v>78651</v>
      </c>
      <c r="F2008" s="39">
        <f t="shared" si="306"/>
        <v>0</v>
      </c>
      <c r="G2008" s="39">
        <f t="shared" si="306"/>
        <v>0</v>
      </c>
      <c r="H2008" s="39">
        <f t="shared" si="306"/>
        <v>0</v>
      </c>
      <c r="I2008" s="39">
        <f t="shared" si="306"/>
        <v>0</v>
      </c>
    </row>
    <row r="2009" spans="1:9" x14ac:dyDescent="0.25">
      <c r="A2009" s="41"/>
      <c r="B2009" s="57" t="s">
        <v>20</v>
      </c>
      <c r="C2009" s="62">
        <f t="shared" si="305"/>
        <v>78651</v>
      </c>
      <c r="D2009" s="39">
        <f t="shared" si="306"/>
        <v>0</v>
      </c>
      <c r="E2009" s="39">
        <f t="shared" si="306"/>
        <v>20920</v>
      </c>
      <c r="F2009" s="39">
        <f t="shared" si="306"/>
        <v>39325</v>
      </c>
      <c r="G2009" s="39">
        <f t="shared" si="306"/>
        <v>18406</v>
      </c>
      <c r="H2009" s="39">
        <f t="shared" si="306"/>
        <v>0</v>
      </c>
      <c r="I2009" s="39">
        <f t="shared" si="306"/>
        <v>0</v>
      </c>
    </row>
    <row r="2010" spans="1:9" x14ac:dyDescent="0.25">
      <c r="A2010" s="497" t="s">
        <v>751</v>
      </c>
      <c r="B2010" s="44" t="s">
        <v>19</v>
      </c>
      <c r="C2010" s="45">
        <f t="shared" si="305"/>
        <v>78651</v>
      </c>
      <c r="D2010" s="45">
        <f>D2011</f>
        <v>0</v>
      </c>
      <c r="E2010" s="45">
        <v>78651</v>
      </c>
      <c r="F2010" s="45">
        <v>0</v>
      </c>
      <c r="G2010" s="45">
        <v>0</v>
      </c>
      <c r="H2010" s="45">
        <v>0</v>
      </c>
      <c r="I2010" s="45">
        <v>0</v>
      </c>
    </row>
    <row r="2011" spans="1:9" x14ac:dyDescent="0.25">
      <c r="A2011" s="498"/>
      <c r="B2011" s="57" t="s">
        <v>20</v>
      </c>
      <c r="C2011" s="62">
        <f t="shared" si="305"/>
        <v>78651</v>
      </c>
      <c r="D2011" s="39">
        <v>0</v>
      </c>
      <c r="E2011" s="62">
        <f>920+20000</f>
        <v>20920</v>
      </c>
      <c r="F2011" s="39">
        <v>39325</v>
      </c>
      <c r="G2011" s="39">
        <f>38406-20000</f>
        <v>18406</v>
      </c>
      <c r="H2011" s="39">
        <v>0</v>
      </c>
      <c r="I2011" s="39">
        <v>0</v>
      </c>
    </row>
    <row r="2012" spans="1:9" x14ac:dyDescent="0.25">
      <c r="A2012" s="100" t="s">
        <v>583</v>
      </c>
      <c r="B2012" s="101"/>
      <c r="C2012" s="101"/>
      <c r="D2012" s="101"/>
      <c r="E2012" s="101"/>
      <c r="F2012" s="101"/>
      <c r="G2012" s="101"/>
      <c r="H2012" s="101"/>
      <c r="I2012" s="102"/>
    </row>
    <row r="2013" spans="1:9" x14ac:dyDescent="0.25">
      <c r="A2013" s="71" t="s">
        <v>42</v>
      </c>
      <c r="B2013" s="54" t="s">
        <v>19</v>
      </c>
      <c r="C2013" s="62">
        <f t="shared" ref="C2013:C2022" si="307">D2013+E2013+F2013+G2013+H2013+I2013</f>
        <v>234</v>
      </c>
      <c r="D2013" s="55">
        <f>D2015</f>
        <v>234</v>
      </c>
      <c r="E2013" s="55">
        <f>E2015</f>
        <v>0</v>
      </c>
      <c r="F2013" s="55">
        <f t="shared" ref="F2013:I2014" si="308">F2015</f>
        <v>0</v>
      </c>
      <c r="G2013" s="55">
        <f t="shared" si="308"/>
        <v>0</v>
      </c>
      <c r="H2013" s="55">
        <f t="shared" si="308"/>
        <v>0</v>
      </c>
      <c r="I2013" s="55">
        <f t="shared" si="308"/>
        <v>0</v>
      </c>
    </row>
    <row r="2014" spans="1:9" x14ac:dyDescent="0.25">
      <c r="A2014" s="61" t="s">
        <v>56</v>
      </c>
      <c r="B2014" s="52" t="s">
        <v>20</v>
      </c>
      <c r="C2014" s="62">
        <f t="shared" si="307"/>
        <v>234</v>
      </c>
      <c r="D2014" s="55">
        <f>D2016</f>
        <v>234</v>
      </c>
      <c r="E2014" s="55">
        <f>E2016</f>
        <v>0</v>
      </c>
      <c r="F2014" s="55">
        <f t="shared" si="308"/>
        <v>0</v>
      </c>
      <c r="G2014" s="55">
        <f t="shared" si="308"/>
        <v>0</v>
      </c>
      <c r="H2014" s="55">
        <f t="shared" si="308"/>
        <v>0</v>
      </c>
      <c r="I2014" s="55">
        <f t="shared" si="308"/>
        <v>0</v>
      </c>
    </row>
    <row r="2015" spans="1:9" x14ac:dyDescent="0.25">
      <c r="A2015" s="254" t="s">
        <v>66</v>
      </c>
      <c r="B2015" s="59" t="s">
        <v>19</v>
      </c>
      <c r="C2015" s="62">
        <f t="shared" si="307"/>
        <v>234</v>
      </c>
      <c r="D2015" s="62">
        <f t="shared" ref="D2015:I2020" si="309">D2017</f>
        <v>234</v>
      </c>
      <c r="E2015" s="62">
        <f t="shared" si="309"/>
        <v>0</v>
      </c>
      <c r="F2015" s="62">
        <f t="shared" si="309"/>
        <v>0</v>
      </c>
      <c r="G2015" s="62">
        <f t="shared" si="309"/>
        <v>0</v>
      </c>
      <c r="H2015" s="62">
        <f t="shared" si="309"/>
        <v>0</v>
      </c>
      <c r="I2015" s="62">
        <f t="shared" si="309"/>
        <v>0</v>
      </c>
    </row>
    <row r="2016" spans="1:9" x14ac:dyDescent="0.25">
      <c r="A2016" s="61" t="s">
        <v>67</v>
      </c>
      <c r="B2016" s="57" t="s">
        <v>20</v>
      </c>
      <c r="C2016" s="62">
        <f t="shared" si="307"/>
        <v>234</v>
      </c>
      <c r="D2016" s="62">
        <f t="shared" si="309"/>
        <v>234</v>
      </c>
      <c r="E2016" s="62">
        <f t="shared" si="309"/>
        <v>0</v>
      </c>
      <c r="F2016" s="62">
        <f t="shared" si="309"/>
        <v>0</v>
      </c>
      <c r="G2016" s="62">
        <f t="shared" si="309"/>
        <v>0</v>
      </c>
      <c r="H2016" s="62">
        <f t="shared" si="309"/>
        <v>0</v>
      </c>
      <c r="I2016" s="62">
        <f t="shared" si="309"/>
        <v>0</v>
      </c>
    </row>
    <row r="2017" spans="1:9" x14ac:dyDescent="0.25">
      <c r="A2017" s="49" t="s">
        <v>26</v>
      </c>
      <c r="B2017" s="50" t="s">
        <v>19</v>
      </c>
      <c r="C2017" s="62">
        <f t="shared" si="307"/>
        <v>234</v>
      </c>
      <c r="D2017" s="62">
        <f>D2019</f>
        <v>234</v>
      </c>
      <c r="E2017" s="62">
        <f t="shared" si="309"/>
        <v>0</v>
      </c>
      <c r="F2017" s="62">
        <f t="shared" si="309"/>
        <v>0</v>
      </c>
      <c r="G2017" s="62">
        <f t="shared" si="309"/>
        <v>0</v>
      </c>
      <c r="H2017" s="62">
        <f t="shared" si="309"/>
        <v>0</v>
      </c>
      <c r="I2017" s="62">
        <f t="shared" si="309"/>
        <v>0</v>
      </c>
    </row>
    <row r="2018" spans="1:9" x14ac:dyDescent="0.25">
      <c r="A2018" s="51"/>
      <c r="B2018" s="52" t="s">
        <v>20</v>
      </c>
      <c r="C2018" s="62">
        <f t="shared" si="307"/>
        <v>234</v>
      </c>
      <c r="D2018" s="62">
        <f>D2020</f>
        <v>234</v>
      </c>
      <c r="E2018" s="62">
        <f t="shared" si="309"/>
        <v>0</v>
      </c>
      <c r="F2018" s="62">
        <f t="shared" si="309"/>
        <v>0</v>
      </c>
      <c r="G2018" s="62">
        <f t="shared" si="309"/>
        <v>0</v>
      </c>
      <c r="H2018" s="62">
        <f t="shared" si="309"/>
        <v>0</v>
      </c>
      <c r="I2018" s="62">
        <f t="shared" si="309"/>
        <v>0</v>
      </c>
    </row>
    <row r="2019" spans="1:9" x14ac:dyDescent="0.25">
      <c r="A2019" s="103" t="s">
        <v>40</v>
      </c>
      <c r="B2019" s="499" t="s">
        <v>19</v>
      </c>
      <c r="C2019" s="105">
        <f t="shared" si="307"/>
        <v>234</v>
      </c>
      <c r="D2019" s="105">
        <f>D2021</f>
        <v>234</v>
      </c>
      <c r="E2019" s="105">
        <f t="shared" si="309"/>
        <v>0</v>
      </c>
      <c r="F2019" s="105">
        <f t="shared" si="309"/>
        <v>0</v>
      </c>
      <c r="G2019" s="105">
        <f t="shared" si="309"/>
        <v>0</v>
      </c>
      <c r="H2019" s="105">
        <f t="shared" si="309"/>
        <v>0</v>
      </c>
      <c r="I2019" s="105">
        <f t="shared" si="309"/>
        <v>0</v>
      </c>
    </row>
    <row r="2020" spans="1:9" x14ac:dyDescent="0.25">
      <c r="A2020" s="500"/>
      <c r="B2020" s="402" t="s">
        <v>20</v>
      </c>
      <c r="C2020" s="105">
        <f t="shared" si="307"/>
        <v>234</v>
      </c>
      <c r="D2020" s="105">
        <f>D2022</f>
        <v>234</v>
      </c>
      <c r="E2020" s="105">
        <f t="shared" si="309"/>
        <v>0</v>
      </c>
      <c r="F2020" s="105">
        <f t="shared" si="309"/>
        <v>0</v>
      </c>
      <c r="G2020" s="105">
        <f t="shared" si="309"/>
        <v>0</v>
      </c>
      <c r="H2020" s="105">
        <f t="shared" si="309"/>
        <v>0</v>
      </c>
      <c r="I2020" s="105">
        <f t="shared" si="309"/>
        <v>0</v>
      </c>
    </row>
    <row r="2021" spans="1:9" ht="39" x14ac:dyDescent="0.25">
      <c r="A2021" s="262" t="s">
        <v>752</v>
      </c>
      <c r="B2021" s="403" t="s">
        <v>19</v>
      </c>
      <c r="C2021" s="55">
        <f t="shared" si="307"/>
        <v>234</v>
      </c>
      <c r="D2021" s="55">
        <f>D2022</f>
        <v>234</v>
      </c>
      <c r="E2021" s="55">
        <v>0</v>
      </c>
      <c r="F2021" s="55">
        <v>0</v>
      </c>
      <c r="G2021" s="55">
        <v>0</v>
      </c>
      <c r="H2021" s="55">
        <v>0</v>
      </c>
      <c r="I2021" s="55">
        <v>0</v>
      </c>
    </row>
    <row r="2022" spans="1:9" x14ac:dyDescent="0.25">
      <c r="A2022" s="501"/>
      <c r="B2022" s="495" t="s">
        <v>20</v>
      </c>
      <c r="C2022" s="55">
        <f t="shared" si="307"/>
        <v>234</v>
      </c>
      <c r="D2022" s="55">
        <v>234</v>
      </c>
      <c r="E2022" s="55">
        <v>0</v>
      </c>
      <c r="F2022" s="55">
        <v>0</v>
      </c>
      <c r="G2022" s="55">
        <v>0</v>
      </c>
      <c r="H2022" s="55">
        <v>0</v>
      </c>
      <c r="I2022" s="55">
        <v>0</v>
      </c>
    </row>
    <row r="2023" spans="1:9" x14ac:dyDescent="0.25">
      <c r="A2023" s="502" t="s">
        <v>753</v>
      </c>
      <c r="B2023" s="503"/>
      <c r="C2023" s="504"/>
      <c r="D2023" s="503"/>
      <c r="E2023" s="503"/>
      <c r="F2023" s="503"/>
      <c r="G2023" s="503"/>
      <c r="H2023" s="503"/>
      <c r="I2023" s="505"/>
    </row>
    <row r="2024" spans="1:9" x14ac:dyDescent="0.25">
      <c r="A2024" s="506" t="s">
        <v>42</v>
      </c>
      <c r="B2024" s="507"/>
      <c r="C2024" s="508"/>
      <c r="D2024" s="508"/>
      <c r="E2024" s="508"/>
      <c r="F2024" s="508"/>
      <c r="G2024" s="508"/>
      <c r="H2024" s="508"/>
      <c r="I2024" s="509"/>
    </row>
    <row r="2025" spans="1:9" x14ac:dyDescent="0.25">
      <c r="A2025" s="489" t="s">
        <v>18</v>
      </c>
      <c r="B2025" s="495" t="s">
        <v>19</v>
      </c>
      <c r="C2025" s="62">
        <f t="shared" ref="C2025:C2046" si="310">D2025+E2025+F2025+G2025+H2025+I2025</f>
        <v>526459.17999999993</v>
      </c>
      <c r="D2025" s="55">
        <f>D2027+D2037</f>
        <v>518506.39599999995</v>
      </c>
      <c r="E2025" s="55">
        <f t="shared" ref="E2025:I2026" si="311">E2027+E2037</f>
        <v>6362.97</v>
      </c>
      <c r="F2025" s="55">
        <f t="shared" si="311"/>
        <v>0</v>
      </c>
      <c r="G2025" s="55">
        <f t="shared" si="311"/>
        <v>0</v>
      </c>
      <c r="H2025" s="55">
        <f t="shared" si="311"/>
        <v>0</v>
      </c>
      <c r="I2025" s="55">
        <f t="shared" si="311"/>
        <v>1589.8140000000001</v>
      </c>
    </row>
    <row r="2026" spans="1:9" ht="15.75" thickBot="1" x14ac:dyDescent="0.3">
      <c r="A2026" s="490"/>
      <c r="B2026" s="510" t="s">
        <v>20</v>
      </c>
      <c r="C2026" s="62">
        <f t="shared" si="310"/>
        <v>526459.17999999993</v>
      </c>
      <c r="D2026" s="55">
        <f>D2028+D2038</f>
        <v>518506.39599999995</v>
      </c>
      <c r="E2026" s="55">
        <f t="shared" si="311"/>
        <v>6362.97</v>
      </c>
      <c r="F2026" s="55">
        <f t="shared" si="311"/>
        <v>0</v>
      </c>
      <c r="G2026" s="55">
        <f t="shared" si="311"/>
        <v>0</v>
      </c>
      <c r="H2026" s="55">
        <f t="shared" si="311"/>
        <v>0</v>
      </c>
      <c r="I2026" s="55">
        <f t="shared" si="311"/>
        <v>1589.8140000000001</v>
      </c>
    </row>
    <row r="2027" spans="1:9" x14ac:dyDescent="0.25">
      <c r="A2027" s="37" t="s">
        <v>21</v>
      </c>
      <c r="B2027" s="492" t="s">
        <v>19</v>
      </c>
      <c r="C2027" s="62">
        <f t="shared" si="310"/>
        <v>512746.00199999998</v>
      </c>
      <c r="D2027" s="493">
        <f>D2029</f>
        <v>511939.42799999996</v>
      </c>
      <c r="E2027" s="493">
        <f t="shared" ref="E2027:I2028" si="312">E2029</f>
        <v>786</v>
      </c>
      <c r="F2027" s="493">
        <f t="shared" si="312"/>
        <v>0</v>
      </c>
      <c r="G2027" s="493">
        <f t="shared" si="312"/>
        <v>0</v>
      </c>
      <c r="H2027" s="493">
        <f t="shared" si="312"/>
        <v>0</v>
      </c>
      <c r="I2027" s="493">
        <f t="shared" si="312"/>
        <v>20.573999999999995</v>
      </c>
    </row>
    <row r="2028" spans="1:9" x14ac:dyDescent="0.25">
      <c r="A2028" s="209" t="s">
        <v>22</v>
      </c>
      <c r="B2028" s="494" t="s">
        <v>20</v>
      </c>
      <c r="C2028" s="62">
        <f t="shared" si="310"/>
        <v>512746.00199999998</v>
      </c>
      <c r="D2028" s="493">
        <f>D2030</f>
        <v>511939.42799999996</v>
      </c>
      <c r="E2028" s="493">
        <f t="shared" si="312"/>
        <v>786</v>
      </c>
      <c r="F2028" s="493">
        <f t="shared" si="312"/>
        <v>0</v>
      </c>
      <c r="G2028" s="493">
        <f t="shared" si="312"/>
        <v>0</v>
      </c>
      <c r="H2028" s="493">
        <f t="shared" si="312"/>
        <v>0</v>
      </c>
      <c r="I2028" s="493">
        <f t="shared" si="312"/>
        <v>20.573999999999995</v>
      </c>
    </row>
    <row r="2029" spans="1:9" x14ac:dyDescent="0.25">
      <c r="A2029" s="49" t="s">
        <v>26</v>
      </c>
      <c r="B2029" s="50" t="s">
        <v>19</v>
      </c>
      <c r="C2029" s="62">
        <f t="shared" si="310"/>
        <v>512746.00199999998</v>
      </c>
      <c r="D2029" s="493">
        <f>D2031+D2035</f>
        <v>511939.42799999996</v>
      </c>
      <c r="E2029" s="493">
        <f t="shared" ref="E2029:I2030" si="313">E2031+E2035</f>
        <v>786</v>
      </c>
      <c r="F2029" s="493">
        <f t="shared" si="313"/>
        <v>0</v>
      </c>
      <c r="G2029" s="493">
        <f t="shared" si="313"/>
        <v>0</v>
      </c>
      <c r="H2029" s="493">
        <f t="shared" si="313"/>
        <v>0</v>
      </c>
      <c r="I2029" s="493">
        <f t="shared" si="313"/>
        <v>20.573999999999995</v>
      </c>
    </row>
    <row r="2030" spans="1:9" x14ac:dyDescent="0.25">
      <c r="A2030" s="51"/>
      <c r="B2030" s="52" t="s">
        <v>20</v>
      </c>
      <c r="C2030" s="62">
        <f t="shared" si="310"/>
        <v>512746.00199999998</v>
      </c>
      <c r="D2030" s="493">
        <f>D2032+D2036</f>
        <v>511939.42799999996</v>
      </c>
      <c r="E2030" s="493">
        <f t="shared" si="313"/>
        <v>786</v>
      </c>
      <c r="F2030" s="493">
        <f t="shared" si="313"/>
        <v>0</v>
      </c>
      <c r="G2030" s="493">
        <f t="shared" si="313"/>
        <v>0</v>
      </c>
      <c r="H2030" s="493">
        <f t="shared" si="313"/>
        <v>0</v>
      </c>
      <c r="I2030" s="493">
        <f t="shared" si="313"/>
        <v>20.573999999999995</v>
      </c>
    </row>
    <row r="2031" spans="1:9" x14ac:dyDescent="0.25">
      <c r="A2031" s="304" t="s">
        <v>38</v>
      </c>
      <c r="B2031" s="403" t="s">
        <v>19</v>
      </c>
      <c r="C2031" s="62">
        <f t="shared" si="310"/>
        <v>204</v>
      </c>
      <c r="D2031" s="55">
        <f>D2033</f>
        <v>7</v>
      </c>
      <c r="E2031" s="55">
        <f t="shared" ref="E2031:I2032" si="314">E2033</f>
        <v>191</v>
      </c>
      <c r="F2031" s="55">
        <f t="shared" si="314"/>
        <v>0</v>
      </c>
      <c r="G2031" s="55">
        <f t="shared" si="314"/>
        <v>0</v>
      </c>
      <c r="H2031" s="55">
        <f t="shared" si="314"/>
        <v>0</v>
      </c>
      <c r="I2031" s="55">
        <f t="shared" si="314"/>
        <v>6</v>
      </c>
    </row>
    <row r="2032" spans="1:9" x14ac:dyDescent="0.25">
      <c r="A2032" s="66"/>
      <c r="B2032" s="404" t="s">
        <v>20</v>
      </c>
      <c r="C2032" s="62">
        <f t="shared" si="310"/>
        <v>204</v>
      </c>
      <c r="D2032" s="55">
        <f>D2034</f>
        <v>7</v>
      </c>
      <c r="E2032" s="55">
        <f t="shared" si="314"/>
        <v>191</v>
      </c>
      <c r="F2032" s="55">
        <f t="shared" si="314"/>
        <v>0</v>
      </c>
      <c r="G2032" s="55">
        <f t="shared" si="314"/>
        <v>0</v>
      </c>
      <c r="H2032" s="55">
        <f t="shared" si="314"/>
        <v>0</v>
      </c>
      <c r="I2032" s="55">
        <f t="shared" si="314"/>
        <v>6</v>
      </c>
    </row>
    <row r="2033" spans="1:9" x14ac:dyDescent="0.25">
      <c r="A2033" s="49" t="s">
        <v>754</v>
      </c>
      <c r="B2033" s="495" t="s">
        <v>19</v>
      </c>
      <c r="C2033" s="62">
        <f t="shared" si="310"/>
        <v>204</v>
      </c>
      <c r="D2033" s="55">
        <f>D2211+D2282</f>
        <v>7</v>
      </c>
      <c r="E2033" s="55">
        <f>E2308+E2211</f>
        <v>191</v>
      </c>
      <c r="F2033" s="55">
        <f t="shared" ref="F2033:I2034" si="315">F2211+F2282</f>
        <v>0</v>
      </c>
      <c r="G2033" s="55">
        <f t="shared" si="315"/>
        <v>0</v>
      </c>
      <c r="H2033" s="55">
        <f t="shared" si="315"/>
        <v>0</v>
      </c>
      <c r="I2033" s="55">
        <f t="shared" si="315"/>
        <v>6</v>
      </c>
    </row>
    <row r="2034" spans="1:9" x14ac:dyDescent="0.25">
      <c r="A2034" s="51"/>
      <c r="B2034" s="404" t="s">
        <v>20</v>
      </c>
      <c r="C2034" s="62">
        <f t="shared" si="310"/>
        <v>204</v>
      </c>
      <c r="D2034" s="55">
        <f>D2212+D2283</f>
        <v>7</v>
      </c>
      <c r="E2034" s="55">
        <f>E2309+E2212</f>
        <v>191</v>
      </c>
      <c r="F2034" s="55">
        <f t="shared" si="315"/>
        <v>0</v>
      </c>
      <c r="G2034" s="55">
        <f t="shared" si="315"/>
        <v>0</v>
      </c>
      <c r="H2034" s="55">
        <f t="shared" si="315"/>
        <v>0</v>
      </c>
      <c r="I2034" s="55">
        <f t="shared" si="315"/>
        <v>6</v>
      </c>
    </row>
    <row r="2035" spans="1:9" x14ac:dyDescent="0.25">
      <c r="A2035" s="73" t="s">
        <v>40</v>
      </c>
      <c r="B2035" s="495" t="s">
        <v>19</v>
      </c>
      <c r="C2035" s="62">
        <f t="shared" si="310"/>
        <v>512542.00199999998</v>
      </c>
      <c r="D2035" s="55">
        <f t="shared" ref="D2035:I2036" si="316">D2054+D2229+D2293</f>
        <v>511932.42799999996</v>
      </c>
      <c r="E2035" s="55">
        <f t="shared" si="316"/>
        <v>595</v>
      </c>
      <c r="F2035" s="55">
        <f t="shared" si="316"/>
        <v>0</v>
      </c>
      <c r="G2035" s="55">
        <f t="shared" si="316"/>
        <v>0</v>
      </c>
      <c r="H2035" s="55">
        <f t="shared" si="316"/>
        <v>0</v>
      </c>
      <c r="I2035" s="55">
        <f t="shared" si="316"/>
        <v>14.573999999999995</v>
      </c>
    </row>
    <row r="2036" spans="1:9" x14ac:dyDescent="0.25">
      <c r="A2036" s="51"/>
      <c r="B2036" s="404" t="s">
        <v>20</v>
      </c>
      <c r="C2036" s="62">
        <f t="shared" si="310"/>
        <v>512542.00199999998</v>
      </c>
      <c r="D2036" s="55">
        <f t="shared" si="316"/>
        <v>511932.42799999996</v>
      </c>
      <c r="E2036" s="55">
        <f t="shared" si="316"/>
        <v>595</v>
      </c>
      <c r="F2036" s="55">
        <f t="shared" si="316"/>
        <v>0</v>
      </c>
      <c r="G2036" s="55">
        <f t="shared" si="316"/>
        <v>0</v>
      </c>
      <c r="H2036" s="55">
        <f t="shared" si="316"/>
        <v>0</v>
      </c>
      <c r="I2036" s="55">
        <f t="shared" si="316"/>
        <v>14.573999999999995</v>
      </c>
    </row>
    <row r="2037" spans="1:9" x14ac:dyDescent="0.25">
      <c r="A2037" s="103" t="s">
        <v>33</v>
      </c>
      <c r="B2037" s="495" t="s">
        <v>19</v>
      </c>
      <c r="C2037" s="62">
        <f t="shared" si="310"/>
        <v>13713.178</v>
      </c>
      <c r="D2037" s="55">
        <f>D2039</f>
        <v>6566.9679999999998</v>
      </c>
      <c r="E2037" s="55">
        <f t="shared" ref="E2037:I2038" si="317">E2039</f>
        <v>5576.97</v>
      </c>
      <c r="F2037" s="55">
        <f t="shared" si="317"/>
        <v>0</v>
      </c>
      <c r="G2037" s="55">
        <f t="shared" si="317"/>
        <v>0</v>
      </c>
      <c r="H2037" s="55">
        <f t="shared" si="317"/>
        <v>0</v>
      </c>
      <c r="I2037" s="55">
        <f t="shared" si="317"/>
        <v>1569.24</v>
      </c>
    </row>
    <row r="2038" spans="1:9" x14ac:dyDescent="0.25">
      <c r="A2038" s="66" t="s">
        <v>34</v>
      </c>
      <c r="B2038" s="404" t="s">
        <v>20</v>
      </c>
      <c r="C2038" s="62">
        <f t="shared" si="310"/>
        <v>13713.178</v>
      </c>
      <c r="D2038" s="55">
        <f>D2040</f>
        <v>6566.9679999999998</v>
      </c>
      <c r="E2038" s="55">
        <f t="shared" si="317"/>
        <v>5576.97</v>
      </c>
      <c r="F2038" s="55">
        <f t="shared" si="317"/>
        <v>0</v>
      </c>
      <c r="G2038" s="55">
        <f t="shared" si="317"/>
        <v>0</v>
      </c>
      <c r="H2038" s="55">
        <f t="shared" si="317"/>
        <v>0</v>
      </c>
      <c r="I2038" s="55">
        <f t="shared" si="317"/>
        <v>1569.24</v>
      </c>
    </row>
    <row r="2039" spans="1:9" x14ac:dyDescent="0.25">
      <c r="A2039" s="49" t="s">
        <v>26</v>
      </c>
      <c r="B2039" s="50" t="s">
        <v>19</v>
      </c>
      <c r="C2039" s="62">
        <f t="shared" si="310"/>
        <v>13713.178</v>
      </c>
      <c r="D2039" s="55">
        <f>D2041+D2045</f>
        <v>6566.9679999999998</v>
      </c>
      <c r="E2039" s="55">
        <f t="shared" ref="E2039:I2040" si="318">E2041+E2045</f>
        <v>5576.97</v>
      </c>
      <c r="F2039" s="55">
        <f t="shared" si="318"/>
        <v>0</v>
      </c>
      <c r="G2039" s="55">
        <f t="shared" si="318"/>
        <v>0</v>
      </c>
      <c r="H2039" s="55">
        <f t="shared" si="318"/>
        <v>0</v>
      </c>
      <c r="I2039" s="55">
        <f t="shared" si="318"/>
        <v>1569.24</v>
      </c>
    </row>
    <row r="2040" spans="1:9" x14ac:dyDescent="0.25">
      <c r="A2040" s="51"/>
      <c r="B2040" s="52" t="s">
        <v>20</v>
      </c>
      <c r="C2040" s="62">
        <f t="shared" si="310"/>
        <v>13713.178</v>
      </c>
      <c r="D2040" s="55">
        <f>D2042+D2046</f>
        <v>6566.9679999999998</v>
      </c>
      <c r="E2040" s="55">
        <f t="shared" si="318"/>
        <v>5576.97</v>
      </c>
      <c r="F2040" s="55">
        <f t="shared" si="318"/>
        <v>0</v>
      </c>
      <c r="G2040" s="55">
        <f t="shared" si="318"/>
        <v>0</v>
      </c>
      <c r="H2040" s="55">
        <f t="shared" si="318"/>
        <v>0</v>
      </c>
      <c r="I2040" s="55">
        <f t="shared" si="318"/>
        <v>1569.24</v>
      </c>
    </row>
    <row r="2041" spans="1:9" x14ac:dyDescent="0.25">
      <c r="A2041" s="304" t="s">
        <v>38</v>
      </c>
      <c r="B2041" s="403" t="s">
        <v>19</v>
      </c>
      <c r="C2041" s="62">
        <f t="shared" si="310"/>
        <v>3423.7400000000002</v>
      </c>
      <c r="D2041" s="55">
        <f>D2043</f>
        <v>292.76</v>
      </c>
      <c r="E2041" s="55">
        <f t="shared" ref="E2041:I2042" si="319">E2043</f>
        <v>2296</v>
      </c>
      <c r="F2041" s="55">
        <f t="shared" si="319"/>
        <v>0</v>
      </c>
      <c r="G2041" s="55">
        <f t="shared" si="319"/>
        <v>0</v>
      </c>
      <c r="H2041" s="55">
        <f t="shared" si="319"/>
        <v>0</v>
      </c>
      <c r="I2041" s="55">
        <f t="shared" si="319"/>
        <v>834.98</v>
      </c>
    </row>
    <row r="2042" spans="1:9" x14ac:dyDescent="0.25">
      <c r="A2042" s="66"/>
      <c r="B2042" s="404" t="s">
        <v>20</v>
      </c>
      <c r="C2042" s="62">
        <f t="shared" si="310"/>
        <v>3423.7400000000002</v>
      </c>
      <c r="D2042" s="55">
        <f>D2044</f>
        <v>292.76</v>
      </c>
      <c r="E2042" s="55">
        <f t="shared" si="319"/>
        <v>2296</v>
      </c>
      <c r="F2042" s="55">
        <f t="shared" si="319"/>
        <v>0</v>
      </c>
      <c r="G2042" s="55">
        <f t="shared" si="319"/>
        <v>0</v>
      </c>
      <c r="H2042" s="55">
        <f t="shared" si="319"/>
        <v>0</v>
      </c>
      <c r="I2042" s="55">
        <f t="shared" si="319"/>
        <v>834.98</v>
      </c>
    </row>
    <row r="2043" spans="1:9" x14ac:dyDescent="0.25">
      <c r="A2043" s="49" t="s">
        <v>754</v>
      </c>
      <c r="B2043" s="403" t="s">
        <v>19</v>
      </c>
      <c r="C2043" s="62">
        <f t="shared" si="310"/>
        <v>3423.7400000000002</v>
      </c>
      <c r="D2043" s="55">
        <f t="shared" ref="D2043:I2044" si="320">D2245+D2071+D2158</f>
        <v>292.76</v>
      </c>
      <c r="E2043" s="55">
        <f t="shared" si="320"/>
        <v>2296</v>
      </c>
      <c r="F2043" s="55">
        <f t="shared" si="320"/>
        <v>0</v>
      </c>
      <c r="G2043" s="55">
        <f t="shared" si="320"/>
        <v>0</v>
      </c>
      <c r="H2043" s="55">
        <f t="shared" si="320"/>
        <v>0</v>
      </c>
      <c r="I2043" s="55">
        <f t="shared" si="320"/>
        <v>834.98</v>
      </c>
    </row>
    <row r="2044" spans="1:9" x14ac:dyDescent="0.25">
      <c r="A2044" s="51"/>
      <c r="B2044" s="404" t="s">
        <v>20</v>
      </c>
      <c r="C2044" s="62">
        <f t="shared" si="310"/>
        <v>3423.7400000000002</v>
      </c>
      <c r="D2044" s="55">
        <f t="shared" si="320"/>
        <v>292.76</v>
      </c>
      <c r="E2044" s="55">
        <f t="shared" si="320"/>
        <v>2296</v>
      </c>
      <c r="F2044" s="55">
        <f t="shared" si="320"/>
        <v>0</v>
      </c>
      <c r="G2044" s="55">
        <f t="shared" si="320"/>
        <v>0</v>
      </c>
      <c r="H2044" s="55">
        <f t="shared" si="320"/>
        <v>0</v>
      </c>
      <c r="I2044" s="55">
        <f t="shared" si="320"/>
        <v>834.98</v>
      </c>
    </row>
    <row r="2045" spans="1:9" x14ac:dyDescent="0.25">
      <c r="A2045" s="73" t="s">
        <v>40</v>
      </c>
      <c r="B2045" s="495" t="s">
        <v>19</v>
      </c>
      <c r="C2045" s="62">
        <f t="shared" si="310"/>
        <v>10289.438</v>
      </c>
      <c r="D2045" s="55">
        <f t="shared" ref="D2045:I2046" si="321">D2103+D2263+D2180</f>
        <v>6274.2079999999996</v>
      </c>
      <c r="E2045" s="55">
        <f t="shared" si="321"/>
        <v>3280.9700000000003</v>
      </c>
      <c r="F2045" s="55">
        <f t="shared" si="321"/>
        <v>0</v>
      </c>
      <c r="G2045" s="55">
        <f t="shared" si="321"/>
        <v>0</v>
      </c>
      <c r="H2045" s="55">
        <f t="shared" si="321"/>
        <v>0</v>
      </c>
      <c r="I2045" s="55">
        <f t="shared" si="321"/>
        <v>734.26</v>
      </c>
    </row>
    <row r="2046" spans="1:9" x14ac:dyDescent="0.25">
      <c r="A2046" s="51"/>
      <c r="B2046" s="404" t="s">
        <v>20</v>
      </c>
      <c r="C2046" s="62">
        <f t="shared" si="310"/>
        <v>10289.438</v>
      </c>
      <c r="D2046" s="55">
        <f t="shared" si="321"/>
        <v>6274.2079999999996</v>
      </c>
      <c r="E2046" s="55">
        <f t="shared" si="321"/>
        <v>3280.9700000000003</v>
      </c>
      <c r="F2046" s="55">
        <f t="shared" si="321"/>
        <v>0</v>
      </c>
      <c r="G2046" s="55">
        <f t="shared" si="321"/>
        <v>0</v>
      </c>
      <c r="H2046" s="55">
        <f t="shared" si="321"/>
        <v>0</v>
      </c>
      <c r="I2046" s="55">
        <f t="shared" si="321"/>
        <v>734.26</v>
      </c>
    </row>
    <row r="2047" spans="1:9" x14ac:dyDescent="0.25">
      <c r="A2047" s="278" t="s">
        <v>755</v>
      </c>
      <c r="B2047" s="279"/>
      <c r="C2047" s="279"/>
      <c r="D2047" s="279"/>
      <c r="E2047" s="279"/>
      <c r="F2047" s="279"/>
      <c r="G2047" s="279"/>
      <c r="H2047" s="279"/>
      <c r="I2047" s="280"/>
    </row>
    <row r="2048" spans="1:9" x14ac:dyDescent="0.25">
      <c r="A2048" s="254" t="s">
        <v>42</v>
      </c>
      <c r="B2048" s="495" t="s">
        <v>19</v>
      </c>
      <c r="C2048" s="62">
        <f t="shared" ref="C2048:C2061" si="322">D2048+E2048+F2048+G2048+H2048+I2048</f>
        <v>511891.00199999998</v>
      </c>
      <c r="D2048" s="55">
        <f t="shared" ref="D2048:I2053" si="323">D2050</f>
        <v>511881.42799999996</v>
      </c>
      <c r="E2048" s="55">
        <f t="shared" si="323"/>
        <v>0</v>
      </c>
      <c r="F2048" s="55">
        <f t="shared" si="323"/>
        <v>0</v>
      </c>
      <c r="G2048" s="55">
        <f t="shared" si="323"/>
        <v>0</v>
      </c>
      <c r="H2048" s="55">
        <f t="shared" si="323"/>
        <v>0</v>
      </c>
      <c r="I2048" s="55">
        <f t="shared" si="323"/>
        <v>9.5739999999999945</v>
      </c>
    </row>
    <row r="2049" spans="1:9" x14ac:dyDescent="0.25">
      <c r="A2049" s="209" t="s">
        <v>56</v>
      </c>
      <c r="B2049" s="404" t="s">
        <v>20</v>
      </c>
      <c r="C2049" s="62">
        <f t="shared" si="322"/>
        <v>511891.00199999998</v>
      </c>
      <c r="D2049" s="55">
        <f t="shared" si="323"/>
        <v>511881.42799999996</v>
      </c>
      <c r="E2049" s="55">
        <f t="shared" si="323"/>
        <v>0</v>
      </c>
      <c r="F2049" s="55">
        <f t="shared" si="323"/>
        <v>0</v>
      </c>
      <c r="G2049" s="55">
        <f t="shared" si="323"/>
        <v>0</v>
      </c>
      <c r="H2049" s="55">
        <f t="shared" si="323"/>
        <v>0</v>
      </c>
      <c r="I2049" s="55">
        <f t="shared" si="323"/>
        <v>9.5739999999999945</v>
      </c>
    </row>
    <row r="2050" spans="1:9" x14ac:dyDescent="0.25">
      <c r="A2050" s="37" t="s">
        <v>21</v>
      </c>
      <c r="B2050" s="403" t="s">
        <v>19</v>
      </c>
      <c r="C2050" s="62">
        <f t="shared" si="322"/>
        <v>511891.00199999998</v>
      </c>
      <c r="D2050" s="55">
        <f t="shared" si="323"/>
        <v>511881.42799999996</v>
      </c>
      <c r="E2050" s="55">
        <f t="shared" si="323"/>
        <v>0</v>
      </c>
      <c r="F2050" s="55">
        <f t="shared" si="323"/>
        <v>0</v>
      </c>
      <c r="G2050" s="55">
        <f t="shared" si="323"/>
        <v>0</v>
      </c>
      <c r="H2050" s="55">
        <f t="shared" si="323"/>
        <v>0</v>
      </c>
      <c r="I2050" s="55">
        <f t="shared" si="323"/>
        <v>9.5739999999999945</v>
      </c>
    </row>
    <row r="2051" spans="1:9" x14ac:dyDescent="0.25">
      <c r="A2051" s="209" t="s">
        <v>22</v>
      </c>
      <c r="B2051" s="404" t="s">
        <v>20</v>
      </c>
      <c r="C2051" s="62">
        <f t="shared" si="322"/>
        <v>511891.00199999998</v>
      </c>
      <c r="D2051" s="55">
        <f t="shared" si="323"/>
        <v>511881.42799999996</v>
      </c>
      <c r="E2051" s="55">
        <f t="shared" si="323"/>
        <v>0</v>
      </c>
      <c r="F2051" s="55">
        <f t="shared" si="323"/>
        <v>0</v>
      </c>
      <c r="G2051" s="55">
        <f t="shared" si="323"/>
        <v>0</v>
      </c>
      <c r="H2051" s="55">
        <f t="shared" si="323"/>
        <v>0</v>
      </c>
      <c r="I2051" s="55">
        <f t="shared" si="323"/>
        <v>9.5739999999999945</v>
      </c>
    </row>
    <row r="2052" spans="1:9" x14ac:dyDescent="0.25">
      <c r="A2052" s="49" t="s">
        <v>26</v>
      </c>
      <c r="B2052" s="50" t="s">
        <v>19</v>
      </c>
      <c r="C2052" s="62">
        <f t="shared" si="322"/>
        <v>511891.00199999998</v>
      </c>
      <c r="D2052" s="55">
        <f>D2054</f>
        <v>511881.42799999996</v>
      </c>
      <c r="E2052" s="55">
        <f t="shared" si="323"/>
        <v>0</v>
      </c>
      <c r="F2052" s="55">
        <f t="shared" si="323"/>
        <v>0</v>
      </c>
      <c r="G2052" s="55">
        <f t="shared" si="323"/>
        <v>0</v>
      </c>
      <c r="H2052" s="55">
        <f t="shared" si="323"/>
        <v>0</v>
      </c>
      <c r="I2052" s="55">
        <f t="shared" si="323"/>
        <v>9.5739999999999945</v>
      </c>
    </row>
    <row r="2053" spans="1:9" x14ac:dyDescent="0.25">
      <c r="A2053" s="51"/>
      <c r="B2053" s="52" t="s">
        <v>20</v>
      </c>
      <c r="C2053" s="62">
        <f t="shared" si="322"/>
        <v>511891.00199999998</v>
      </c>
      <c r="D2053" s="55">
        <f>D2055</f>
        <v>511881.42799999996</v>
      </c>
      <c r="E2053" s="55">
        <f t="shared" si="323"/>
        <v>0</v>
      </c>
      <c r="F2053" s="55">
        <f t="shared" si="323"/>
        <v>0</v>
      </c>
      <c r="G2053" s="55">
        <f t="shared" si="323"/>
        <v>0</v>
      </c>
      <c r="H2053" s="55">
        <f t="shared" si="323"/>
        <v>0</v>
      </c>
      <c r="I2053" s="55">
        <f t="shared" si="323"/>
        <v>9.5739999999999945</v>
      </c>
    </row>
    <row r="2054" spans="1:9" x14ac:dyDescent="0.25">
      <c r="A2054" s="103" t="s">
        <v>40</v>
      </c>
      <c r="B2054" s="499" t="s">
        <v>19</v>
      </c>
      <c r="C2054" s="105">
        <f t="shared" si="322"/>
        <v>511891.00199999998</v>
      </c>
      <c r="D2054" s="105">
        <f t="shared" ref="D2054:I2055" si="324">D2056+D2058+D2060</f>
        <v>511881.42799999996</v>
      </c>
      <c r="E2054" s="105">
        <f t="shared" si="324"/>
        <v>0</v>
      </c>
      <c r="F2054" s="105">
        <f t="shared" si="324"/>
        <v>0</v>
      </c>
      <c r="G2054" s="105">
        <f t="shared" si="324"/>
        <v>0</v>
      </c>
      <c r="H2054" s="105">
        <f t="shared" si="324"/>
        <v>0</v>
      </c>
      <c r="I2054" s="105">
        <f t="shared" si="324"/>
        <v>9.5739999999999945</v>
      </c>
    </row>
    <row r="2055" spans="1:9" x14ac:dyDescent="0.25">
      <c r="A2055" s="500"/>
      <c r="B2055" s="402" t="s">
        <v>20</v>
      </c>
      <c r="C2055" s="105">
        <f>D2055+E2055+F2055+G2055+H2055+I2055</f>
        <v>511891.00199999998</v>
      </c>
      <c r="D2055" s="105">
        <f t="shared" si="324"/>
        <v>511881.42799999996</v>
      </c>
      <c r="E2055" s="105">
        <f t="shared" si="324"/>
        <v>0</v>
      </c>
      <c r="F2055" s="105">
        <f t="shared" si="324"/>
        <v>0</v>
      </c>
      <c r="G2055" s="105">
        <f t="shared" si="324"/>
        <v>0</v>
      </c>
      <c r="H2055" s="105">
        <f t="shared" si="324"/>
        <v>0</v>
      </c>
      <c r="I2055" s="105">
        <f t="shared" si="324"/>
        <v>9.5739999999999945</v>
      </c>
    </row>
    <row r="2056" spans="1:9" ht="26.25" x14ac:dyDescent="0.25">
      <c r="A2056" s="511" t="s">
        <v>756</v>
      </c>
      <c r="B2056" s="512" t="s">
        <v>19</v>
      </c>
      <c r="C2056" s="513">
        <f t="shared" si="322"/>
        <v>511735</v>
      </c>
      <c r="D2056" s="130">
        <v>511735</v>
      </c>
      <c r="E2056" s="513">
        <v>0</v>
      </c>
      <c r="F2056" s="513">
        <v>0</v>
      </c>
      <c r="G2056" s="513">
        <v>0</v>
      </c>
      <c r="H2056" s="513">
        <v>0</v>
      </c>
      <c r="I2056" s="513">
        <f>I2057</f>
        <v>0</v>
      </c>
    </row>
    <row r="2057" spans="1:9" x14ac:dyDescent="0.25">
      <c r="A2057" s="272"/>
      <c r="B2057" s="514" t="s">
        <v>20</v>
      </c>
      <c r="C2057" s="138">
        <f t="shared" si="322"/>
        <v>511735</v>
      </c>
      <c r="D2057" s="130">
        <v>511735</v>
      </c>
      <c r="E2057" s="130">
        <v>0</v>
      </c>
      <c r="F2057" s="138">
        <v>0</v>
      </c>
      <c r="G2057" s="138">
        <v>0</v>
      </c>
      <c r="H2057" s="138">
        <v>0</v>
      </c>
      <c r="I2057" s="138">
        <v>0</v>
      </c>
    </row>
    <row r="2058" spans="1:9" ht="26.25" x14ac:dyDescent="0.25">
      <c r="A2058" s="515" t="s">
        <v>757</v>
      </c>
      <c r="B2058" s="516" t="s">
        <v>19</v>
      </c>
      <c r="C2058" s="517">
        <f t="shared" si="322"/>
        <v>128</v>
      </c>
      <c r="D2058" s="517">
        <v>119.236</v>
      </c>
      <c r="E2058" s="517">
        <v>0</v>
      </c>
      <c r="F2058" s="517">
        <v>0</v>
      </c>
      <c r="G2058" s="517">
        <v>0</v>
      </c>
      <c r="H2058" s="517">
        <v>0</v>
      </c>
      <c r="I2058" s="517">
        <f>128-119.236</f>
        <v>8.7639999999999958</v>
      </c>
    </row>
    <row r="2059" spans="1:9" x14ac:dyDescent="0.25">
      <c r="A2059" s="501"/>
      <c r="B2059" s="495" t="s">
        <v>20</v>
      </c>
      <c r="C2059" s="62">
        <f t="shared" si="322"/>
        <v>128</v>
      </c>
      <c r="D2059" s="45">
        <v>119.236</v>
      </c>
      <c r="E2059" s="55">
        <v>0</v>
      </c>
      <c r="F2059" s="55">
        <v>0</v>
      </c>
      <c r="G2059" s="55">
        <v>0</v>
      </c>
      <c r="H2059" s="55">
        <v>0</v>
      </c>
      <c r="I2059" s="45">
        <f>128-119.236</f>
        <v>8.7639999999999958</v>
      </c>
    </row>
    <row r="2060" spans="1:9" ht="39" x14ac:dyDescent="0.25">
      <c r="A2060" s="515" t="s">
        <v>758</v>
      </c>
      <c r="B2060" s="516" t="s">
        <v>19</v>
      </c>
      <c r="C2060" s="517">
        <f t="shared" si="322"/>
        <v>28.001999999999999</v>
      </c>
      <c r="D2060" s="517">
        <v>27.192</v>
      </c>
      <c r="E2060" s="517">
        <v>0</v>
      </c>
      <c r="F2060" s="517">
        <v>0</v>
      </c>
      <c r="G2060" s="517">
        <v>0</v>
      </c>
      <c r="H2060" s="517">
        <v>0</v>
      </c>
      <c r="I2060" s="517">
        <f>28-27.19</f>
        <v>0.80999999999999872</v>
      </c>
    </row>
    <row r="2061" spans="1:9" x14ac:dyDescent="0.25">
      <c r="A2061" s="501"/>
      <c r="B2061" s="495" t="s">
        <v>20</v>
      </c>
      <c r="C2061" s="55">
        <f t="shared" si="322"/>
        <v>28.001999999999999</v>
      </c>
      <c r="D2061" s="45">
        <v>27.192</v>
      </c>
      <c r="E2061" s="55">
        <v>0</v>
      </c>
      <c r="F2061" s="55">
        <v>0</v>
      </c>
      <c r="G2061" s="55">
        <v>0</v>
      </c>
      <c r="H2061" s="55">
        <v>0</v>
      </c>
      <c r="I2061" s="45">
        <f>28-27.19</f>
        <v>0.80999999999999872</v>
      </c>
    </row>
    <row r="2062" spans="1:9" x14ac:dyDescent="0.25">
      <c r="A2062" s="518" t="s">
        <v>104</v>
      </c>
      <c r="B2062" s="519"/>
      <c r="C2062" s="279"/>
      <c r="D2062" s="279"/>
      <c r="E2062" s="279"/>
      <c r="F2062" s="279"/>
      <c r="G2062" s="279"/>
      <c r="H2062" s="279"/>
      <c r="I2062" s="280"/>
    </row>
    <row r="2063" spans="1:9" x14ac:dyDescent="0.25">
      <c r="A2063" s="489" t="s">
        <v>42</v>
      </c>
      <c r="B2063" s="495" t="s">
        <v>19</v>
      </c>
      <c r="C2063" s="62">
        <f t="shared" ref="C2063:C2141" si="325">D2063+E2063+F2063+G2063+H2063+I2063</f>
        <v>11623.478000000001</v>
      </c>
      <c r="D2063" s="55">
        <f t="shared" ref="D2063:I2066" si="326">D2065</f>
        <v>5309.268</v>
      </c>
      <c r="E2063" s="55">
        <f t="shared" si="326"/>
        <v>4744.97</v>
      </c>
      <c r="F2063" s="55">
        <f t="shared" si="326"/>
        <v>0</v>
      </c>
      <c r="G2063" s="55">
        <f t="shared" si="326"/>
        <v>0</v>
      </c>
      <c r="H2063" s="55">
        <f t="shared" si="326"/>
        <v>0</v>
      </c>
      <c r="I2063" s="55">
        <f t="shared" si="326"/>
        <v>1569.24</v>
      </c>
    </row>
    <row r="2064" spans="1:9" x14ac:dyDescent="0.25">
      <c r="A2064" s="209" t="s">
        <v>56</v>
      </c>
      <c r="B2064" s="404" t="s">
        <v>20</v>
      </c>
      <c r="C2064" s="62">
        <f t="shared" si="325"/>
        <v>11623.478000000001</v>
      </c>
      <c r="D2064" s="55">
        <f t="shared" si="326"/>
        <v>5309.268</v>
      </c>
      <c r="E2064" s="55">
        <f t="shared" si="326"/>
        <v>4744.97</v>
      </c>
      <c r="F2064" s="55">
        <f t="shared" si="326"/>
        <v>0</v>
      </c>
      <c r="G2064" s="55">
        <f t="shared" si="326"/>
        <v>0</v>
      </c>
      <c r="H2064" s="55">
        <f t="shared" si="326"/>
        <v>0</v>
      </c>
      <c r="I2064" s="55">
        <f t="shared" si="326"/>
        <v>1569.24</v>
      </c>
    </row>
    <row r="2065" spans="1:9" x14ac:dyDescent="0.25">
      <c r="A2065" s="103" t="s">
        <v>33</v>
      </c>
      <c r="B2065" s="403" t="s">
        <v>19</v>
      </c>
      <c r="C2065" s="62">
        <f t="shared" si="325"/>
        <v>11623.478000000001</v>
      </c>
      <c r="D2065" s="55">
        <f>D2067</f>
        <v>5309.268</v>
      </c>
      <c r="E2065" s="55">
        <f t="shared" si="326"/>
        <v>4744.97</v>
      </c>
      <c r="F2065" s="55">
        <f t="shared" si="326"/>
        <v>0</v>
      </c>
      <c r="G2065" s="55">
        <f t="shared" si="326"/>
        <v>0</v>
      </c>
      <c r="H2065" s="55">
        <f t="shared" si="326"/>
        <v>0</v>
      </c>
      <c r="I2065" s="55">
        <f t="shared" si="326"/>
        <v>1569.24</v>
      </c>
    </row>
    <row r="2066" spans="1:9" x14ac:dyDescent="0.25">
      <c r="A2066" s="66" t="s">
        <v>34</v>
      </c>
      <c r="B2066" s="404" t="s">
        <v>20</v>
      </c>
      <c r="C2066" s="62">
        <f t="shared" si="325"/>
        <v>11623.478000000001</v>
      </c>
      <c r="D2066" s="55">
        <f>D2068</f>
        <v>5309.268</v>
      </c>
      <c r="E2066" s="55">
        <f t="shared" si="326"/>
        <v>4744.97</v>
      </c>
      <c r="F2066" s="55">
        <f t="shared" si="326"/>
        <v>0</v>
      </c>
      <c r="G2066" s="55">
        <f t="shared" si="326"/>
        <v>0</v>
      </c>
      <c r="H2066" s="55">
        <f t="shared" si="326"/>
        <v>0</v>
      </c>
      <c r="I2066" s="55">
        <f t="shared" si="326"/>
        <v>1569.24</v>
      </c>
    </row>
    <row r="2067" spans="1:9" x14ac:dyDescent="0.25">
      <c r="A2067" s="49" t="s">
        <v>26</v>
      </c>
      <c r="B2067" s="50" t="s">
        <v>19</v>
      </c>
      <c r="C2067" s="62">
        <f t="shared" si="325"/>
        <v>11623.478000000001</v>
      </c>
      <c r="D2067" s="55">
        <f t="shared" ref="D2067:I2068" si="327">D2069+D2103</f>
        <v>5309.268</v>
      </c>
      <c r="E2067" s="55">
        <f t="shared" si="327"/>
        <v>4744.97</v>
      </c>
      <c r="F2067" s="55">
        <f t="shared" si="327"/>
        <v>0</v>
      </c>
      <c r="G2067" s="55">
        <f t="shared" si="327"/>
        <v>0</v>
      </c>
      <c r="H2067" s="55">
        <f t="shared" si="327"/>
        <v>0</v>
      </c>
      <c r="I2067" s="55">
        <f t="shared" si="327"/>
        <v>1569.24</v>
      </c>
    </row>
    <row r="2068" spans="1:9" x14ac:dyDescent="0.25">
      <c r="A2068" s="51"/>
      <c r="B2068" s="52" t="s">
        <v>20</v>
      </c>
      <c r="C2068" s="62">
        <f t="shared" si="325"/>
        <v>11623.478000000001</v>
      </c>
      <c r="D2068" s="55">
        <f t="shared" si="327"/>
        <v>5309.268</v>
      </c>
      <c r="E2068" s="55">
        <f t="shared" si="327"/>
        <v>4744.97</v>
      </c>
      <c r="F2068" s="55">
        <f t="shared" si="327"/>
        <v>0</v>
      </c>
      <c r="G2068" s="55">
        <f t="shared" si="327"/>
        <v>0</v>
      </c>
      <c r="H2068" s="55">
        <f t="shared" si="327"/>
        <v>0</v>
      </c>
      <c r="I2068" s="55">
        <f t="shared" si="327"/>
        <v>1569.24</v>
      </c>
    </row>
    <row r="2069" spans="1:9" x14ac:dyDescent="0.25">
      <c r="A2069" s="49" t="s">
        <v>27</v>
      </c>
      <c r="B2069" s="50" t="s">
        <v>19</v>
      </c>
      <c r="C2069" s="62">
        <f t="shared" si="325"/>
        <v>2984.7400000000002</v>
      </c>
      <c r="D2069" s="55">
        <f t="shared" ref="D2069:I2070" si="328">D2071</f>
        <v>245.76000000000002</v>
      </c>
      <c r="E2069" s="55">
        <f t="shared" si="328"/>
        <v>1904</v>
      </c>
      <c r="F2069" s="55">
        <f t="shared" si="328"/>
        <v>0</v>
      </c>
      <c r="G2069" s="55">
        <f t="shared" si="328"/>
        <v>0</v>
      </c>
      <c r="H2069" s="55">
        <f t="shared" si="328"/>
        <v>0</v>
      </c>
      <c r="I2069" s="55">
        <f t="shared" si="328"/>
        <v>834.98</v>
      </c>
    </row>
    <row r="2070" spans="1:9" x14ac:dyDescent="0.25">
      <c r="A2070" s="51"/>
      <c r="B2070" s="52" t="s">
        <v>20</v>
      </c>
      <c r="C2070" s="62">
        <f t="shared" si="325"/>
        <v>2984.7400000000002</v>
      </c>
      <c r="D2070" s="55">
        <f t="shared" si="328"/>
        <v>245.76000000000002</v>
      </c>
      <c r="E2070" s="55">
        <f t="shared" si="328"/>
        <v>1904</v>
      </c>
      <c r="F2070" s="55">
        <f t="shared" si="328"/>
        <v>0</v>
      </c>
      <c r="G2070" s="55">
        <f t="shared" si="328"/>
        <v>0</v>
      </c>
      <c r="H2070" s="55">
        <f t="shared" si="328"/>
        <v>0</v>
      </c>
      <c r="I2070" s="55">
        <f t="shared" si="328"/>
        <v>834.98</v>
      </c>
    </row>
    <row r="2071" spans="1:9" x14ac:dyDescent="0.25">
      <c r="A2071" s="520" t="s">
        <v>754</v>
      </c>
      <c r="B2071" s="463" t="s">
        <v>19</v>
      </c>
      <c r="C2071" s="105">
        <f t="shared" si="325"/>
        <v>2984.7400000000002</v>
      </c>
      <c r="D2071" s="105">
        <f t="shared" ref="D2071:I2072" si="329">D2073+D2081+D2087+D2091+D2097</f>
        <v>245.76000000000002</v>
      </c>
      <c r="E2071" s="105">
        <f t="shared" si="329"/>
        <v>1904</v>
      </c>
      <c r="F2071" s="105">
        <f t="shared" si="329"/>
        <v>0</v>
      </c>
      <c r="G2071" s="105">
        <f t="shared" si="329"/>
        <v>0</v>
      </c>
      <c r="H2071" s="105">
        <f t="shared" si="329"/>
        <v>0</v>
      </c>
      <c r="I2071" s="105">
        <f t="shared" si="329"/>
        <v>834.98</v>
      </c>
    </row>
    <row r="2072" spans="1:9" x14ac:dyDescent="0.25">
      <c r="A2072" s="500"/>
      <c r="B2072" s="106" t="s">
        <v>20</v>
      </c>
      <c r="C2072" s="105">
        <f t="shared" si="325"/>
        <v>2984.7400000000002</v>
      </c>
      <c r="D2072" s="105">
        <f t="shared" si="329"/>
        <v>245.76000000000002</v>
      </c>
      <c r="E2072" s="105">
        <f t="shared" si="329"/>
        <v>1904</v>
      </c>
      <c r="F2072" s="105">
        <f t="shared" si="329"/>
        <v>0</v>
      </c>
      <c r="G2072" s="105">
        <f t="shared" si="329"/>
        <v>0</v>
      </c>
      <c r="H2072" s="105">
        <f t="shared" si="329"/>
        <v>0</v>
      </c>
      <c r="I2072" s="105">
        <f t="shared" si="329"/>
        <v>834.98</v>
      </c>
    </row>
    <row r="2073" spans="1:9" x14ac:dyDescent="0.25">
      <c r="A2073" s="296" t="s">
        <v>457</v>
      </c>
      <c r="B2073" s="521" t="s">
        <v>19</v>
      </c>
      <c r="C2073" s="116">
        <f t="shared" si="325"/>
        <v>326.48</v>
      </c>
      <c r="D2073" s="116">
        <f t="shared" ref="D2073:I2074" si="330">D2075+D2077+D2079</f>
        <v>229.36</v>
      </c>
      <c r="E2073" s="116">
        <f t="shared" si="330"/>
        <v>0</v>
      </c>
      <c r="F2073" s="116">
        <f t="shared" si="330"/>
        <v>0</v>
      </c>
      <c r="G2073" s="116">
        <f t="shared" si="330"/>
        <v>0</v>
      </c>
      <c r="H2073" s="116">
        <f t="shared" si="330"/>
        <v>0</v>
      </c>
      <c r="I2073" s="116">
        <f t="shared" si="330"/>
        <v>97.12</v>
      </c>
    </row>
    <row r="2074" spans="1:9" x14ac:dyDescent="0.25">
      <c r="A2074" s="200"/>
      <c r="B2074" s="522" t="s">
        <v>20</v>
      </c>
      <c r="C2074" s="116">
        <f>D2074+E2074+F2074+G2074+H2074+I2074</f>
        <v>326.48</v>
      </c>
      <c r="D2074" s="116">
        <f t="shared" si="330"/>
        <v>229.36</v>
      </c>
      <c r="E2074" s="116">
        <f t="shared" si="330"/>
        <v>0</v>
      </c>
      <c r="F2074" s="116">
        <f t="shared" si="330"/>
        <v>0</v>
      </c>
      <c r="G2074" s="116">
        <f t="shared" si="330"/>
        <v>0</v>
      </c>
      <c r="H2074" s="116">
        <f t="shared" si="330"/>
        <v>0</v>
      </c>
      <c r="I2074" s="116">
        <f t="shared" si="330"/>
        <v>97.12</v>
      </c>
    </row>
    <row r="2075" spans="1:9" ht="26.25" x14ac:dyDescent="0.25">
      <c r="A2075" s="444" t="s">
        <v>759</v>
      </c>
      <c r="B2075" s="523" t="s">
        <v>19</v>
      </c>
      <c r="C2075" s="96">
        <f t="shared" si="325"/>
        <v>118.48</v>
      </c>
      <c r="D2075" s="138">
        <f>D2076</f>
        <v>118.48</v>
      </c>
      <c r="E2075" s="138">
        <f>E2076</f>
        <v>0</v>
      </c>
      <c r="F2075" s="138">
        <v>0</v>
      </c>
      <c r="G2075" s="138">
        <v>0</v>
      </c>
      <c r="H2075" s="138">
        <v>0</v>
      </c>
      <c r="I2075" s="138">
        <v>0</v>
      </c>
    </row>
    <row r="2076" spans="1:9" x14ac:dyDescent="0.25">
      <c r="A2076" s="272"/>
      <c r="B2076" s="524" t="s">
        <v>20</v>
      </c>
      <c r="C2076" s="96">
        <f t="shared" si="325"/>
        <v>118.48</v>
      </c>
      <c r="D2076" s="138">
        <v>118.48</v>
      </c>
      <c r="E2076" s="138">
        <v>0</v>
      </c>
      <c r="F2076" s="138">
        <v>0</v>
      </c>
      <c r="G2076" s="138">
        <v>0</v>
      </c>
      <c r="H2076" s="138">
        <v>0</v>
      </c>
      <c r="I2076" s="138">
        <v>0</v>
      </c>
    </row>
    <row r="2077" spans="1:9" x14ac:dyDescent="0.25">
      <c r="A2077" s="444" t="s">
        <v>760</v>
      </c>
      <c r="B2077" s="523" t="s">
        <v>19</v>
      </c>
      <c r="C2077" s="96">
        <f t="shared" si="325"/>
        <v>126</v>
      </c>
      <c r="D2077" s="138">
        <v>81.63</v>
      </c>
      <c r="E2077" s="138">
        <f>E2078</f>
        <v>0</v>
      </c>
      <c r="F2077" s="138">
        <v>0</v>
      </c>
      <c r="G2077" s="138">
        <v>0</v>
      </c>
      <c r="H2077" s="138">
        <v>0</v>
      </c>
      <c r="I2077" s="138">
        <f>I2078</f>
        <v>44.37</v>
      </c>
    </row>
    <row r="2078" spans="1:9" x14ac:dyDescent="0.25">
      <c r="A2078" s="272"/>
      <c r="B2078" s="524" t="s">
        <v>20</v>
      </c>
      <c r="C2078" s="96">
        <f t="shared" si="325"/>
        <v>126</v>
      </c>
      <c r="D2078" s="138">
        <v>81.63</v>
      </c>
      <c r="E2078" s="138">
        <v>0</v>
      </c>
      <c r="F2078" s="138">
        <v>0</v>
      </c>
      <c r="G2078" s="138">
        <v>0</v>
      </c>
      <c r="H2078" s="138">
        <v>0</v>
      </c>
      <c r="I2078" s="138">
        <v>44.37</v>
      </c>
    </row>
    <row r="2079" spans="1:9" x14ac:dyDescent="0.25">
      <c r="A2079" s="444" t="s">
        <v>761</v>
      </c>
      <c r="B2079" s="523" t="s">
        <v>19</v>
      </c>
      <c r="C2079" s="96">
        <f t="shared" si="325"/>
        <v>82</v>
      </c>
      <c r="D2079" s="138">
        <f>D2080</f>
        <v>29.25</v>
      </c>
      <c r="E2079" s="138">
        <v>0</v>
      </c>
      <c r="F2079" s="138">
        <v>0</v>
      </c>
      <c r="G2079" s="138">
        <v>0</v>
      </c>
      <c r="H2079" s="138">
        <v>0</v>
      </c>
      <c r="I2079" s="138">
        <f>I2080</f>
        <v>52.75</v>
      </c>
    </row>
    <row r="2080" spans="1:9" x14ac:dyDescent="0.25">
      <c r="A2080" s="272"/>
      <c r="B2080" s="524" t="s">
        <v>20</v>
      </c>
      <c r="C2080" s="96">
        <f t="shared" si="325"/>
        <v>82</v>
      </c>
      <c r="D2080" s="138">
        <v>29.25</v>
      </c>
      <c r="E2080" s="138">
        <v>0</v>
      </c>
      <c r="F2080" s="138">
        <v>0</v>
      </c>
      <c r="G2080" s="138">
        <v>0</v>
      </c>
      <c r="H2080" s="138">
        <v>0</v>
      </c>
      <c r="I2080" s="138">
        <v>52.75</v>
      </c>
    </row>
    <row r="2081" spans="1:9" x14ac:dyDescent="0.25">
      <c r="A2081" s="296" t="s">
        <v>762</v>
      </c>
      <c r="B2081" s="521" t="s">
        <v>19</v>
      </c>
      <c r="C2081" s="116">
        <f t="shared" si="325"/>
        <v>350</v>
      </c>
      <c r="D2081" s="116">
        <f t="shared" ref="D2081:I2082" si="331">D2083+D2085</f>
        <v>16.399999999999999</v>
      </c>
      <c r="E2081" s="116">
        <f t="shared" si="331"/>
        <v>330</v>
      </c>
      <c r="F2081" s="116">
        <f t="shared" si="331"/>
        <v>0</v>
      </c>
      <c r="G2081" s="116">
        <f t="shared" si="331"/>
        <v>0</v>
      </c>
      <c r="H2081" s="116">
        <f t="shared" si="331"/>
        <v>0</v>
      </c>
      <c r="I2081" s="116">
        <f t="shared" si="331"/>
        <v>3.6000000000000014</v>
      </c>
    </row>
    <row r="2082" spans="1:9" x14ac:dyDescent="0.25">
      <c r="A2082" s="200"/>
      <c r="B2082" s="522" t="s">
        <v>20</v>
      </c>
      <c r="C2082" s="116">
        <f t="shared" si="325"/>
        <v>350</v>
      </c>
      <c r="D2082" s="116">
        <f t="shared" si="331"/>
        <v>16.399999999999999</v>
      </c>
      <c r="E2082" s="116">
        <f t="shared" si="331"/>
        <v>330</v>
      </c>
      <c r="F2082" s="116">
        <f t="shared" si="331"/>
        <v>0</v>
      </c>
      <c r="G2082" s="116">
        <f t="shared" si="331"/>
        <v>0</v>
      </c>
      <c r="H2082" s="116">
        <f t="shared" si="331"/>
        <v>0</v>
      </c>
      <c r="I2082" s="116">
        <f t="shared" si="331"/>
        <v>3.6000000000000014</v>
      </c>
    </row>
    <row r="2083" spans="1:9" ht="26.25" x14ac:dyDescent="0.25">
      <c r="A2083" s="197" t="s">
        <v>763</v>
      </c>
      <c r="B2083" s="525" t="s">
        <v>19</v>
      </c>
      <c r="C2083" s="130">
        <f t="shared" si="325"/>
        <v>20</v>
      </c>
      <c r="D2083" s="130">
        <v>16.399999999999999</v>
      </c>
      <c r="E2083" s="45">
        <v>0</v>
      </c>
      <c r="F2083" s="130">
        <v>0</v>
      </c>
      <c r="G2083" s="130">
        <v>0</v>
      </c>
      <c r="H2083" s="130">
        <v>0</v>
      </c>
      <c r="I2083" s="130">
        <f>20-16.4</f>
        <v>3.6000000000000014</v>
      </c>
    </row>
    <row r="2084" spans="1:9" x14ac:dyDescent="0.25">
      <c r="A2084" s="501"/>
      <c r="B2084" s="524" t="s">
        <v>20</v>
      </c>
      <c r="C2084" s="138">
        <f>D2084+E2084+F2084+G2084+H2084+I2084</f>
        <v>20</v>
      </c>
      <c r="D2084" s="138">
        <v>16.399999999999999</v>
      </c>
      <c r="E2084" s="55">
        <v>0</v>
      </c>
      <c r="F2084" s="138">
        <v>0</v>
      </c>
      <c r="G2084" s="138">
        <v>0</v>
      </c>
      <c r="H2084" s="138">
        <v>0</v>
      </c>
      <c r="I2084" s="138">
        <f>20-16.4</f>
        <v>3.6000000000000014</v>
      </c>
    </row>
    <row r="2085" spans="1:9" x14ac:dyDescent="0.25">
      <c r="A2085" s="191" t="s">
        <v>764</v>
      </c>
      <c r="B2085" s="398" t="s">
        <v>19</v>
      </c>
      <c r="C2085" s="138">
        <f>D2085+E2085+F2085+G2085+H2085+I2085</f>
        <v>330</v>
      </c>
      <c r="D2085" s="138">
        <v>0</v>
      </c>
      <c r="E2085" s="138">
        <v>330</v>
      </c>
      <c r="F2085" s="138">
        <v>0</v>
      </c>
      <c r="G2085" s="138">
        <v>0</v>
      </c>
      <c r="H2085" s="138">
        <v>0</v>
      </c>
      <c r="I2085" s="138">
        <v>0</v>
      </c>
    </row>
    <row r="2086" spans="1:9" x14ac:dyDescent="0.25">
      <c r="A2086" s="61"/>
      <c r="B2086" s="92" t="s">
        <v>20</v>
      </c>
      <c r="C2086" s="138">
        <f>D2086+E2086+F2086+G2086+H2086+I2086</f>
        <v>330</v>
      </c>
      <c r="D2086" s="138">
        <v>0</v>
      </c>
      <c r="E2086" s="138">
        <v>330</v>
      </c>
      <c r="F2086" s="138">
        <v>0</v>
      </c>
      <c r="G2086" s="138">
        <v>0</v>
      </c>
      <c r="H2086" s="138">
        <v>0</v>
      </c>
      <c r="I2086" s="138">
        <v>0</v>
      </c>
    </row>
    <row r="2087" spans="1:9" x14ac:dyDescent="0.25">
      <c r="A2087" s="113" t="s">
        <v>765</v>
      </c>
      <c r="B2087" s="401" t="s">
        <v>19</v>
      </c>
      <c r="C2087" s="105">
        <f t="shared" si="325"/>
        <v>734.26</v>
      </c>
      <c r="D2087" s="105">
        <f>D2088</f>
        <v>0</v>
      </c>
      <c r="E2087" s="105">
        <f>E2088</f>
        <v>0</v>
      </c>
      <c r="F2087" s="105">
        <f t="shared" ref="F2087:I2088" si="332">F2089+F2103</f>
        <v>0</v>
      </c>
      <c r="G2087" s="105">
        <f t="shared" si="332"/>
        <v>0</v>
      </c>
      <c r="H2087" s="105">
        <f t="shared" si="332"/>
        <v>0</v>
      </c>
      <c r="I2087" s="105">
        <f t="shared" si="332"/>
        <v>734.26</v>
      </c>
    </row>
    <row r="2088" spans="1:9" x14ac:dyDescent="0.25">
      <c r="A2088" s="371"/>
      <c r="B2088" s="402" t="s">
        <v>20</v>
      </c>
      <c r="C2088" s="105">
        <f t="shared" si="325"/>
        <v>734.26</v>
      </c>
      <c r="D2088" s="105">
        <v>0</v>
      </c>
      <c r="E2088" s="105">
        <f>E2090</f>
        <v>0</v>
      </c>
      <c r="F2088" s="105">
        <f t="shared" si="332"/>
        <v>0</v>
      </c>
      <c r="G2088" s="105">
        <f t="shared" si="332"/>
        <v>0</v>
      </c>
      <c r="H2088" s="105">
        <f t="shared" si="332"/>
        <v>0</v>
      </c>
      <c r="I2088" s="105">
        <f t="shared" si="332"/>
        <v>734.26</v>
      </c>
    </row>
    <row r="2089" spans="1:9" x14ac:dyDescent="0.25">
      <c r="A2089" s="214" t="s">
        <v>766</v>
      </c>
      <c r="B2089" s="526" t="s">
        <v>19</v>
      </c>
      <c r="C2089" s="111">
        <f t="shared" si="325"/>
        <v>450</v>
      </c>
      <c r="D2089" s="45">
        <v>450</v>
      </c>
      <c r="E2089" s="111">
        <v>0</v>
      </c>
      <c r="F2089" s="111">
        <v>0</v>
      </c>
      <c r="G2089" s="111">
        <v>0</v>
      </c>
      <c r="H2089" s="111">
        <v>0</v>
      </c>
      <c r="I2089" s="111">
        <v>0</v>
      </c>
    </row>
    <row r="2090" spans="1:9" x14ac:dyDescent="0.25">
      <c r="A2090" s="501"/>
      <c r="B2090" s="404" t="s">
        <v>20</v>
      </c>
      <c r="C2090" s="62">
        <f t="shared" si="325"/>
        <v>450</v>
      </c>
      <c r="D2090" s="55">
        <v>450</v>
      </c>
      <c r="E2090" s="39">
        <v>0</v>
      </c>
      <c r="F2090" s="55">
        <v>0</v>
      </c>
      <c r="G2090" s="55">
        <v>0</v>
      </c>
      <c r="H2090" s="55">
        <v>0</v>
      </c>
      <c r="I2090" s="55">
        <v>0</v>
      </c>
    </row>
    <row r="2091" spans="1:9" x14ac:dyDescent="0.25">
      <c r="A2091" s="527" t="s">
        <v>293</v>
      </c>
      <c r="B2091" s="401" t="s">
        <v>19</v>
      </c>
      <c r="C2091" s="62">
        <f t="shared" si="325"/>
        <v>1372</v>
      </c>
      <c r="D2091" s="105">
        <f t="shared" ref="D2091:I2092" si="333">D2093+D2095</f>
        <v>0</v>
      </c>
      <c r="E2091" s="105">
        <f t="shared" si="333"/>
        <v>1372</v>
      </c>
      <c r="F2091" s="105">
        <f t="shared" si="333"/>
        <v>0</v>
      </c>
      <c r="G2091" s="105">
        <f t="shared" si="333"/>
        <v>0</v>
      </c>
      <c r="H2091" s="105">
        <f t="shared" si="333"/>
        <v>0</v>
      </c>
      <c r="I2091" s="105">
        <f t="shared" si="333"/>
        <v>0</v>
      </c>
    </row>
    <row r="2092" spans="1:9" x14ac:dyDescent="0.25">
      <c r="A2092" s="500"/>
      <c r="B2092" s="402" t="s">
        <v>20</v>
      </c>
      <c r="C2092" s="62">
        <f t="shared" si="325"/>
        <v>1372</v>
      </c>
      <c r="D2092" s="105">
        <f t="shared" si="333"/>
        <v>0</v>
      </c>
      <c r="E2092" s="105">
        <f t="shared" si="333"/>
        <v>1372</v>
      </c>
      <c r="F2092" s="105">
        <f t="shared" si="333"/>
        <v>0</v>
      </c>
      <c r="G2092" s="105">
        <f t="shared" si="333"/>
        <v>0</v>
      </c>
      <c r="H2092" s="105">
        <f t="shared" si="333"/>
        <v>0</v>
      </c>
      <c r="I2092" s="105">
        <f t="shared" si="333"/>
        <v>0</v>
      </c>
    </row>
    <row r="2093" spans="1:9" ht="26.25" x14ac:dyDescent="0.25">
      <c r="A2093" s="191" t="s">
        <v>767</v>
      </c>
      <c r="B2093" s="398" t="s">
        <v>19</v>
      </c>
      <c r="C2093" s="62">
        <f t="shared" si="325"/>
        <v>854</v>
      </c>
      <c r="D2093" s="45">
        <v>0</v>
      </c>
      <c r="E2093" s="39">
        <v>854</v>
      </c>
      <c r="F2093" s="111">
        <v>0</v>
      </c>
      <c r="G2093" s="111">
        <v>0</v>
      </c>
      <c r="H2093" s="111">
        <v>0</v>
      </c>
      <c r="I2093" s="111">
        <v>0</v>
      </c>
    </row>
    <row r="2094" spans="1:9" x14ac:dyDescent="0.25">
      <c r="A2094" s="61"/>
      <c r="B2094" s="92" t="s">
        <v>20</v>
      </c>
      <c r="C2094" s="62">
        <f t="shared" si="325"/>
        <v>854</v>
      </c>
      <c r="D2094" s="55">
        <v>0</v>
      </c>
      <c r="E2094" s="39">
        <v>854</v>
      </c>
      <c r="F2094" s="55">
        <v>0</v>
      </c>
      <c r="G2094" s="55">
        <v>0</v>
      </c>
      <c r="H2094" s="55">
        <v>0</v>
      </c>
      <c r="I2094" s="55">
        <v>0</v>
      </c>
    </row>
    <row r="2095" spans="1:9" ht="30" x14ac:dyDescent="0.25">
      <c r="A2095" s="528" t="s">
        <v>768</v>
      </c>
      <c r="B2095" s="398" t="s">
        <v>19</v>
      </c>
      <c r="C2095" s="62">
        <f t="shared" si="325"/>
        <v>518</v>
      </c>
      <c r="D2095" s="45">
        <v>0</v>
      </c>
      <c r="E2095" s="39">
        <v>518</v>
      </c>
      <c r="F2095" s="111">
        <v>0</v>
      </c>
      <c r="G2095" s="111">
        <v>0</v>
      </c>
      <c r="H2095" s="111">
        <v>0</v>
      </c>
      <c r="I2095" s="111">
        <v>0</v>
      </c>
    </row>
    <row r="2096" spans="1:9" x14ac:dyDescent="0.25">
      <c r="A2096" s="61"/>
      <c r="B2096" s="92" t="s">
        <v>20</v>
      </c>
      <c r="C2096" s="62">
        <f t="shared" si="325"/>
        <v>518</v>
      </c>
      <c r="D2096" s="55">
        <v>0</v>
      </c>
      <c r="E2096" s="39">
        <v>518</v>
      </c>
      <c r="F2096" s="55">
        <v>0</v>
      </c>
      <c r="G2096" s="55">
        <v>0</v>
      </c>
      <c r="H2096" s="55">
        <v>0</v>
      </c>
      <c r="I2096" s="55">
        <v>0</v>
      </c>
    </row>
    <row r="2097" spans="1:9" x14ac:dyDescent="0.25">
      <c r="A2097" s="400" t="s">
        <v>769</v>
      </c>
      <c r="B2097" s="401" t="s">
        <v>19</v>
      </c>
      <c r="C2097" s="62">
        <f t="shared" si="325"/>
        <v>202</v>
      </c>
      <c r="D2097" s="105">
        <f t="shared" ref="D2097:I2098" si="334">D2099+D2101</f>
        <v>0</v>
      </c>
      <c r="E2097" s="105">
        <f t="shared" si="334"/>
        <v>202</v>
      </c>
      <c r="F2097" s="105">
        <f t="shared" si="334"/>
        <v>0</v>
      </c>
      <c r="G2097" s="105">
        <f t="shared" si="334"/>
        <v>0</v>
      </c>
      <c r="H2097" s="105">
        <f t="shared" si="334"/>
        <v>0</v>
      </c>
      <c r="I2097" s="105">
        <f t="shared" si="334"/>
        <v>0</v>
      </c>
    </row>
    <row r="2098" spans="1:9" x14ac:dyDescent="0.25">
      <c r="A2098" s="500"/>
      <c r="B2098" s="402" t="s">
        <v>20</v>
      </c>
      <c r="C2098" s="62">
        <f t="shared" si="325"/>
        <v>202</v>
      </c>
      <c r="D2098" s="105">
        <f t="shared" si="334"/>
        <v>0</v>
      </c>
      <c r="E2098" s="105">
        <f t="shared" si="334"/>
        <v>202</v>
      </c>
      <c r="F2098" s="105">
        <f t="shared" si="334"/>
        <v>0</v>
      </c>
      <c r="G2098" s="105">
        <f t="shared" si="334"/>
        <v>0</v>
      </c>
      <c r="H2098" s="105">
        <f t="shared" si="334"/>
        <v>0</v>
      </c>
      <c r="I2098" s="105">
        <f t="shared" si="334"/>
        <v>0</v>
      </c>
    </row>
    <row r="2099" spans="1:9" x14ac:dyDescent="0.25">
      <c r="A2099" s="70" t="s">
        <v>770</v>
      </c>
      <c r="B2099" s="398" t="s">
        <v>19</v>
      </c>
      <c r="C2099" s="55">
        <f t="shared" si="325"/>
        <v>0</v>
      </c>
      <c r="D2099" s="55">
        <v>0</v>
      </c>
      <c r="E2099" s="55">
        <f>139-139</f>
        <v>0</v>
      </c>
      <c r="F2099" s="55">
        <v>0</v>
      </c>
      <c r="G2099" s="55">
        <v>0</v>
      </c>
      <c r="H2099" s="55">
        <v>0</v>
      </c>
      <c r="I2099" s="55">
        <v>0</v>
      </c>
    </row>
    <row r="2100" spans="1:9" x14ac:dyDescent="0.25">
      <c r="A2100" s="61"/>
      <c r="B2100" s="92" t="s">
        <v>20</v>
      </c>
      <c r="C2100" s="55">
        <f t="shared" si="325"/>
        <v>0</v>
      </c>
      <c r="D2100" s="55">
        <v>0</v>
      </c>
      <c r="E2100" s="55">
        <f>139-139</f>
        <v>0</v>
      </c>
      <c r="F2100" s="55">
        <v>0</v>
      </c>
      <c r="G2100" s="55">
        <v>0</v>
      </c>
      <c r="H2100" s="55">
        <v>0</v>
      </c>
      <c r="I2100" s="55">
        <v>0</v>
      </c>
    </row>
    <row r="2101" spans="1:9" ht="39" x14ac:dyDescent="0.25">
      <c r="A2101" s="70" t="s">
        <v>771</v>
      </c>
      <c r="B2101" s="398" t="s">
        <v>19</v>
      </c>
      <c r="C2101" s="55">
        <f>D2101+E2101+F2101+G2101+H2101+I2101</f>
        <v>202</v>
      </c>
      <c r="D2101" s="55">
        <v>0</v>
      </c>
      <c r="E2101" s="55">
        <v>202</v>
      </c>
      <c r="F2101" s="55">
        <v>0</v>
      </c>
      <c r="G2101" s="55">
        <v>0</v>
      </c>
      <c r="H2101" s="55">
        <v>0</v>
      </c>
      <c r="I2101" s="55">
        <v>0</v>
      </c>
    </row>
    <row r="2102" spans="1:9" x14ac:dyDescent="0.25">
      <c r="A2102" s="61"/>
      <c r="B2102" s="92" t="s">
        <v>20</v>
      </c>
      <c r="C2102" s="55">
        <f>D2102+E2102+F2102+G2102+H2102+I2102</f>
        <v>202</v>
      </c>
      <c r="D2102" s="55">
        <v>0</v>
      </c>
      <c r="E2102" s="55">
        <v>202</v>
      </c>
      <c r="F2102" s="55">
        <v>0</v>
      </c>
      <c r="G2102" s="55">
        <v>0</v>
      </c>
      <c r="H2102" s="55">
        <v>0</v>
      </c>
      <c r="I2102" s="55">
        <v>0</v>
      </c>
    </row>
    <row r="2103" spans="1:9" x14ac:dyDescent="0.25">
      <c r="A2103" s="103" t="s">
        <v>40</v>
      </c>
      <c r="B2103" s="401" t="s">
        <v>19</v>
      </c>
      <c r="C2103" s="105">
        <f t="shared" si="325"/>
        <v>8638.7379999999994</v>
      </c>
      <c r="D2103" s="105">
        <f t="shared" ref="D2103:I2104" si="335">D2105+D2113+D2123+D2133+D2139</f>
        <v>5063.5079999999998</v>
      </c>
      <c r="E2103" s="105">
        <f t="shared" si="335"/>
        <v>2840.9700000000003</v>
      </c>
      <c r="F2103" s="105">
        <f t="shared" si="335"/>
        <v>0</v>
      </c>
      <c r="G2103" s="105">
        <f t="shared" si="335"/>
        <v>0</v>
      </c>
      <c r="H2103" s="105">
        <f t="shared" si="335"/>
        <v>0</v>
      </c>
      <c r="I2103" s="105">
        <f t="shared" si="335"/>
        <v>734.26</v>
      </c>
    </row>
    <row r="2104" spans="1:9" x14ac:dyDescent="0.25">
      <c r="A2104" s="212"/>
      <c r="B2104" s="402" t="s">
        <v>20</v>
      </c>
      <c r="C2104" s="105">
        <f t="shared" si="325"/>
        <v>8638.7379999999994</v>
      </c>
      <c r="D2104" s="105">
        <f t="shared" si="335"/>
        <v>5063.5079999999998</v>
      </c>
      <c r="E2104" s="105">
        <f t="shared" si="335"/>
        <v>2840.9700000000003</v>
      </c>
      <c r="F2104" s="105">
        <f t="shared" si="335"/>
        <v>0</v>
      </c>
      <c r="G2104" s="105">
        <f t="shared" si="335"/>
        <v>0</v>
      </c>
      <c r="H2104" s="105">
        <f t="shared" si="335"/>
        <v>0</v>
      </c>
      <c r="I2104" s="105">
        <f t="shared" si="335"/>
        <v>734.26</v>
      </c>
    </row>
    <row r="2105" spans="1:9" x14ac:dyDescent="0.25">
      <c r="A2105" s="113" t="s">
        <v>181</v>
      </c>
      <c r="B2105" s="401" t="s">
        <v>19</v>
      </c>
      <c r="C2105" s="105">
        <f t="shared" si="325"/>
        <v>1123</v>
      </c>
      <c r="D2105" s="105">
        <f t="shared" ref="D2105:I2106" si="336">D2107+D2109+D2111</f>
        <v>798</v>
      </c>
      <c r="E2105" s="105">
        <f t="shared" si="336"/>
        <v>325</v>
      </c>
      <c r="F2105" s="105">
        <f t="shared" si="336"/>
        <v>0</v>
      </c>
      <c r="G2105" s="105">
        <f t="shared" si="336"/>
        <v>0</v>
      </c>
      <c r="H2105" s="105">
        <f t="shared" si="336"/>
        <v>0</v>
      </c>
      <c r="I2105" s="105">
        <f t="shared" si="336"/>
        <v>0</v>
      </c>
    </row>
    <row r="2106" spans="1:9" x14ac:dyDescent="0.25">
      <c r="A2106" s="371"/>
      <c r="B2106" s="402" t="s">
        <v>20</v>
      </c>
      <c r="C2106" s="105">
        <f t="shared" si="325"/>
        <v>1123</v>
      </c>
      <c r="D2106" s="105">
        <f t="shared" si="336"/>
        <v>798</v>
      </c>
      <c r="E2106" s="105">
        <f t="shared" si="336"/>
        <v>325</v>
      </c>
      <c r="F2106" s="105">
        <f t="shared" si="336"/>
        <v>0</v>
      </c>
      <c r="G2106" s="105">
        <f t="shared" si="336"/>
        <v>0</v>
      </c>
      <c r="H2106" s="105">
        <f t="shared" si="336"/>
        <v>0</v>
      </c>
      <c r="I2106" s="105">
        <f t="shared" si="336"/>
        <v>0</v>
      </c>
    </row>
    <row r="2107" spans="1:9" ht="26.25" x14ac:dyDescent="0.25">
      <c r="A2107" s="197" t="s">
        <v>772</v>
      </c>
      <c r="B2107" s="529" t="s">
        <v>19</v>
      </c>
      <c r="C2107" s="45">
        <f t="shared" si="325"/>
        <v>453</v>
      </c>
      <c r="D2107" s="45">
        <v>453</v>
      </c>
      <c r="E2107" s="45">
        <v>0</v>
      </c>
      <c r="F2107" s="45">
        <v>0</v>
      </c>
      <c r="G2107" s="45">
        <v>0</v>
      </c>
      <c r="H2107" s="45">
        <v>0</v>
      </c>
      <c r="I2107" s="45">
        <v>0</v>
      </c>
    </row>
    <row r="2108" spans="1:9" x14ac:dyDescent="0.25">
      <c r="A2108" s="501"/>
      <c r="B2108" s="404" t="s">
        <v>20</v>
      </c>
      <c r="C2108" s="62">
        <f t="shared" si="325"/>
        <v>453</v>
      </c>
      <c r="D2108" s="55">
        <v>453</v>
      </c>
      <c r="E2108" s="55">
        <v>0</v>
      </c>
      <c r="F2108" s="55">
        <v>0</v>
      </c>
      <c r="G2108" s="55">
        <v>0</v>
      </c>
      <c r="H2108" s="55">
        <v>0</v>
      </c>
      <c r="I2108" s="55">
        <v>0</v>
      </c>
    </row>
    <row r="2109" spans="1:9" x14ac:dyDescent="0.25">
      <c r="A2109" s="197" t="s">
        <v>773</v>
      </c>
      <c r="B2109" s="529" t="s">
        <v>19</v>
      </c>
      <c r="C2109" s="45">
        <f>D2109+E2109+F2109+G2109+H2109+I2109</f>
        <v>345</v>
      </c>
      <c r="D2109" s="45">
        <v>345</v>
      </c>
      <c r="E2109" s="45">
        <v>0</v>
      </c>
      <c r="F2109" s="45">
        <v>0</v>
      </c>
      <c r="G2109" s="45">
        <v>0</v>
      </c>
      <c r="H2109" s="45">
        <v>0</v>
      </c>
      <c r="I2109" s="45">
        <v>0</v>
      </c>
    </row>
    <row r="2110" spans="1:9" x14ac:dyDescent="0.25">
      <c r="A2110" s="501"/>
      <c r="B2110" s="404" t="s">
        <v>20</v>
      </c>
      <c r="C2110" s="62">
        <f>D2110+E2110+F2110+G2110+H2110+I2110</f>
        <v>345</v>
      </c>
      <c r="D2110" s="55">
        <v>345</v>
      </c>
      <c r="E2110" s="55">
        <v>0</v>
      </c>
      <c r="F2110" s="55">
        <v>0</v>
      </c>
      <c r="G2110" s="55">
        <v>0</v>
      </c>
      <c r="H2110" s="55">
        <v>0</v>
      </c>
      <c r="I2110" s="55">
        <v>0</v>
      </c>
    </row>
    <row r="2111" spans="1:9" ht="26.25" x14ac:dyDescent="0.25">
      <c r="A2111" s="238" t="s">
        <v>774</v>
      </c>
      <c r="B2111" s="530" t="s">
        <v>19</v>
      </c>
      <c r="C2111" s="96">
        <f>D2111+E2111+F2111+G2111+H2111+I2111</f>
        <v>325</v>
      </c>
      <c r="D2111" s="138">
        <v>0</v>
      </c>
      <c r="E2111" s="55">
        <v>325</v>
      </c>
      <c r="F2111" s="138">
        <v>0</v>
      </c>
      <c r="G2111" s="138">
        <v>0</v>
      </c>
      <c r="H2111" s="138">
        <v>0</v>
      </c>
      <c r="I2111" s="138">
        <v>0</v>
      </c>
    </row>
    <row r="2112" spans="1:9" x14ac:dyDescent="0.25">
      <c r="A2112" s="277"/>
      <c r="B2112" s="230" t="s">
        <v>20</v>
      </c>
      <c r="C2112" s="96">
        <f>D2112+E2112+F2112+G2112+H2112+I2112</f>
        <v>325</v>
      </c>
      <c r="D2112" s="138">
        <v>0</v>
      </c>
      <c r="E2112" s="55">
        <v>325</v>
      </c>
      <c r="F2112" s="138">
        <v>0</v>
      </c>
      <c r="G2112" s="138">
        <v>0</v>
      </c>
      <c r="H2112" s="138">
        <v>0</v>
      </c>
      <c r="I2112" s="138">
        <v>0</v>
      </c>
    </row>
    <row r="2113" spans="1:9" x14ac:dyDescent="0.25">
      <c r="A2113" s="296" t="s">
        <v>775</v>
      </c>
      <c r="B2113" s="521" t="s">
        <v>19</v>
      </c>
      <c r="C2113" s="116">
        <f t="shared" si="325"/>
        <v>4006.098</v>
      </c>
      <c r="D2113" s="116">
        <f t="shared" ref="D2113:I2114" si="337">D2115+D2117+D2119+D2121</f>
        <v>2394.1579999999999</v>
      </c>
      <c r="E2113" s="116">
        <f t="shared" si="337"/>
        <v>1200.97</v>
      </c>
      <c r="F2113" s="116">
        <f t="shared" si="337"/>
        <v>0</v>
      </c>
      <c r="G2113" s="116">
        <f t="shared" si="337"/>
        <v>0</v>
      </c>
      <c r="H2113" s="116">
        <f t="shared" si="337"/>
        <v>0</v>
      </c>
      <c r="I2113" s="116">
        <f t="shared" si="337"/>
        <v>410.97</v>
      </c>
    </row>
    <row r="2114" spans="1:9" x14ac:dyDescent="0.25">
      <c r="A2114" s="200"/>
      <c r="B2114" s="522" t="s">
        <v>20</v>
      </c>
      <c r="C2114" s="116">
        <f t="shared" si="325"/>
        <v>4006.098</v>
      </c>
      <c r="D2114" s="116">
        <f t="shared" si="337"/>
        <v>2394.1579999999999</v>
      </c>
      <c r="E2114" s="116">
        <f t="shared" si="337"/>
        <v>1200.97</v>
      </c>
      <c r="F2114" s="116">
        <f t="shared" si="337"/>
        <v>0</v>
      </c>
      <c r="G2114" s="116">
        <f t="shared" si="337"/>
        <v>0</v>
      </c>
      <c r="H2114" s="116">
        <f t="shared" si="337"/>
        <v>0</v>
      </c>
      <c r="I2114" s="116">
        <f t="shared" si="337"/>
        <v>410.97</v>
      </c>
    </row>
    <row r="2115" spans="1:9" x14ac:dyDescent="0.25">
      <c r="A2115" s="238" t="s">
        <v>776</v>
      </c>
      <c r="B2115" s="530" t="s">
        <v>19</v>
      </c>
      <c r="C2115" s="130">
        <f t="shared" si="325"/>
        <v>1060</v>
      </c>
      <c r="D2115" s="138">
        <v>0</v>
      </c>
      <c r="E2115" s="55">
        <f>1660-600</f>
        <v>1060</v>
      </c>
      <c r="F2115" s="138">
        <v>0</v>
      </c>
      <c r="G2115" s="138">
        <v>0</v>
      </c>
      <c r="H2115" s="138">
        <v>0</v>
      </c>
      <c r="I2115" s="138">
        <v>0</v>
      </c>
    </row>
    <row r="2116" spans="1:9" x14ac:dyDescent="0.25">
      <c r="A2116" s="277"/>
      <c r="B2116" s="230" t="s">
        <v>20</v>
      </c>
      <c r="C2116" s="130">
        <f t="shared" si="325"/>
        <v>1060</v>
      </c>
      <c r="D2116" s="138">
        <v>0</v>
      </c>
      <c r="E2116" s="55">
        <f>1660-600</f>
        <v>1060</v>
      </c>
      <c r="F2116" s="138">
        <v>0</v>
      </c>
      <c r="G2116" s="138">
        <v>0</v>
      </c>
      <c r="H2116" s="138">
        <v>0</v>
      </c>
      <c r="I2116" s="138">
        <v>0</v>
      </c>
    </row>
    <row r="2117" spans="1:9" x14ac:dyDescent="0.25">
      <c r="A2117" s="199" t="s">
        <v>777</v>
      </c>
      <c r="B2117" s="525" t="s">
        <v>19</v>
      </c>
      <c r="C2117" s="130">
        <f t="shared" si="325"/>
        <v>1440.1000000000001</v>
      </c>
      <c r="D2117" s="130">
        <v>1078</v>
      </c>
      <c r="E2117" s="55">
        <f>140.37+0.6</f>
        <v>140.97</v>
      </c>
      <c r="F2117" s="130">
        <v>0</v>
      </c>
      <c r="G2117" s="130">
        <v>0</v>
      </c>
      <c r="H2117" s="130">
        <v>0</v>
      </c>
      <c r="I2117" s="138">
        <f>362.1-140.37-0.6</f>
        <v>221.13000000000002</v>
      </c>
    </row>
    <row r="2118" spans="1:9" x14ac:dyDescent="0.25">
      <c r="A2118" s="272"/>
      <c r="B2118" s="524" t="s">
        <v>20</v>
      </c>
      <c r="C2118" s="96">
        <f t="shared" si="325"/>
        <v>1440.1000000000001</v>
      </c>
      <c r="D2118" s="138">
        <v>1078</v>
      </c>
      <c r="E2118" s="55">
        <f>140.37+0.6</f>
        <v>140.97</v>
      </c>
      <c r="F2118" s="138">
        <v>0</v>
      </c>
      <c r="G2118" s="138">
        <v>0</v>
      </c>
      <c r="H2118" s="138">
        <v>0</v>
      </c>
      <c r="I2118" s="138">
        <f>362.1-140.37-0.6</f>
        <v>221.13000000000002</v>
      </c>
    </row>
    <row r="2119" spans="1:9" x14ac:dyDescent="0.25">
      <c r="A2119" s="199" t="s">
        <v>778</v>
      </c>
      <c r="B2119" s="525" t="s">
        <v>19</v>
      </c>
      <c r="C2119" s="130">
        <f>D2119+E2119+F2119+G2119+H2119+I2119</f>
        <v>959.99800000000005</v>
      </c>
      <c r="D2119" s="130">
        <f>D2120</f>
        <v>782.15800000000002</v>
      </c>
      <c r="E2119" s="130">
        <f>E2120</f>
        <v>0</v>
      </c>
      <c r="F2119" s="130">
        <v>0</v>
      </c>
      <c r="G2119" s="130">
        <v>0</v>
      </c>
      <c r="H2119" s="130">
        <v>0</v>
      </c>
      <c r="I2119" s="130">
        <f>I2120</f>
        <v>177.84</v>
      </c>
    </row>
    <row r="2120" spans="1:9" x14ac:dyDescent="0.25">
      <c r="A2120" s="272"/>
      <c r="B2120" s="524" t="s">
        <v>20</v>
      </c>
      <c r="C2120" s="96">
        <f t="shared" si="325"/>
        <v>959.99800000000005</v>
      </c>
      <c r="D2120" s="138">
        <f>259.158+523</f>
        <v>782.15800000000002</v>
      </c>
      <c r="E2120" s="138">
        <v>0</v>
      </c>
      <c r="F2120" s="138">
        <v>0</v>
      </c>
      <c r="G2120" s="138">
        <v>0</v>
      </c>
      <c r="H2120" s="138">
        <v>0</v>
      </c>
      <c r="I2120" s="138">
        <f>170.84+7</f>
        <v>177.84</v>
      </c>
    </row>
    <row r="2121" spans="1:9" ht="26.25" x14ac:dyDescent="0.25">
      <c r="A2121" s="128" t="s">
        <v>779</v>
      </c>
      <c r="B2121" s="525" t="s">
        <v>19</v>
      </c>
      <c r="C2121" s="130">
        <f t="shared" si="325"/>
        <v>546</v>
      </c>
      <c r="D2121" s="130">
        <v>534</v>
      </c>
      <c r="E2121" s="45">
        <v>0</v>
      </c>
      <c r="F2121" s="130">
        <v>0</v>
      </c>
      <c r="G2121" s="130">
        <v>0</v>
      </c>
      <c r="H2121" s="130">
        <v>0</v>
      </c>
      <c r="I2121" s="130">
        <v>12</v>
      </c>
    </row>
    <row r="2122" spans="1:9" x14ac:dyDescent="0.25">
      <c r="A2122" s="272"/>
      <c r="B2122" s="524" t="s">
        <v>20</v>
      </c>
      <c r="C2122" s="96">
        <f>D2122+E2122+F2122+G2122+H2122+I2122</f>
        <v>546</v>
      </c>
      <c r="D2122" s="138">
        <v>534</v>
      </c>
      <c r="E2122" s="55">
        <v>0</v>
      </c>
      <c r="F2122" s="138">
        <v>0</v>
      </c>
      <c r="G2122" s="138">
        <v>0</v>
      </c>
      <c r="H2122" s="138">
        <v>0</v>
      </c>
      <c r="I2122" s="138">
        <v>12</v>
      </c>
    </row>
    <row r="2123" spans="1:9" x14ac:dyDescent="0.25">
      <c r="A2123" s="296" t="s">
        <v>780</v>
      </c>
      <c r="B2123" s="521" t="s">
        <v>19</v>
      </c>
      <c r="C2123" s="116">
        <f t="shared" si="325"/>
        <v>1334.6399999999999</v>
      </c>
      <c r="D2123" s="116">
        <f t="shared" ref="D2123:I2124" si="338">D2125+D2127+D2129+D2131</f>
        <v>922.64</v>
      </c>
      <c r="E2123" s="116">
        <f t="shared" si="338"/>
        <v>412</v>
      </c>
      <c r="F2123" s="116">
        <f t="shared" si="338"/>
        <v>0</v>
      </c>
      <c r="G2123" s="116">
        <f t="shared" si="338"/>
        <v>0</v>
      </c>
      <c r="H2123" s="116">
        <f t="shared" si="338"/>
        <v>0</v>
      </c>
      <c r="I2123" s="116">
        <f t="shared" si="338"/>
        <v>0</v>
      </c>
    </row>
    <row r="2124" spans="1:9" x14ac:dyDescent="0.25">
      <c r="A2124" s="200"/>
      <c r="B2124" s="522" t="s">
        <v>20</v>
      </c>
      <c r="C2124" s="116">
        <f t="shared" si="325"/>
        <v>1334.6399999999999</v>
      </c>
      <c r="D2124" s="116">
        <f t="shared" si="338"/>
        <v>922.64</v>
      </c>
      <c r="E2124" s="116">
        <f t="shared" si="338"/>
        <v>412</v>
      </c>
      <c r="F2124" s="116">
        <f t="shared" si="338"/>
        <v>0</v>
      </c>
      <c r="G2124" s="116">
        <f t="shared" si="338"/>
        <v>0</v>
      </c>
      <c r="H2124" s="116">
        <f t="shared" si="338"/>
        <v>0</v>
      </c>
      <c r="I2124" s="116">
        <f t="shared" si="338"/>
        <v>0</v>
      </c>
    </row>
    <row r="2125" spans="1:9" ht="26.25" x14ac:dyDescent="0.25">
      <c r="A2125" s="262" t="s">
        <v>781</v>
      </c>
      <c r="B2125" s="403" t="s">
        <v>19</v>
      </c>
      <c r="C2125" s="62">
        <f t="shared" si="325"/>
        <v>626.64</v>
      </c>
      <c r="D2125" s="55">
        <f>D2126</f>
        <v>626.64</v>
      </c>
      <c r="E2125" s="55">
        <f>E2126</f>
        <v>0</v>
      </c>
      <c r="F2125" s="55">
        <v>0</v>
      </c>
      <c r="G2125" s="55">
        <v>0</v>
      </c>
      <c r="H2125" s="55">
        <v>0</v>
      </c>
      <c r="I2125" s="55">
        <v>0</v>
      </c>
    </row>
    <row r="2126" spans="1:9" x14ac:dyDescent="0.25">
      <c r="A2126" s="501"/>
      <c r="B2126" s="404" t="s">
        <v>20</v>
      </c>
      <c r="C2126" s="62">
        <f t="shared" si="325"/>
        <v>626.64</v>
      </c>
      <c r="D2126" s="55">
        <v>626.64</v>
      </c>
      <c r="E2126" s="55">
        <v>0</v>
      </c>
      <c r="F2126" s="55">
        <v>0</v>
      </c>
      <c r="G2126" s="55">
        <v>0</v>
      </c>
      <c r="H2126" s="55">
        <v>0</v>
      </c>
      <c r="I2126" s="55">
        <v>0</v>
      </c>
    </row>
    <row r="2127" spans="1:9" x14ac:dyDescent="0.25">
      <c r="A2127" s="238" t="s">
        <v>782</v>
      </c>
      <c r="B2127" s="530" t="s">
        <v>19</v>
      </c>
      <c r="C2127" s="130">
        <f t="shared" si="325"/>
        <v>412</v>
      </c>
      <c r="D2127" s="55">
        <v>0</v>
      </c>
      <c r="E2127" s="55">
        <v>412</v>
      </c>
      <c r="F2127" s="55">
        <v>0</v>
      </c>
      <c r="G2127" s="55">
        <v>0</v>
      </c>
      <c r="H2127" s="55">
        <v>0</v>
      </c>
      <c r="I2127" s="55">
        <v>0</v>
      </c>
    </row>
    <row r="2128" spans="1:9" x14ac:dyDescent="0.25">
      <c r="A2128" s="277"/>
      <c r="B2128" s="230" t="s">
        <v>20</v>
      </c>
      <c r="C2128" s="130">
        <f t="shared" si="325"/>
        <v>412</v>
      </c>
      <c r="D2128" s="55">
        <v>0</v>
      </c>
      <c r="E2128" s="55">
        <v>412</v>
      </c>
      <c r="F2128" s="55">
        <v>0</v>
      </c>
      <c r="G2128" s="55">
        <v>0</v>
      </c>
      <c r="H2128" s="55">
        <v>0</v>
      </c>
      <c r="I2128" s="55">
        <v>0</v>
      </c>
    </row>
    <row r="2129" spans="1:9" x14ac:dyDescent="0.25">
      <c r="A2129" s="199" t="s">
        <v>783</v>
      </c>
      <c r="B2129" s="525" t="s">
        <v>19</v>
      </c>
      <c r="C2129" s="130">
        <f t="shared" si="325"/>
        <v>155</v>
      </c>
      <c r="D2129" s="130">
        <v>155</v>
      </c>
      <c r="E2129" s="45">
        <v>0</v>
      </c>
      <c r="F2129" s="130">
        <v>0</v>
      </c>
      <c r="G2129" s="130">
        <v>0</v>
      </c>
      <c r="H2129" s="130">
        <v>0</v>
      </c>
      <c r="I2129" s="130">
        <v>0</v>
      </c>
    </row>
    <row r="2130" spans="1:9" x14ac:dyDescent="0.25">
      <c r="A2130" s="140"/>
      <c r="B2130" s="524" t="s">
        <v>20</v>
      </c>
      <c r="C2130" s="96">
        <f t="shared" si="325"/>
        <v>155</v>
      </c>
      <c r="D2130" s="138">
        <v>155</v>
      </c>
      <c r="E2130" s="39">
        <v>0</v>
      </c>
      <c r="F2130" s="138">
        <v>0</v>
      </c>
      <c r="G2130" s="138">
        <v>0</v>
      </c>
      <c r="H2130" s="138">
        <v>0</v>
      </c>
      <c r="I2130" s="138">
        <v>0</v>
      </c>
    </row>
    <row r="2131" spans="1:9" x14ac:dyDescent="0.25">
      <c r="A2131" s="199" t="s">
        <v>784</v>
      </c>
      <c r="B2131" s="525" t="s">
        <v>19</v>
      </c>
      <c r="C2131" s="130">
        <f t="shared" si="325"/>
        <v>141</v>
      </c>
      <c r="D2131" s="130">
        <v>141</v>
      </c>
      <c r="E2131" s="45">
        <v>0</v>
      </c>
      <c r="F2131" s="130">
        <v>0</v>
      </c>
      <c r="G2131" s="130">
        <v>0</v>
      </c>
      <c r="H2131" s="130">
        <v>0</v>
      </c>
      <c r="I2131" s="130">
        <v>0</v>
      </c>
    </row>
    <row r="2132" spans="1:9" x14ac:dyDescent="0.25">
      <c r="A2132" s="140"/>
      <c r="B2132" s="524" t="s">
        <v>20</v>
      </c>
      <c r="C2132" s="96">
        <f t="shared" si="325"/>
        <v>141</v>
      </c>
      <c r="D2132" s="138">
        <v>141</v>
      </c>
      <c r="E2132" s="39">
        <v>0</v>
      </c>
      <c r="F2132" s="138">
        <v>0</v>
      </c>
      <c r="G2132" s="138">
        <v>0</v>
      </c>
      <c r="H2132" s="138">
        <v>0</v>
      </c>
      <c r="I2132" s="138">
        <v>0</v>
      </c>
    </row>
    <row r="2133" spans="1:9" x14ac:dyDescent="0.25">
      <c r="A2133" s="296" t="s">
        <v>785</v>
      </c>
      <c r="B2133" s="521" t="s">
        <v>19</v>
      </c>
      <c r="C2133" s="116">
        <f t="shared" si="325"/>
        <v>326</v>
      </c>
      <c r="D2133" s="116">
        <f t="shared" ref="D2133:I2134" si="339">D2135+D2137</f>
        <v>46</v>
      </c>
      <c r="E2133" s="116">
        <f t="shared" si="339"/>
        <v>280</v>
      </c>
      <c r="F2133" s="116">
        <f t="shared" si="339"/>
        <v>0</v>
      </c>
      <c r="G2133" s="116">
        <f t="shared" si="339"/>
        <v>0</v>
      </c>
      <c r="H2133" s="116">
        <f t="shared" si="339"/>
        <v>0</v>
      </c>
      <c r="I2133" s="116">
        <f t="shared" si="339"/>
        <v>0</v>
      </c>
    </row>
    <row r="2134" spans="1:9" x14ac:dyDescent="0.25">
      <c r="A2134" s="200"/>
      <c r="B2134" s="522" t="s">
        <v>20</v>
      </c>
      <c r="C2134" s="116">
        <f t="shared" si="325"/>
        <v>326</v>
      </c>
      <c r="D2134" s="116">
        <f t="shared" si="339"/>
        <v>46</v>
      </c>
      <c r="E2134" s="116">
        <f t="shared" si="339"/>
        <v>280</v>
      </c>
      <c r="F2134" s="116">
        <f t="shared" si="339"/>
        <v>0</v>
      </c>
      <c r="G2134" s="116">
        <f t="shared" si="339"/>
        <v>0</v>
      </c>
      <c r="H2134" s="116">
        <f t="shared" si="339"/>
        <v>0</v>
      </c>
      <c r="I2134" s="116">
        <f t="shared" si="339"/>
        <v>0</v>
      </c>
    </row>
    <row r="2135" spans="1:9" x14ac:dyDescent="0.25">
      <c r="A2135" s="128" t="s">
        <v>786</v>
      </c>
      <c r="B2135" s="525" t="s">
        <v>19</v>
      </c>
      <c r="C2135" s="130">
        <f t="shared" si="325"/>
        <v>46</v>
      </c>
      <c r="D2135" s="138">
        <v>46</v>
      </c>
      <c r="E2135" s="130">
        <f>E2136</f>
        <v>0</v>
      </c>
      <c r="F2135" s="130">
        <v>0</v>
      </c>
      <c r="G2135" s="130">
        <v>0</v>
      </c>
      <c r="H2135" s="130">
        <v>0</v>
      </c>
      <c r="I2135" s="130">
        <v>0</v>
      </c>
    </row>
    <row r="2136" spans="1:9" x14ac:dyDescent="0.25">
      <c r="A2136" s="272"/>
      <c r="B2136" s="524" t="s">
        <v>20</v>
      </c>
      <c r="C2136" s="96">
        <f t="shared" si="325"/>
        <v>46</v>
      </c>
      <c r="D2136" s="138">
        <v>46</v>
      </c>
      <c r="E2136" s="138">
        <v>0</v>
      </c>
      <c r="F2136" s="138">
        <v>0</v>
      </c>
      <c r="G2136" s="138">
        <v>0</v>
      </c>
      <c r="H2136" s="138">
        <v>0</v>
      </c>
      <c r="I2136" s="138">
        <v>0</v>
      </c>
    </row>
    <row r="2137" spans="1:9" ht="26.25" x14ac:dyDescent="0.25">
      <c r="A2137" s="191" t="s">
        <v>787</v>
      </c>
      <c r="B2137" s="525" t="s">
        <v>19</v>
      </c>
      <c r="C2137" s="96">
        <f>D2137+E2137+F2137+G2137+H2137+I2137</f>
        <v>280</v>
      </c>
      <c r="D2137" s="138">
        <v>0</v>
      </c>
      <c r="E2137" s="130">
        <v>280</v>
      </c>
      <c r="F2137" s="130">
        <v>0</v>
      </c>
      <c r="G2137" s="130">
        <v>0</v>
      </c>
      <c r="H2137" s="130">
        <v>0</v>
      </c>
      <c r="I2137" s="130">
        <v>0</v>
      </c>
    </row>
    <row r="2138" spans="1:9" x14ac:dyDescent="0.25">
      <c r="A2138" s="272"/>
      <c r="B2138" s="524" t="s">
        <v>20</v>
      </c>
      <c r="C2138" s="96">
        <f>D2138+E2138+F2138+G2138+H2138+I2138</f>
        <v>280</v>
      </c>
      <c r="D2138" s="138">
        <v>0</v>
      </c>
      <c r="E2138" s="138">
        <v>280</v>
      </c>
      <c r="F2138" s="138">
        <v>0</v>
      </c>
      <c r="G2138" s="138">
        <v>0</v>
      </c>
      <c r="H2138" s="138">
        <v>0</v>
      </c>
      <c r="I2138" s="138">
        <v>0</v>
      </c>
    </row>
    <row r="2139" spans="1:9" x14ac:dyDescent="0.25">
      <c r="A2139" s="308" t="s">
        <v>788</v>
      </c>
      <c r="B2139" s="521" t="s">
        <v>19</v>
      </c>
      <c r="C2139" s="116">
        <f t="shared" si="325"/>
        <v>1849</v>
      </c>
      <c r="D2139" s="116">
        <f t="shared" ref="D2139:I2140" si="340">D2141+D2143+D2145+D2147</f>
        <v>902.71</v>
      </c>
      <c r="E2139" s="116">
        <f t="shared" si="340"/>
        <v>623</v>
      </c>
      <c r="F2139" s="116">
        <f t="shared" si="340"/>
        <v>0</v>
      </c>
      <c r="G2139" s="116">
        <f t="shared" si="340"/>
        <v>0</v>
      </c>
      <c r="H2139" s="116">
        <f t="shared" si="340"/>
        <v>0</v>
      </c>
      <c r="I2139" s="116">
        <f t="shared" si="340"/>
        <v>323.29000000000002</v>
      </c>
    </row>
    <row r="2140" spans="1:9" x14ac:dyDescent="0.25">
      <c r="A2140" s="200"/>
      <c r="B2140" s="522" t="s">
        <v>20</v>
      </c>
      <c r="C2140" s="116">
        <f t="shared" si="325"/>
        <v>1849</v>
      </c>
      <c r="D2140" s="116">
        <f t="shared" si="340"/>
        <v>902.71</v>
      </c>
      <c r="E2140" s="116">
        <f t="shared" si="340"/>
        <v>623</v>
      </c>
      <c r="F2140" s="116">
        <f t="shared" si="340"/>
        <v>0</v>
      </c>
      <c r="G2140" s="116">
        <f t="shared" si="340"/>
        <v>0</v>
      </c>
      <c r="H2140" s="116">
        <f t="shared" si="340"/>
        <v>0</v>
      </c>
      <c r="I2140" s="116">
        <f t="shared" si="340"/>
        <v>323.29000000000002</v>
      </c>
    </row>
    <row r="2141" spans="1:9" x14ac:dyDescent="0.25">
      <c r="A2141" s="128" t="s">
        <v>789</v>
      </c>
      <c r="B2141" s="525" t="s">
        <v>19</v>
      </c>
      <c r="C2141" s="130">
        <f t="shared" si="325"/>
        <v>1226</v>
      </c>
      <c r="D2141" s="130">
        <f>D2142</f>
        <v>902.71</v>
      </c>
      <c r="E2141" s="45">
        <v>0</v>
      </c>
      <c r="F2141" s="130">
        <v>0</v>
      </c>
      <c r="G2141" s="130">
        <v>0</v>
      </c>
      <c r="H2141" s="130">
        <v>0</v>
      </c>
      <c r="I2141" s="130">
        <f>I2142</f>
        <v>323.29000000000002</v>
      </c>
    </row>
    <row r="2142" spans="1:9" x14ac:dyDescent="0.25">
      <c r="A2142" s="272"/>
      <c r="B2142" s="524" t="s">
        <v>20</v>
      </c>
      <c r="C2142" s="138">
        <f t="shared" ref="C2142:C2148" si="341">D2142+E2142+F2142+G2142+H2142+I2142</f>
        <v>1226</v>
      </c>
      <c r="D2142" s="138">
        <f>16.71+886</f>
        <v>902.71</v>
      </c>
      <c r="E2142" s="55">
        <v>0</v>
      </c>
      <c r="F2142" s="138">
        <v>0</v>
      </c>
      <c r="G2142" s="138">
        <v>0</v>
      </c>
      <c r="H2142" s="138">
        <v>0</v>
      </c>
      <c r="I2142" s="138">
        <v>323.29000000000002</v>
      </c>
    </row>
    <row r="2143" spans="1:9" x14ac:dyDescent="0.25">
      <c r="A2143" s="238" t="s">
        <v>790</v>
      </c>
      <c r="B2143" s="530" t="s">
        <v>19</v>
      </c>
      <c r="C2143" s="96">
        <f t="shared" si="341"/>
        <v>293</v>
      </c>
      <c r="D2143" s="138">
        <v>0</v>
      </c>
      <c r="E2143" s="55">
        <v>293</v>
      </c>
      <c r="F2143" s="138">
        <v>0</v>
      </c>
      <c r="G2143" s="138">
        <v>0</v>
      </c>
      <c r="H2143" s="138">
        <v>0</v>
      </c>
      <c r="I2143" s="138">
        <v>0</v>
      </c>
    </row>
    <row r="2144" spans="1:9" x14ac:dyDescent="0.25">
      <c r="A2144" s="277"/>
      <c r="B2144" s="230" t="s">
        <v>20</v>
      </c>
      <c r="C2144" s="96">
        <f t="shared" si="341"/>
        <v>293</v>
      </c>
      <c r="D2144" s="138">
        <v>0</v>
      </c>
      <c r="E2144" s="55">
        <v>293</v>
      </c>
      <c r="F2144" s="138">
        <v>0</v>
      </c>
      <c r="G2144" s="138">
        <v>0</v>
      </c>
      <c r="H2144" s="138">
        <v>0</v>
      </c>
      <c r="I2144" s="138">
        <v>0</v>
      </c>
    </row>
    <row r="2145" spans="1:9" ht="26.25" x14ac:dyDescent="0.25">
      <c r="A2145" s="238" t="s">
        <v>791</v>
      </c>
      <c r="B2145" s="530" t="s">
        <v>19</v>
      </c>
      <c r="C2145" s="96">
        <f t="shared" si="341"/>
        <v>300</v>
      </c>
      <c r="D2145" s="138">
        <v>0</v>
      </c>
      <c r="E2145" s="55">
        <f>303-3</f>
        <v>300</v>
      </c>
      <c r="F2145" s="138">
        <v>0</v>
      </c>
      <c r="G2145" s="138">
        <v>0</v>
      </c>
      <c r="H2145" s="138">
        <v>0</v>
      </c>
      <c r="I2145" s="138">
        <v>0</v>
      </c>
    </row>
    <row r="2146" spans="1:9" x14ac:dyDescent="0.25">
      <c r="A2146" s="277"/>
      <c r="B2146" s="230" t="s">
        <v>20</v>
      </c>
      <c r="C2146" s="96">
        <f t="shared" si="341"/>
        <v>300</v>
      </c>
      <c r="D2146" s="138">
        <v>0</v>
      </c>
      <c r="E2146" s="55">
        <f>303-3</f>
        <v>300</v>
      </c>
      <c r="F2146" s="138">
        <v>0</v>
      </c>
      <c r="G2146" s="138">
        <v>0</v>
      </c>
      <c r="H2146" s="138">
        <v>0</v>
      </c>
      <c r="I2146" s="138">
        <v>0</v>
      </c>
    </row>
    <row r="2147" spans="1:9" x14ac:dyDescent="0.25">
      <c r="A2147" s="305" t="s">
        <v>792</v>
      </c>
      <c r="B2147" s="530" t="s">
        <v>19</v>
      </c>
      <c r="C2147" s="96">
        <f t="shared" si="341"/>
        <v>30</v>
      </c>
      <c r="D2147" s="138">
        <v>0</v>
      </c>
      <c r="E2147" s="55">
        <v>30</v>
      </c>
      <c r="F2147" s="138">
        <v>0</v>
      </c>
      <c r="G2147" s="138">
        <v>0</v>
      </c>
      <c r="H2147" s="138">
        <v>0</v>
      </c>
      <c r="I2147" s="138">
        <v>0</v>
      </c>
    </row>
    <row r="2148" spans="1:9" x14ac:dyDescent="0.25">
      <c r="A2148" s="277"/>
      <c r="B2148" s="230" t="s">
        <v>20</v>
      </c>
      <c r="C2148" s="96">
        <f t="shared" si="341"/>
        <v>30</v>
      </c>
      <c r="D2148" s="138">
        <v>0</v>
      </c>
      <c r="E2148" s="55">
        <v>30</v>
      </c>
      <c r="F2148" s="138">
        <v>0</v>
      </c>
      <c r="G2148" s="138">
        <v>0</v>
      </c>
      <c r="H2148" s="138">
        <v>0</v>
      </c>
      <c r="I2148" s="138">
        <v>0</v>
      </c>
    </row>
    <row r="2149" spans="1:9" x14ac:dyDescent="0.25">
      <c r="A2149" s="518" t="s">
        <v>55</v>
      </c>
      <c r="B2149" s="519"/>
      <c r="C2149" s="279"/>
      <c r="D2149" s="279"/>
      <c r="E2149" s="279"/>
      <c r="F2149" s="279"/>
      <c r="G2149" s="279"/>
      <c r="H2149" s="279"/>
      <c r="I2149" s="280"/>
    </row>
    <row r="2150" spans="1:9" x14ac:dyDescent="0.25">
      <c r="A2150" s="489" t="s">
        <v>42</v>
      </c>
      <c r="B2150" s="495" t="s">
        <v>19</v>
      </c>
      <c r="C2150" s="62">
        <f t="shared" ref="C2150:C2189" si="342">D2150+E2150+F2150+G2150+H2150+I2150</f>
        <v>1691</v>
      </c>
      <c r="D2150" s="55">
        <f t="shared" ref="D2150:I2155" si="343">D2152</f>
        <v>1144</v>
      </c>
      <c r="E2150" s="55">
        <f t="shared" si="343"/>
        <v>547</v>
      </c>
      <c r="F2150" s="55">
        <f t="shared" si="343"/>
        <v>0</v>
      </c>
      <c r="G2150" s="55">
        <f t="shared" si="343"/>
        <v>0</v>
      </c>
      <c r="H2150" s="55">
        <f t="shared" si="343"/>
        <v>0</v>
      </c>
      <c r="I2150" s="55">
        <f t="shared" si="343"/>
        <v>0</v>
      </c>
    </row>
    <row r="2151" spans="1:9" x14ac:dyDescent="0.25">
      <c r="A2151" s="209" t="s">
        <v>56</v>
      </c>
      <c r="B2151" s="404" t="s">
        <v>20</v>
      </c>
      <c r="C2151" s="62">
        <f t="shared" si="342"/>
        <v>1691</v>
      </c>
      <c r="D2151" s="55">
        <f t="shared" si="343"/>
        <v>1144</v>
      </c>
      <c r="E2151" s="55">
        <f t="shared" si="343"/>
        <v>547</v>
      </c>
      <c r="F2151" s="55">
        <f t="shared" si="343"/>
        <v>0</v>
      </c>
      <c r="G2151" s="55">
        <f t="shared" si="343"/>
        <v>0</v>
      </c>
      <c r="H2151" s="55">
        <f t="shared" si="343"/>
        <v>0</v>
      </c>
      <c r="I2151" s="55">
        <f t="shared" si="343"/>
        <v>0</v>
      </c>
    </row>
    <row r="2152" spans="1:9" x14ac:dyDescent="0.25">
      <c r="A2152" s="103" t="s">
        <v>33</v>
      </c>
      <c r="B2152" s="403" t="s">
        <v>19</v>
      </c>
      <c r="C2152" s="62">
        <f t="shared" si="342"/>
        <v>1691</v>
      </c>
      <c r="D2152" s="55">
        <f t="shared" si="343"/>
        <v>1144</v>
      </c>
      <c r="E2152" s="55">
        <f t="shared" si="343"/>
        <v>547</v>
      </c>
      <c r="F2152" s="55">
        <f t="shared" si="343"/>
        <v>0</v>
      </c>
      <c r="G2152" s="55">
        <f t="shared" si="343"/>
        <v>0</v>
      </c>
      <c r="H2152" s="55">
        <f t="shared" si="343"/>
        <v>0</v>
      </c>
      <c r="I2152" s="55">
        <f t="shared" si="343"/>
        <v>0</v>
      </c>
    </row>
    <row r="2153" spans="1:9" x14ac:dyDescent="0.25">
      <c r="A2153" s="66" t="s">
        <v>34</v>
      </c>
      <c r="B2153" s="404" t="s">
        <v>20</v>
      </c>
      <c r="C2153" s="62">
        <f t="shared" si="342"/>
        <v>1691</v>
      </c>
      <c r="D2153" s="55">
        <f t="shared" si="343"/>
        <v>1144</v>
      </c>
      <c r="E2153" s="55">
        <f t="shared" si="343"/>
        <v>547</v>
      </c>
      <c r="F2153" s="55">
        <f t="shared" si="343"/>
        <v>0</v>
      </c>
      <c r="G2153" s="55">
        <f t="shared" si="343"/>
        <v>0</v>
      </c>
      <c r="H2153" s="55">
        <f t="shared" si="343"/>
        <v>0</v>
      </c>
      <c r="I2153" s="55">
        <f t="shared" si="343"/>
        <v>0</v>
      </c>
    </row>
    <row r="2154" spans="1:9" x14ac:dyDescent="0.25">
      <c r="A2154" s="49" t="s">
        <v>26</v>
      </c>
      <c r="B2154" s="50" t="s">
        <v>19</v>
      </c>
      <c r="C2154" s="62">
        <f t="shared" si="342"/>
        <v>1691</v>
      </c>
      <c r="D2154" s="55">
        <f t="shared" si="343"/>
        <v>1144</v>
      </c>
      <c r="E2154" s="55">
        <f t="shared" si="343"/>
        <v>547</v>
      </c>
      <c r="F2154" s="55">
        <f t="shared" si="343"/>
        <v>0</v>
      </c>
      <c r="G2154" s="55">
        <f t="shared" si="343"/>
        <v>0</v>
      </c>
      <c r="H2154" s="55">
        <f t="shared" si="343"/>
        <v>0</v>
      </c>
      <c r="I2154" s="55">
        <f t="shared" si="343"/>
        <v>0</v>
      </c>
    </row>
    <row r="2155" spans="1:9" x14ac:dyDescent="0.25">
      <c r="A2155" s="51"/>
      <c r="B2155" s="52" t="s">
        <v>20</v>
      </c>
      <c r="C2155" s="62">
        <f t="shared" si="342"/>
        <v>1691</v>
      </c>
      <c r="D2155" s="55">
        <f t="shared" si="343"/>
        <v>1144</v>
      </c>
      <c r="E2155" s="55">
        <f t="shared" si="343"/>
        <v>547</v>
      </c>
      <c r="F2155" s="55">
        <f t="shared" si="343"/>
        <v>0</v>
      </c>
      <c r="G2155" s="55">
        <f t="shared" si="343"/>
        <v>0</v>
      </c>
      <c r="H2155" s="55">
        <f>H2157</f>
        <v>0</v>
      </c>
      <c r="I2155" s="55">
        <f t="shared" si="343"/>
        <v>0</v>
      </c>
    </row>
    <row r="2156" spans="1:9" x14ac:dyDescent="0.25">
      <c r="A2156" s="49" t="s">
        <v>27</v>
      </c>
      <c r="B2156" s="50" t="s">
        <v>19</v>
      </c>
      <c r="C2156" s="62">
        <f t="shared" si="342"/>
        <v>1691</v>
      </c>
      <c r="D2156" s="55">
        <f t="shared" ref="D2156:I2157" si="344">D2158+D2180</f>
        <v>1144</v>
      </c>
      <c r="E2156" s="55">
        <f t="shared" si="344"/>
        <v>547</v>
      </c>
      <c r="F2156" s="55">
        <f t="shared" si="344"/>
        <v>0</v>
      </c>
      <c r="G2156" s="55">
        <f t="shared" si="344"/>
        <v>0</v>
      </c>
      <c r="H2156" s="55">
        <f t="shared" si="344"/>
        <v>0</v>
      </c>
      <c r="I2156" s="55">
        <f t="shared" si="344"/>
        <v>0</v>
      </c>
    </row>
    <row r="2157" spans="1:9" x14ac:dyDescent="0.25">
      <c r="A2157" s="51"/>
      <c r="B2157" s="52" t="s">
        <v>20</v>
      </c>
      <c r="C2157" s="62">
        <f t="shared" si="342"/>
        <v>1691</v>
      </c>
      <c r="D2157" s="55">
        <f t="shared" si="344"/>
        <v>1144</v>
      </c>
      <c r="E2157" s="55">
        <f t="shared" si="344"/>
        <v>547</v>
      </c>
      <c r="F2157" s="55">
        <f t="shared" si="344"/>
        <v>0</v>
      </c>
      <c r="G2157" s="55">
        <f t="shared" si="344"/>
        <v>0</v>
      </c>
      <c r="H2157" s="55">
        <f t="shared" si="344"/>
        <v>0</v>
      </c>
      <c r="I2157" s="55">
        <f t="shared" si="344"/>
        <v>0</v>
      </c>
    </row>
    <row r="2158" spans="1:9" x14ac:dyDescent="0.25">
      <c r="A2158" s="49" t="s">
        <v>754</v>
      </c>
      <c r="B2158" s="403" t="s">
        <v>19</v>
      </c>
      <c r="C2158" s="138">
        <f t="shared" si="342"/>
        <v>237</v>
      </c>
      <c r="D2158" s="138">
        <f t="shared" ref="D2158:I2159" si="345">D2160+D2172+D2176</f>
        <v>0</v>
      </c>
      <c r="E2158" s="138">
        <f t="shared" si="345"/>
        <v>237</v>
      </c>
      <c r="F2158" s="138">
        <f t="shared" si="345"/>
        <v>0</v>
      </c>
      <c r="G2158" s="138">
        <f t="shared" si="345"/>
        <v>0</v>
      </c>
      <c r="H2158" s="138">
        <f t="shared" si="345"/>
        <v>0</v>
      </c>
      <c r="I2158" s="138">
        <f t="shared" si="345"/>
        <v>0</v>
      </c>
    </row>
    <row r="2159" spans="1:9" x14ac:dyDescent="0.25">
      <c r="A2159" s="51"/>
      <c r="B2159" s="404" t="s">
        <v>20</v>
      </c>
      <c r="C2159" s="138">
        <f t="shared" si="342"/>
        <v>237</v>
      </c>
      <c r="D2159" s="138">
        <f t="shared" si="345"/>
        <v>0</v>
      </c>
      <c r="E2159" s="138">
        <f t="shared" si="345"/>
        <v>237</v>
      </c>
      <c r="F2159" s="138">
        <f t="shared" si="345"/>
        <v>0</v>
      </c>
      <c r="G2159" s="138">
        <f t="shared" si="345"/>
        <v>0</v>
      </c>
      <c r="H2159" s="138">
        <f t="shared" si="345"/>
        <v>0</v>
      </c>
      <c r="I2159" s="138">
        <f t="shared" si="345"/>
        <v>0</v>
      </c>
    </row>
    <row r="2160" spans="1:9" x14ac:dyDescent="0.25">
      <c r="A2160" s="145" t="s">
        <v>677</v>
      </c>
      <c r="B2160" s="220" t="s">
        <v>19</v>
      </c>
      <c r="C2160" s="138">
        <f t="shared" si="342"/>
        <v>204</v>
      </c>
      <c r="D2160" s="138">
        <f t="shared" ref="D2160:I2161" si="346">D2162+D2164+D2166+D2168+D2170</f>
        <v>0</v>
      </c>
      <c r="E2160" s="138">
        <f t="shared" si="346"/>
        <v>204</v>
      </c>
      <c r="F2160" s="138">
        <f t="shared" si="346"/>
        <v>0</v>
      </c>
      <c r="G2160" s="138">
        <f t="shared" si="346"/>
        <v>0</v>
      </c>
      <c r="H2160" s="138">
        <f t="shared" si="346"/>
        <v>0</v>
      </c>
      <c r="I2160" s="138">
        <f t="shared" si="346"/>
        <v>0</v>
      </c>
    </row>
    <row r="2161" spans="1:9" x14ac:dyDescent="0.25">
      <c r="A2161" s="91"/>
      <c r="B2161" s="223" t="s">
        <v>20</v>
      </c>
      <c r="C2161" s="138">
        <f t="shared" si="342"/>
        <v>204</v>
      </c>
      <c r="D2161" s="138">
        <f t="shared" si="346"/>
        <v>0</v>
      </c>
      <c r="E2161" s="138">
        <f t="shared" si="346"/>
        <v>204</v>
      </c>
      <c r="F2161" s="138">
        <f t="shared" si="346"/>
        <v>0</v>
      </c>
      <c r="G2161" s="138">
        <f t="shared" si="346"/>
        <v>0</v>
      </c>
      <c r="H2161" s="138">
        <f t="shared" si="346"/>
        <v>0</v>
      </c>
      <c r="I2161" s="138">
        <f t="shared" si="346"/>
        <v>0</v>
      </c>
    </row>
    <row r="2162" spans="1:9" x14ac:dyDescent="0.25">
      <c r="A2162" s="367" t="s">
        <v>793</v>
      </c>
      <c r="B2162" s="530" t="s">
        <v>19</v>
      </c>
      <c r="C2162" s="138">
        <f t="shared" si="342"/>
        <v>21</v>
      </c>
      <c r="D2162" s="138">
        <v>0</v>
      </c>
      <c r="E2162" s="55">
        <v>21</v>
      </c>
      <c r="F2162" s="138">
        <v>0</v>
      </c>
      <c r="G2162" s="138">
        <v>0</v>
      </c>
      <c r="H2162" s="138">
        <v>0</v>
      </c>
      <c r="I2162" s="138">
        <v>0</v>
      </c>
    </row>
    <row r="2163" spans="1:9" x14ac:dyDescent="0.25">
      <c r="A2163" s="531"/>
      <c r="B2163" s="230" t="s">
        <v>20</v>
      </c>
      <c r="C2163" s="138">
        <f t="shared" si="342"/>
        <v>21</v>
      </c>
      <c r="D2163" s="138">
        <v>0</v>
      </c>
      <c r="E2163" s="55">
        <v>21</v>
      </c>
      <c r="F2163" s="138">
        <v>0</v>
      </c>
      <c r="G2163" s="138">
        <v>0</v>
      </c>
      <c r="H2163" s="138">
        <v>0</v>
      </c>
      <c r="I2163" s="138">
        <v>0</v>
      </c>
    </row>
    <row r="2164" spans="1:9" ht="30" x14ac:dyDescent="0.25">
      <c r="A2164" s="367" t="s">
        <v>794</v>
      </c>
      <c r="B2164" s="530" t="s">
        <v>19</v>
      </c>
      <c r="C2164" s="138">
        <f t="shared" si="342"/>
        <v>25</v>
      </c>
      <c r="D2164" s="138">
        <v>0</v>
      </c>
      <c r="E2164" s="55">
        <v>25</v>
      </c>
      <c r="F2164" s="138">
        <v>0</v>
      </c>
      <c r="G2164" s="138">
        <v>0</v>
      </c>
      <c r="H2164" s="138">
        <v>0</v>
      </c>
      <c r="I2164" s="138">
        <v>0</v>
      </c>
    </row>
    <row r="2165" spans="1:9" x14ac:dyDescent="0.25">
      <c r="A2165" s="531"/>
      <c r="B2165" s="230" t="s">
        <v>20</v>
      </c>
      <c r="C2165" s="138">
        <f t="shared" si="342"/>
        <v>25</v>
      </c>
      <c r="D2165" s="138">
        <v>0</v>
      </c>
      <c r="E2165" s="55">
        <v>25</v>
      </c>
      <c r="F2165" s="138">
        <v>0</v>
      </c>
      <c r="G2165" s="138">
        <v>0</v>
      </c>
      <c r="H2165" s="138">
        <v>0</v>
      </c>
      <c r="I2165" s="138">
        <v>0</v>
      </c>
    </row>
    <row r="2166" spans="1:9" ht="30" x14ac:dyDescent="0.25">
      <c r="A2166" s="367" t="s">
        <v>795</v>
      </c>
      <c r="B2166" s="530" t="s">
        <v>19</v>
      </c>
      <c r="C2166" s="138">
        <f t="shared" si="342"/>
        <v>4</v>
      </c>
      <c r="D2166" s="138">
        <v>0</v>
      </c>
      <c r="E2166" s="55">
        <v>4</v>
      </c>
      <c r="F2166" s="138">
        <v>0</v>
      </c>
      <c r="G2166" s="138">
        <v>0</v>
      </c>
      <c r="H2166" s="138">
        <v>0</v>
      </c>
      <c r="I2166" s="138">
        <v>0</v>
      </c>
    </row>
    <row r="2167" spans="1:9" x14ac:dyDescent="0.25">
      <c r="A2167" s="531"/>
      <c r="B2167" s="230" t="s">
        <v>20</v>
      </c>
      <c r="C2167" s="138">
        <f t="shared" si="342"/>
        <v>4</v>
      </c>
      <c r="D2167" s="138">
        <v>0</v>
      </c>
      <c r="E2167" s="55">
        <v>4</v>
      </c>
      <c r="F2167" s="138">
        <v>0</v>
      </c>
      <c r="G2167" s="138">
        <v>0</v>
      </c>
      <c r="H2167" s="138">
        <v>0</v>
      </c>
      <c r="I2167" s="138">
        <v>0</v>
      </c>
    </row>
    <row r="2168" spans="1:9" ht="30" x14ac:dyDescent="0.25">
      <c r="A2168" s="367" t="s">
        <v>796</v>
      </c>
      <c r="B2168" s="530" t="s">
        <v>19</v>
      </c>
      <c r="C2168" s="138">
        <f t="shared" si="342"/>
        <v>13</v>
      </c>
      <c r="D2168" s="138">
        <v>0</v>
      </c>
      <c r="E2168" s="55">
        <v>13</v>
      </c>
      <c r="F2168" s="138">
        <v>0</v>
      </c>
      <c r="G2168" s="138">
        <v>0</v>
      </c>
      <c r="H2168" s="138">
        <v>0</v>
      </c>
      <c r="I2168" s="138">
        <v>0</v>
      </c>
    </row>
    <row r="2169" spans="1:9" x14ac:dyDescent="0.25">
      <c r="A2169" s="531"/>
      <c r="B2169" s="230" t="s">
        <v>20</v>
      </c>
      <c r="C2169" s="138">
        <f t="shared" si="342"/>
        <v>13</v>
      </c>
      <c r="D2169" s="138">
        <v>0</v>
      </c>
      <c r="E2169" s="55">
        <v>13</v>
      </c>
      <c r="F2169" s="138">
        <v>0</v>
      </c>
      <c r="G2169" s="138">
        <v>0</v>
      </c>
      <c r="H2169" s="138">
        <v>0</v>
      </c>
      <c r="I2169" s="138">
        <v>0</v>
      </c>
    </row>
    <row r="2170" spans="1:9" x14ac:dyDescent="0.25">
      <c r="A2170" s="367" t="s">
        <v>797</v>
      </c>
      <c r="B2170" s="530" t="s">
        <v>19</v>
      </c>
      <c r="C2170" s="138">
        <f t="shared" si="342"/>
        <v>141</v>
      </c>
      <c r="D2170" s="138">
        <v>0</v>
      </c>
      <c r="E2170" s="55">
        <v>141</v>
      </c>
      <c r="F2170" s="138">
        <v>0</v>
      </c>
      <c r="G2170" s="138">
        <v>0</v>
      </c>
      <c r="H2170" s="138">
        <v>0</v>
      </c>
      <c r="I2170" s="138">
        <v>0</v>
      </c>
    </row>
    <row r="2171" spans="1:9" x14ac:dyDescent="0.25">
      <c r="A2171" s="531"/>
      <c r="B2171" s="230" t="s">
        <v>20</v>
      </c>
      <c r="C2171" s="138">
        <f t="shared" si="342"/>
        <v>141</v>
      </c>
      <c r="D2171" s="138">
        <v>0</v>
      </c>
      <c r="E2171" s="55">
        <v>141</v>
      </c>
      <c r="F2171" s="138">
        <v>0</v>
      </c>
      <c r="G2171" s="138">
        <v>0</v>
      </c>
      <c r="H2171" s="138">
        <v>0</v>
      </c>
      <c r="I2171" s="138">
        <v>0</v>
      </c>
    </row>
    <row r="2172" spans="1:9" x14ac:dyDescent="0.25">
      <c r="A2172" s="532" t="s">
        <v>798</v>
      </c>
      <c r="B2172" s="533" t="s">
        <v>19</v>
      </c>
      <c r="C2172" s="138">
        <f t="shared" si="342"/>
        <v>16</v>
      </c>
      <c r="D2172" s="138">
        <f t="shared" ref="D2172:I2173" si="347">D2174</f>
        <v>0</v>
      </c>
      <c r="E2172" s="138">
        <f t="shared" si="347"/>
        <v>16</v>
      </c>
      <c r="F2172" s="138">
        <f t="shared" si="347"/>
        <v>0</v>
      </c>
      <c r="G2172" s="138">
        <f t="shared" si="347"/>
        <v>0</v>
      </c>
      <c r="H2172" s="138">
        <f t="shared" si="347"/>
        <v>0</v>
      </c>
      <c r="I2172" s="138">
        <f t="shared" si="347"/>
        <v>0</v>
      </c>
    </row>
    <row r="2173" spans="1:9" x14ac:dyDescent="0.25">
      <c r="A2173" s="531"/>
      <c r="B2173" s="534" t="s">
        <v>20</v>
      </c>
      <c r="C2173" s="138">
        <f t="shared" si="342"/>
        <v>16</v>
      </c>
      <c r="D2173" s="138">
        <f t="shared" si="347"/>
        <v>0</v>
      </c>
      <c r="E2173" s="138">
        <f t="shared" si="347"/>
        <v>16</v>
      </c>
      <c r="F2173" s="138">
        <f t="shared" si="347"/>
        <v>0</v>
      </c>
      <c r="G2173" s="138">
        <f t="shared" si="347"/>
        <v>0</v>
      </c>
      <c r="H2173" s="138">
        <f t="shared" si="347"/>
        <v>0</v>
      </c>
      <c r="I2173" s="138">
        <f t="shared" si="347"/>
        <v>0</v>
      </c>
    </row>
    <row r="2174" spans="1:9" x14ac:dyDescent="0.25">
      <c r="A2174" s="367" t="s">
        <v>799</v>
      </c>
      <c r="B2174" s="530" t="s">
        <v>19</v>
      </c>
      <c r="C2174" s="138">
        <f t="shared" si="342"/>
        <v>16</v>
      </c>
      <c r="D2174" s="138">
        <v>0</v>
      </c>
      <c r="E2174" s="55">
        <v>16</v>
      </c>
      <c r="F2174" s="138">
        <v>0</v>
      </c>
      <c r="G2174" s="138">
        <v>0</v>
      </c>
      <c r="H2174" s="138">
        <v>0</v>
      </c>
      <c r="I2174" s="138">
        <v>0</v>
      </c>
    </row>
    <row r="2175" spans="1:9" x14ac:dyDescent="0.25">
      <c r="A2175" s="531"/>
      <c r="B2175" s="230" t="s">
        <v>20</v>
      </c>
      <c r="C2175" s="138">
        <f t="shared" si="342"/>
        <v>16</v>
      </c>
      <c r="D2175" s="138">
        <v>0</v>
      </c>
      <c r="E2175" s="55">
        <v>16</v>
      </c>
      <c r="F2175" s="138">
        <v>0</v>
      </c>
      <c r="G2175" s="138">
        <v>0</v>
      </c>
      <c r="H2175" s="138">
        <v>0</v>
      </c>
      <c r="I2175" s="138">
        <v>0</v>
      </c>
    </row>
    <row r="2176" spans="1:9" x14ac:dyDescent="0.25">
      <c r="A2176" s="535" t="s">
        <v>800</v>
      </c>
      <c r="B2176" s="536" t="s">
        <v>19</v>
      </c>
      <c r="C2176" s="138">
        <f>D2176+E2176+F2176+G2176+H2176+I2176</f>
        <v>17</v>
      </c>
      <c r="D2176" s="138">
        <f t="shared" ref="D2176:I2177" si="348">D2178</f>
        <v>0</v>
      </c>
      <c r="E2176" s="138">
        <f t="shared" si="348"/>
        <v>17</v>
      </c>
      <c r="F2176" s="138">
        <f t="shared" si="348"/>
        <v>0</v>
      </c>
      <c r="G2176" s="138">
        <f t="shared" si="348"/>
        <v>0</v>
      </c>
      <c r="H2176" s="138">
        <f t="shared" si="348"/>
        <v>0</v>
      </c>
      <c r="I2176" s="138">
        <f t="shared" si="348"/>
        <v>0</v>
      </c>
    </row>
    <row r="2177" spans="1:9" x14ac:dyDescent="0.25">
      <c r="A2177" s="537"/>
      <c r="B2177" s="402" t="s">
        <v>20</v>
      </c>
      <c r="C2177" s="138">
        <f>D2177+E2177+F2177+G2177+H2177+I2177</f>
        <v>17</v>
      </c>
      <c r="D2177" s="138">
        <f t="shared" si="348"/>
        <v>0</v>
      </c>
      <c r="E2177" s="138">
        <f t="shared" si="348"/>
        <v>17</v>
      </c>
      <c r="F2177" s="138">
        <f t="shared" si="348"/>
        <v>0</v>
      </c>
      <c r="G2177" s="138">
        <f t="shared" si="348"/>
        <v>0</v>
      </c>
      <c r="H2177" s="138">
        <f t="shared" si="348"/>
        <v>0</v>
      </c>
      <c r="I2177" s="138">
        <f t="shared" si="348"/>
        <v>0</v>
      </c>
    </row>
    <row r="2178" spans="1:9" x14ac:dyDescent="0.25">
      <c r="A2178" s="441" t="s">
        <v>801</v>
      </c>
      <c r="B2178" s="538" t="s">
        <v>19</v>
      </c>
      <c r="C2178" s="138">
        <f>D2178+E2178+F2178+G2178+H2178+I2178</f>
        <v>17</v>
      </c>
      <c r="D2178" s="138">
        <v>0</v>
      </c>
      <c r="E2178" s="55">
        <v>17</v>
      </c>
      <c r="F2178" s="138">
        <v>0</v>
      </c>
      <c r="G2178" s="138">
        <v>0</v>
      </c>
      <c r="H2178" s="138">
        <v>0</v>
      </c>
      <c r="I2178" s="138">
        <v>0</v>
      </c>
    </row>
    <row r="2179" spans="1:9" x14ac:dyDescent="0.25">
      <c r="A2179" s="443"/>
      <c r="B2179" s="404" t="s">
        <v>20</v>
      </c>
      <c r="C2179" s="138">
        <f>D2179+E2179+F2179+G2179+H2179+I2179</f>
        <v>17</v>
      </c>
      <c r="D2179" s="138">
        <v>0</v>
      </c>
      <c r="E2179" s="55">
        <v>17</v>
      </c>
      <c r="F2179" s="138">
        <v>0</v>
      </c>
      <c r="G2179" s="138">
        <v>0</v>
      </c>
      <c r="H2179" s="138">
        <v>0</v>
      </c>
      <c r="I2179" s="138">
        <v>0</v>
      </c>
    </row>
    <row r="2180" spans="1:9" x14ac:dyDescent="0.25">
      <c r="A2180" s="352" t="s">
        <v>40</v>
      </c>
      <c r="B2180" s="521" t="s">
        <v>19</v>
      </c>
      <c r="C2180" s="116">
        <f t="shared" si="342"/>
        <v>1454</v>
      </c>
      <c r="D2180" s="116">
        <f t="shared" ref="D2180:I2181" si="349">D2182+D2186+D2190</f>
        <v>1144</v>
      </c>
      <c r="E2180" s="116">
        <f t="shared" si="349"/>
        <v>310</v>
      </c>
      <c r="F2180" s="116">
        <f t="shared" si="349"/>
        <v>0</v>
      </c>
      <c r="G2180" s="116">
        <f t="shared" si="349"/>
        <v>0</v>
      </c>
      <c r="H2180" s="116">
        <f t="shared" si="349"/>
        <v>0</v>
      </c>
      <c r="I2180" s="116">
        <f t="shared" si="349"/>
        <v>0</v>
      </c>
    </row>
    <row r="2181" spans="1:9" x14ac:dyDescent="0.25">
      <c r="A2181" s="268"/>
      <c r="B2181" s="522" t="s">
        <v>20</v>
      </c>
      <c r="C2181" s="116">
        <f t="shared" si="342"/>
        <v>1454</v>
      </c>
      <c r="D2181" s="116">
        <f t="shared" si="349"/>
        <v>1144</v>
      </c>
      <c r="E2181" s="116">
        <f t="shared" si="349"/>
        <v>310</v>
      </c>
      <c r="F2181" s="116">
        <f t="shared" si="349"/>
        <v>0</v>
      </c>
      <c r="G2181" s="116">
        <f t="shared" si="349"/>
        <v>0</v>
      </c>
      <c r="H2181" s="116">
        <f t="shared" si="349"/>
        <v>0</v>
      </c>
      <c r="I2181" s="116">
        <f t="shared" si="349"/>
        <v>0</v>
      </c>
    </row>
    <row r="2182" spans="1:9" x14ac:dyDescent="0.25">
      <c r="A2182" s="296" t="s">
        <v>802</v>
      </c>
      <c r="B2182" s="521" t="s">
        <v>19</v>
      </c>
      <c r="C2182" s="116">
        <f t="shared" si="342"/>
        <v>258</v>
      </c>
      <c r="D2182" s="116">
        <f t="shared" ref="D2182:I2183" si="350">D2184</f>
        <v>258</v>
      </c>
      <c r="E2182" s="116">
        <f t="shared" si="350"/>
        <v>0</v>
      </c>
      <c r="F2182" s="116">
        <f t="shared" si="350"/>
        <v>0</v>
      </c>
      <c r="G2182" s="116">
        <f t="shared" si="350"/>
        <v>0</v>
      </c>
      <c r="H2182" s="116">
        <f t="shared" si="350"/>
        <v>0</v>
      </c>
      <c r="I2182" s="116">
        <f t="shared" si="350"/>
        <v>0</v>
      </c>
    </row>
    <row r="2183" spans="1:9" x14ac:dyDescent="0.25">
      <c r="A2183" s="200"/>
      <c r="B2183" s="522" t="s">
        <v>20</v>
      </c>
      <c r="C2183" s="116">
        <f t="shared" si="342"/>
        <v>258</v>
      </c>
      <c r="D2183" s="116">
        <f t="shared" si="350"/>
        <v>258</v>
      </c>
      <c r="E2183" s="116">
        <f t="shared" si="350"/>
        <v>0</v>
      </c>
      <c r="F2183" s="116">
        <f t="shared" si="350"/>
        <v>0</v>
      </c>
      <c r="G2183" s="116">
        <f t="shared" si="350"/>
        <v>0</v>
      </c>
      <c r="H2183" s="116">
        <f t="shared" si="350"/>
        <v>0</v>
      </c>
      <c r="I2183" s="116">
        <f t="shared" si="350"/>
        <v>0</v>
      </c>
    </row>
    <row r="2184" spans="1:9" ht="47.25" x14ac:dyDescent="0.25">
      <c r="A2184" s="539" t="s">
        <v>803</v>
      </c>
      <c r="B2184" s="525" t="s">
        <v>19</v>
      </c>
      <c r="C2184" s="130">
        <f>D2184+E2184+F2184+G2184+H2184+I2184</f>
        <v>258</v>
      </c>
      <c r="D2184" s="130">
        <v>258</v>
      </c>
      <c r="E2184" s="130">
        <v>0</v>
      </c>
      <c r="F2184" s="130">
        <v>0</v>
      </c>
      <c r="G2184" s="130">
        <v>0</v>
      </c>
      <c r="H2184" s="130">
        <v>0</v>
      </c>
      <c r="I2184" s="130">
        <v>0</v>
      </c>
    </row>
    <row r="2185" spans="1:9" x14ac:dyDescent="0.25">
      <c r="A2185" s="272"/>
      <c r="B2185" s="524" t="s">
        <v>20</v>
      </c>
      <c r="C2185" s="96">
        <f>D2185+E2185+F2185+G2185+H2185+I2185</f>
        <v>258</v>
      </c>
      <c r="D2185" s="138">
        <v>258</v>
      </c>
      <c r="E2185" s="138">
        <v>0</v>
      </c>
      <c r="F2185" s="138">
        <v>0</v>
      </c>
      <c r="G2185" s="138">
        <v>0</v>
      </c>
      <c r="H2185" s="138">
        <v>0</v>
      </c>
      <c r="I2185" s="138">
        <v>0</v>
      </c>
    </row>
    <row r="2186" spans="1:9" x14ac:dyDescent="0.25">
      <c r="A2186" s="296" t="s">
        <v>804</v>
      </c>
      <c r="B2186" s="521" t="s">
        <v>19</v>
      </c>
      <c r="C2186" s="116">
        <f t="shared" si="342"/>
        <v>343</v>
      </c>
      <c r="D2186" s="116">
        <f t="shared" ref="D2186:I2187" si="351">D2188</f>
        <v>343</v>
      </c>
      <c r="E2186" s="116">
        <f t="shared" si="351"/>
        <v>0</v>
      </c>
      <c r="F2186" s="116">
        <f t="shared" si="351"/>
        <v>0</v>
      </c>
      <c r="G2186" s="116">
        <f t="shared" si="351"/>
        <v>0</v>
      </c>
      <c r="H2186" s="116">
        <f t="shared" si="351"/>
        <v>0</v>
      </c>
      <c r="I2186" s="116">
        <f t="shared" si="351"/>
        <v>0</v>
      </c>
    </row>
    <row r="2187" spans="1:9" x14ac:dyDescent="0.25">
      <c r="A2187" s="200"/>
      <c r="B2187" s="522" t="s">
        <v>20</v>
      </c>
      <c r="C2187" s="116">
        <f t="shared" si="342"/>
        <v>343</v>
      </c>
      <c r="D2187" s="116">
        <f t="shared" si="351"/>
        <v>343</v>
      </c>
      <c r="E2187" s="116">
        <f t="shared" si="351"/>
        <v>0</v>
      </c>
      <c r="F2187" s="116">
        <f t="shared" si="351"/>
        <v>0</v>
      </c>
      <c r="G2187" s="116">
        <f t="shared" si="351"/>
        <v>0</v>
      </c>
      <c r="H2187" s="116">
        <f t="shared" si="351"/>
        <v>0</v>
      </c>
      <c r="I2187" s="116">
        <f t="shared" si="351"/>
        <v>0</v>
      </c>
    </row>
    <row r="2188" spans="1:9" x14ac:dyDescent="0.25">
      <c r="A2188" s="199" t="s">
        <v>805</v>
      </c>
      <c r="B2188" s="525" t="s">
        <v>19</v>
      </c>
      <c r="C2188" s="130">
        <f t="shared" si="342"/>
        <v>343</v>
      </c>
      <c r="D2188" s="130">
        <v>343</v>
      </c>
      <c r="E2188" s="130">
        <v>0</v>
      </c>
      <c r="F2188" s="130">
        <v>0</v>
      </c>
      <c r="G2188" s="130">
        <v>0</v>
      </c>
      <c r="H2188" s="130">
        <v>0</v>
      </c>
      <c r="I2188" s="130">
        <v>0</v>
      </c>
    </row>
    <row r="2189" spans="1:9" x14ac:dyDescent="0.25">
      <c r="A2189" s="272"/>
      <c r="B2189" s="524" t="s">
        <v>20</v>
      </c>
      <c r="C2189" s="96">
        <f t="shared" si="342"/>
        <v>343</v>
      </c>
      <c r="D2189" s="138">
        <v>343</v>
      </c>
      <c r="E2189" s="138">
        <v>0</v>
      </c>
      <c r="F2189" s="138">
        <v>0</v>
      </c>
      <c r="G2189" s="138">
        <v>0</v>
      </c>
      <c r="H2189" s="138">
        <v>0</v>
      </c>
      <c r="I2189" s="138">
        <v>0</v>
      </c>
    </row>
    <row r="2190" spans="1:9" x14ac:dyDescent="0.25">
      <c r="A2190" s="344" t="s">
        <v>806</v>
      </c>
      <c r="B2190" s="521" t="s">
        <v>19</v>
      </c>
      <c r="C2190" s="116">
        <f>D2190+E2190+F2190+G2190+H2190+I2190</f>
        <v>853</v>
      </c>
      <c r="D2190" s="116">
        <f t="shared" ref="D2190:I2191" si="352">D2192+D2194+D2196+D2198+D2200</f>
        <v>543</v>
      </c>
      <c r="E2190" s="116">
        <f t="shared" si="352"/>
        <v>310</v>
      </c>
      <c r="F2190" s="116">
        <f t="shared" si="352"/>
        <v>0</v>
      </c>
      <c r="G2190" s="116">
        <f t="shared" si="352"/>
        <v>0</v>
      </c>
      <c r="H2190" s="116">
        <f t="shared" si="352"/>
        <v>0</v>
      </c>
      <c r="I2190" s="116">
        <f t="shared" si="352"/>
        <v>0</v>
      </c>
    </row>
    <row r="2191" spans="1:9" x14ac:dyDescent="0.25">
      <c r="A2191" s="200"/>
      <c r="B2191" s="522" t="s">
        <v>20</v>
      </c>
      <c r="C2191" s="116">
        <f>D2191+E2191+F2191+G2191+H2191+I2191</f>
        <v>853</v>
      </c>
      <c r="D2191" s="116">
        <f t="shared" si="352"/>
        <v>543</v>
      </c>
      <c r="E2191" s="116">
        <f t="shared" si="352"/>
        <v>310</v>
      </c>
      <c r="F2191" s="116">
        <f t="shared" si="352"/>
        <v>0</v>
      </c>
      <c r="G2191" s="116">
        <f t="shared" si="352"/>
        <v>0</v>
      </c>
      <c r="H2191" s="116">
        <f t="shared" si="352"/>
        <v>0</v>
      </c>
      <c r="I2191" s="116">
        <f t="shared" si="352"/>
        <v>0</v>
      </c>
    </row>
    <row r="2192" spans="1:9" ht="30" x14ac:dyDescent="0.25">
      <c r="A2192" s="287" t="s">
        <v>807</v>
      </c>
      <c r="B2192" s="525" t="s">
        <v>19</v>
      </c>
      <c r="C2192" s="130">
        <f>C2193</f>
        <v>520</v>
      </c>
      <c r="D2192" s="130">
        <v>520</v>
      </c>
      <c r="E2192" s="45">
        <f>E2193</f>
        <v>0</v>
      </c>
      <c r="F2192" s="130">
        <v>0</v>
      </c>
      <c r="G2192" s="130">
        <v>0</v>
      </c>
      <c r="H2192" s="130">
        <v>0</v>
      </c>
      <c r="I2192" s="130">
        <v>0</v>
      </c>
    </row>
    <row r="2193" spans="1:9" x14ac:dyDescent="0.25">
      <c r="A2193" s="272"/>
      <c r="B2193" s="524" t="s">
        <v>20</v>
      </c>
      <c r="C2193" s="96">
        <f>D2193+E2193+F2193+G2193+H2193+I2193</f>
        <v>520</v>
      </c>
      <c r="D2193" s="138">
        <v>520</v>
      </c>
      <c r="E2193" s="62">
        <v>0</v>
      </c>
      <c r="F2193" s="138">
        <v>0</v>
      </c>
      <c r="G2193" s="138">
        <v>0</v>
      </c>
      <c r="H2193" s="138">
        <v>0</v>
      </c>
      <c r="I2193" s="138">
        <v>0</v>
      </c>
    </row>
    <row r="2194" spans="1:9" x14ac:dyDescent="0.25">
      <c r="A2194" s="289" t="s">
        <v>808</v>
      </c>
      <c r="B2194" s="525" t="s">
        <v>19</v>
      </c>
      <c r="C2194" s="130">
        <f>C2195</f>
        <v>23</v>
      </c>
      <c r="D2194" s="130">
        <v>23</v>
      </c>
      <c r="E2194" s="45">
        <v>0</v>
      </c>
      <c r="F2194" s="130">
        <v>0</v>
      </c>
      <c r="G2194" s="130">
        <v>0</v>
      </c>
      <c r="H2194" s="130">
        <v>0</v>
      </c>
      <c r="I2194" s="130">
        <v>0</v>
      </c>
    </row>
    <row r="2195" spans="1:9" x14ac:dyDescent="0.25">
      <c r="A2195" s="272"/>
      <c r="B2195" s="524" t="s">
        <v>20</v>
      </c>
      <c r="C2195" s="96">
        <f t="shared" ref="C2195:C2201" si="353">D2195+E2195+F2195+G2195+H2195+I2195</f>
        <v>23</v>
      </c>
      <c r="D2195" s="138">
        <v>23</v>
      </c>
      <c r="E2195" s="62">
        <v>0</v>
      </c>
      <c r="F2195" s="138">
        <v>0</v>
      </c>
      <c r="G2195" s="138">
        <v>0</v>
      </c>
      <c r="H2195" s="138">
        <v>0</v>
      </c>
      <c r="I2195" s="138">
        <v>0</v>
      </c>
    </row>
    <row r="2196" spans="1:9" x14ac:dyDescent="0.25">
      <c r="A2196" s="367" t="s">
        <v>809</v>
      </c>
      <c r="B2196" s="530" t="s">
        <v>19</v>
      </c>
      <c r="C2196" s="130">
        <f t="shared" si="353"/>
        <v>150</v>
      </c>
      <c r="D2196" s="130">
        <v>0</v>
      </c>
      <c r="E2196" s="55">
        <v>150</v>
      </c>
      <c r="F2196" s="130">
        <v>0</v>
      </c>
      <c r="G2196" s="130">
        <v>0</v>
      </c>
      <c r="H2196" s="130">
        <v>0</v>
      </c>
      <c r="I2196" s="130">
        <v>0</v>
      </c>
    </row>
    <row r="2197" spans="1:9" x14ac:dyDescent="0.25">
      <c r="A2197" s="277"/>
      <c r="B2197" s="230" t="s">
        <v>20</v>
      </c>
      <c r="C2197" s="130">
        <f t="shared" si="353"/>
        <v>150</v>
      </c>
      <c r="D2197" s="130">
        <v>0</v>
      </c>
      <c r="E2197" s="55">
        <v>150</v>
      </c>
      <c r="F2197" s="130">
        <v>0</v>
      </c>
      <c r="G2197" s="130">
        <v>0</v>
      </c>
      <c r="H2197" s="130">
        <v>0</v>
      </c>
      <c r="I2197" s="130">
        <v>0</v>
      </c>
    </row>
    <row r="2198" spans="1:9" x14ac:dyDescent="0.25">
      <c r="A2198" s="288" t="s">
        <v>810</v>
      </c>
      <c r="B2198" s="530" t="s">
        <v>19</v>
      </c>
      <c r="C2198" s="130">
        <f t="shared" si="353"/>
        <v>60</v>
      </c>
      <c r="D2198" s="130">
        <v>0</v>
      </c>
      <c r="E2198" s="62">
        <v>60</v>
      </c>
      <c r="F2198" s="130">
        <v>0</v>
      </c>
      <c r="G2198" s="130">
        <v>0</v>
      </c>
      <c r="H2198" s="130">
        <v>0</v>
      </c>
      <c r="I2198" s="130">
        <v>0</v>
      </c>
    </row>
    <row r="2199" spans="1:9" x14ac:dyDescent="0.25">
      <c r="A2199" s="277"/>
      <c r="B2199" s="230" t="s">
        <v>20</v>
      </c>
      <c r="C2199" s="130">
        <f t="shared" si="353"/>
        <v>60</v>
      </c>
      <c r="D2199" s="130">
        <v>0</v>
      </c>
      <c r="E2199" s="62">
        <v>60</v>
      </c>
      <c r="F2199" s="130">
        <v>0</v>
      </c>
      <c r="G2199" s="130">
        <v>0</v>
      </c>
      <c r="H2199" s="130">
        <v>0</v>
      </c>
      <c r="I2199" s="130">
        <v>0</v>
      </c>
    </row>
    <row r="2200" spans="1:9" x14ac:dyDescent="0.25">
      <c r="A2200" s="367" t="s">
        <v>811</v>
      </c>
      <c r="B2200" s="530" t="s">
        <v>19</v>
      </c>
      <c r="C2200" s="130">
        <f t="shared" si="353"/>
        <v>100</v>
      </c>
      <c r="D2200" s="130">
        <v>0</v>
      </c>
      <c r="E2200" s="62">
        <v>100</v>
      </c>
      <c r="F2200" s="130">
        <v>0</v>
      </c>
      <c r="G2200" s="130">
        <v>0</v>
      </c>
      <c r="H2200" s="130">
        <v>0</v>
      </c>
      <c r="I2200" s="130">
        <v>0</v>
      </c>
    </row>
    <row r="2201" spans="1:9" x14ac:dyDescent="0.25">
      <c r="A2201" s="531"/>
      <c r="B2201" s="230" t="s">
        <v>20</v>
      </c>
      <c r="C2201" s="130">
        <f t="shared" si="353"/>
        <v>100</v>
      </c>
      <c r="D2201" s="130">
        <v>0</v>
      </c>
      <c r="E2201" s="62">
        <v>100</v>
      </c>
      <c r="F2201" s="130">
        <v>0</v>
      </c>
      <c r="G2201" s="130">
        <v>0</v>
      </c>
      <c r="H2201" s="130">
        <v>0</v>
      </c>
      <c r="I2201" s="130">
        <v>0</v>
      </c>
    </row>
    <row r="2202" spans="1:9" x14ac:dyDescent="0.25">
      <c r="A2202" s="278" t="s">
        <v>60</v>
      </c>
      <c r="B2202" s="279"/>
      <c r="C2202" s="279"/>
      <c r="D2202" s="279"/>
      <c r="E2202" s="279"/>
      <c r="F2202" s="279"/>
      <c r="G2202" s="279"/>
      <c r="H2202" s="279"/>
      <c r="I2202" s="280"/>
    </row>
    <row r="2203" spans="1:9" x14ac:dyDescent="0.25">
      <c r="A2203" s="254" t="s">
        <v>42</v>
      </c>
      <c r="B2203" s="499" t="s">
        <v>19</v>
      </c>
      <c r="C2203" s="105">
        <f t="shared" ref="C2203:C2272" si="354">D2203+E2203+F2203+G2203+H2203+I2203</f>
        <v>1762.7</v>
      </c>
      <c r="D2203" s="105">
        <f t="shared" ref="D2203:I2204" si="355">D2205+D2239</f>
        <v>171.7</v>
      </c>
      <c r="E2203" s="105">
        <f t="shared" si="355"/>
        <v>1580</v>
      </c>
      <c r="F2203" s="105">
        <f t="shared" si="355"/>
        <v>0</v>
      </c>
      <c r="G2203" s="105">
        <f t="shared" si="355"/>
        <v>0</v>
      </c>
      <c r="H2203" s="105">
        <f t="shared" si="355"/>
        <v>0</v>
      </c>
      <c r="I2203" s="105">
        <f t="shared" si="355"/>
        <v>11</v>
      </c>
    </row>
    <row r="2204" spans="1:9" x14ac:dyDescent="0.25">
      <c r="A2204" s="209" t="s">
        <v>56</v>
      </c>
      <c r="B2204" s="402" t="s">
        <v>20</v>
      </c>
      <c r="C2204" s="105">
        <f t="shared" si="354"/>
        <v>1762.7</v>
      </c>
      <c r="D2204" s="105">
        <f t="shared" si="355"/>
        <v>171.7</v>
      </c>
      <c r="E2204" s="105">
        <f t="shared" si="355"/>
        <v>1580</v>
      </c>
      <c r="F2204" s="105">
        <f t="shared" si="355"/>
        <v>0</v>
      </c>
      <c r="G2204" s="105">
        <f t="shared" si="355"/>
        <v>0</v>
      </c>
      <c r="H2204" s="105">
        <f t="shared" si="355"/>
        <v>0</v>
      </c>
      <c r="I2204" s="105">
        <f t="shared" si="355"/>
        <v>11</v>
      </c>
    </row>
    <row r="2205" spans="1:9" x14ac:dyDescent="0.25">
      <c r="A2205" s="37" t="s">
        <v>21</v>
      </c>
      <c r="B2205" s="495" t="s">
        <v>19</v>
      </c>
      <c r="C2205" s="62">
        <f t="shared" si="354"/>
        <v>1364</v>
      </c>
      <c r="D2205" s="55">
        <f t="shared" ref="D2205:I2208" si="356">D2207</f>
        <v>58</v>
      </c>
      <c r="E2205" s="55">
        <f t="shared" si="356"/>
        <v>1295</v>
      </c>
      <c r="F2205" s="55">
        <f t="shared" si="356"/>
        <v>0</v>
      </c>
      <c r="G2205" s="55">
        <f t="shared" si="356"/>
        <v>0</v>
      </c>
      <c r="H2205" s="55">
        <f t="shared" si="356"/>
        <v>0</v>
      </c>
      <c r="I2205" s="55">
        <f t="shared" si="356"/>
        <v>11</v>
      </c>
    </row>
    <row r="2206" spans="1:9" x14ac:dyDescent="0.25">
      <c r="A2206" s="209" t="s">
        <v>22</v>
      </c>
      <c r="B2206" s="404" t="s">
        <v>20</v>
      </c>
      <c r="C2206" s="62">
        <f t="shared" si="354"/>
        <v>1364</v>
      </c>
      <c r="D2206" s="55">
        <f t="shared" si="356"/>
        <v>58</v>
      </c>
      <c r="E2206" s="55">
        <f t="shared" si="356"/>
        <v>1295</v>
      </c>
      <c r="F2206" s="55">
        <f t="shared" si="356"/>
        <v>0</v>
      </c>
      <c r="G2206" s="55">
        <f t="shared" si="356"/>
        <v>0</v>
      </c>
      <c r="H2206" s="55">
        <f t="shared" si="356"/>
        <v>0</v>
      </c>
      <c r="I2206" s="55">
        <f t="shared" si="356"/>
        <v>11</v>
      </c>
    </row>
    <row r="2207" spans="1:9" x14ac:dyDescent="0.25">
      <c r="A2207" s="49" t="s">
        <v>26</v>
      </c>
      <c r="B2207" s="50" t="s">
        <v>19</v>
      </c>
      <c r="C2207" s="62">
        <f t="shared" si="354"/>
        <v>1364</v>
      </c>
      <c r="D2207" s="55">
        <f t="shared" si="356"/>
        <v>58</v>
      </c>
      <c r="E2207" s="55">
        <f>E2208</f>
        <v>1295</v>
      </c>
      <c r="F2207" s="55">
        <f t="shared" si="356"/>
        <v>0</v>
      </c>
      <c r="G2207" s="55">
        <f t="shared" si="356"/>
        <v>0</v>
      </c>
      <c r="H2207" s="55">
        <f t="shared" si="356"/>
        <v>0</v>
      </c>
      <c r="I2207" s="55">
        <f t="shared" si="356"/>
        <v>11</v>
      </c>
    </row>
    <row r="2208" spans="1:9" x14ac:dyDescent="0.25">
      <c r="A2208" s="51"/>
      <c r="B2208" s="52" t="s">
        <v>20</v>
      </c>
      <c r="C2208" s="62">
        <f t="shared" si="354"/>
        <v>1364</v>
      </c>
      <c r="D2208" s="55">
        <f t="shared" si="356"/>
        <v>58</v>
      </c>
      <c r="E2208" s="55">
        <f>E2210+E2230</f>
        <v>1295</v>
      </c>
      <c r="F2208" s="55">
        <f t="shared" si="356"/>
        <v>0</v>
      </c>
      <c r="G2208" s="55">
        <f t="shared" si="356"/>
        <v>0</v>
      </c>
      <c r="H2208" s="55">
        <f t="shared" si="356"/>
        <v>0</v>
      </c>
      <c r="I2208" s="55">
        <f t="shared" si="356"/>
        <v>11</v>
      </c>
    </row>
    <row r="2209" spans="1:9" x14ac:dyDescent="0.25">
      <c r="A2209" s="304" t="s">
        <v>38</v>
      </c>
      <c r="B2209" s="403" t="s">
        <v>19</v>
      </c>
      <c r="C2209" s="62">
        <f t="shared" si="354"/>
        <v>812</v>
      </c>
      <c r="D2209" s="62">
        <f t="shared" ref="D2209:I2210" si="357">D2211+D2229</f>
        <v>58</v>
      </c>
      <c r="E2209" s="62">
        <f t="shared" si="357"/>
        <v>743</v>
      </c>
      <c r="F2209" s="62">
        <f t="shared" si="357"/>
        <v>0</v>
      </c>
      <c r="G2209" s="62">
        <f t="shared" si="357"/>
        <v>0</v>
      </c>
      <c r="H2209" s="62">
        <f t="shared" si="357"/>
        <v>0</v>
      </c>
      <c r="I2209" s="62">
        <f t="shared" si="357"/>
        <v>11</v>
      </c>
    </row>
    <row r="2210" spans="1:9" x14ac:dyDescent="0.25">
      <c r="A2210" s="66"/>
      <c r="B2210" s="404" t="s">
        <v>20</v>
      </c>
      <c r="C2210" s="62">
        <f t="shared" si="354"/>
        <v>812</v>
      </c>
      <c r="D2210" s="62">
        <f t="shared" si="357"/>
        <v>58</v>
      </c>
      <c r="E2210" s="62">
        <f t="shared" si="357"/>
        <v>743</v>
      </c>
      <c r="F2210" s="62">
        <f t="shared" si="357"/>
        <v>0</v>
      </c>
      <c r="G2210" s="62">
        <f t="shared" si="357"/>
        <v>0</v>
      </c>
      <c r="H2210" s="62">
        <f t="shared" si="357"/>
        <v>0</v>
      </c>
      <c r="I2210" s="62">
        <f t="shared" si="357"/>
        <v>11</v>
      </c>
    </row>
    <row r="2211" spans="1:9" x14ac:dyDescent="0.25">
      <c r="A2211" s="520" t="s">
        <v>754</v>
      </c>
      <c r="B2211" s="499" t="s">
        <v>19</v>
      </c>
      <c r="C2211" s="105">
        <f t="shared" si="354"/>
        <v>204</v>
      </c>
      <c r="D2211" s="105">
        <f t="shared" ref="D2211:I2212" si="358">D2213+D2217+D2221+D2225</f>
        <v>7</v>
      </c>
      <c r="E2211" s="105">
        <f t="shared" si="358"/>
        <v>191</v>
      </c>
      <c r="F2211" s="105">
        <f t="shared" si="358"/>
        <v>0</v>
      </c>
      <c r="G2211" s="105">
        <f t="shared" si="358"/>
        <v>0</v>
      </c>
      <c r="H2211" s="105">
        <f t="shared" si="358"/>
        <v>0</v>
      </c>
      <c r="I2211" s="105">
        <f t="shared" si="358"/>
        <v>6</v>
      </c>
    </row>
    <row r="2212" spans="1:9" x14ac:dyDescent="0.25">
      <c r="A2212" s="212"/>
      <c r="B2212" s="402" t="s">
        <v>20</v>
      </c>
      <c r="C2212" s="105">
        <f t="shared" si="354"/>
        <v>204</v>
      </c>
      <c r="D2212" s="105">
        <f t="shared" si="358"/>
        <v>7</v>
      </c>
      <c r="E2212" s="105">
        <f t="shared" si="358"/>
        <v>191</v>
      </c>
      <c r="F2212" s="105">
        <f t="shared" si="358"/>
        <v>0</v>
      </c>
      <c r="G2212" s="105">
        <f t="shared" si="358"/>
        <v>0</v>
      </c>
      <c r="H2212" s="105">
        <f t="shared" si="358"/>
        <v>0</v>
      </c>
      <c r="I2212" s="105">
        <f t="shared" si="358"/>
        <v>6</v>
      </c>
    </row>
    <row r="2213" spans="1:9" ht="26.25" x14ac:dyDescent="0.25">
      <c r="A2213" s="114" t="s">
        <v>504</v>
      </c>
      <c r="B2213" s="521" t="s">
        <v>19</v>
      </c>
      <c r="C2213" s="116">
        <f t="shared" si="354"/>
        <v>13</v>
      </c>
      <c r="D2213" s="116">
        <f>D2214</f>
        <v>7</v>
      </c>
      <c r="E2213" s="116">
        <f>E2214</f>
        <v>0</v>
      </c>
      <c r="F2213" s="116">
        <f t="shared" ref="F2213:H2214" si="359">F2215+F2239</f>
        <v>0</v>
      </c>
      <c r="G2213" s="116">
        <f t="shared" si="359"/>
        <v>0</v>
      </c>
      <c r="H2213" s="116">
        <f t="shared" si="359"/>
        <v>0</v>
      </c>
      <c r="I2213" s="116">
        <f>I2215</f>
        <v>6</v>
      </c>
    </row>
    <row r="2214" spans="1:9" x14ac:dyDescent="0.25">
      <c r="A2214" s="540"/>
      <c r="B2214" s="522" t="s">
        <v>20</v>
      </c>
      <c r="C2214" s="116">
        <f t="shared" si="354"/>
        <v>13</v>
      </c>
      <c r="D2214" s="116">
        <f>D2216</f>
        <v>7</v>
      </c>
      <c r="E2214" s="116">
        <f>E2216</f>
        <v>0</v>
      </c>
      <c r="F2214" s="116">
        <f t="shared" si="359"/>
        <v>0</v>
      </c>
      <c r="G2214" s="116">
        <f t="shared" si="359"/>
        <v>0</v>
      </c>
      <c r="H2214" s="116">
        <f t="shared" si="359"/>
        <v>0</v>
      </c>
      <c r="I2214" s="116">
        <f>I2216</f>
        <v>6</v>
      </c>
    </row>
    <row r="2215" spans="1:9" ht="26.25" x14ac:dyDescent="0.25">
      <c r="A2215" s="262" t="s">
        <v>812</v>
      </c>
      <c r="B2215" s="403" t="s">
        <v>19</v>
      </c>
      <c r="C2215" s="55">
        <f t="shared" si="354"/>
        <v>13</v>
      </c>
      <c r="D2215" s="55">
        <f>D2216</f>
        <v>7</v>
      </c>
      <c r="E2215" s="55">
        <f>E2216</f>
        <v>0</v>
      </c>
      <c r="F2215" s="55">
        <v>0</v>
      </c>
      <c r="G2215" s="55">
        <v>0</v>
      </c>
      <c r="H2215" s="55">
        <v>0</v>
      </c>
      <c r="I2215" s="55">
        <f>I2216</f>
        <v>6</v>
      </c>
    </row>
    <row r="2216" spans="1:9" x14ac:dyDescent="0.25">
      <c r="A2216" s="209"/>
      <c r="B2216" s="404" t="s">
        <v>20</v>
      </c>
      <c r="C2216" s="55">
        <f t="shared" si="354"/>
        <v>13</v>
      </c>
      <c r="D2216" s="55">
        <v>7</v>
      </c>
      <c r="E2216" s="55">
        <v>0</v>
      </c>
      <c r="F2216" s="55">
        <v>0</v>
      </c>
      <c r="G2216" s="55">
        <v>0</v>
      </c>
      <c r="H2216" s="55">
        <v>0</v>
      </c>
      <c r="I2216" s="55">
        <v>6</v>
      </c>
    </row>
    <row r="2217" spans="1:9" x14ac:dyDescent="0.25">
      <c r="A2217" s="123" t="s">
        <v>813</v>
      </c>
      <c r="B2217" s="541" t="s">
        <v>19</v>
      </c>
      <c r="C2217" s="125">
        <f t="shared" si="354"/>
        <v>71</v>
      </c>
      <c r="D2217" s="116">
        <f t="shared" ref="D2217:I2218" si="360">D2219</f>
        <v>0</v>
      </c>
      <c r="E2217" s="116">
        <f t="shared" si="360"/>
        <v>71</v>
      </c>
      <c r="F2217" s="116">
        <f t="shared" si="360"/>
        <v>0</v>
      </c>
      <c r="G2217" s="116">
        <f t="shared" si="360"/>
        <v>0</v>
      </c>
      <c r="H2217" s="116">
        <f t="shared" si="360"/>
        <v>0</v>
      </c>
      <c r="I2217" s="116">
        <f t="shared" si="360"/>
        <v>0</v>
      </c>
    </row>
    <row r="2218" spans="1:9" x14ac:dyDescent="0.25">
      <c r="A2218" s="540"/>
      <c r="B2218" s="522" t="s">
        <v>20</v>
      </c>
      <c r="C2218" s="116">
        <f t="shared" si="354"/>
        <v>71</v>
      </c>
      <c r="D2218" s="116">
        <f t="shared" si="360"/>
        <v>0</v>
      </c>
      <c r="E2218" s="116">
        <f t="shared" si="360"/>
        <v>71</v>
      </c>
      <c r="F2218" s="116">
        <f t="shared" si="360"/>
        <v>0</v>
      </c>
      <c r="G2218" s="116">
        <f t="shared" si="360"/>
        <v>0</v>
      </c>
      <c r="H2218" s="116">
        <f t="shared" si="360"/>
        <v>0</v>
      </c>
      <c r="I2218" s="116">
        <f t="shared" si="360"/>
        <v>0</v>
      </c>
    </row>
    <row r="2219" spans="1:9" ht="30" x14ac:dyDescent="0.25">
      <c r="A2219" s="367" t="s">
        <v>814</v>
      </c>
      <c r="B2219" s="394" t="s">
        <v>19</v>
      </c>
      <c r="C2219" s="55">
        <f t="shared" si="354"/>
        <v>71</v>
      </c>
      <c r="D2219" s="45">
        <v>0</v>
      </c>
      <c r="E2219" s="62">
        <v>71</v>
      </c>
      <c r="F2219" s="45">
        <v>0</v>
      </c>
      <c r="G2219" s="45">
        <v>0</v>
      </c>
      <c r="H2219" s="45">
        <v>0</v>
      </c>
      <c r="I2219" s="45">
        <v>0</v>
      </c>
    </row>
    <row r="2220" spans="1:9" x14ac:dyDescent="0.25">
      <c r="A2220" s="481"/>
      <c r="B2220" s="225" t="s">
        <v>20</v>
      </c>
      <c r="C2220" s="55">
        <f t="shared" si="354"/>
        <v>71</v>
      </c>
      <c r="D2220" s="55">
        <v>0</v>
      </c>
      <c r="E2220" s="62">
        <v>71</v>
      </c>
      <c r="F2220" s="55">
        <v>0</v>
      </c>
      <c r="G2220" s="55">
        <v>0</v>
      </c>
      <c r="H2220" s="55">
        <v>0</v>
      </c>
      <c r="I2220" s="55">
        <v>0</v>
      </c>
    </row>
    <row r="2221" spans="1:9" x14ac:dyDescent="0.25">
      <c r="A2221" s="542" t="s">
        <v>815</v>
      </c>
      <c r="B2221" s="543" t="s">
        <v>19</v>
      </c>
      <c r="C2221" s="55">
        <f t="shared" si="354"/>
        <v>37</v>
      </c>
      <c r="D2221" s="55">
        <f t="shared" ref="D2221:I2222" si="361">D2223</f>
        <v>0</v>
      </c>
      <c r="E2221" s="55">
        <f t="shared" si="361"/>
        <v>37</v>
      </c>
      <c r="F2221" s="55">
        <f t="shared" si="361"/>
        <v>0</v>
      </c>
      <c r="G2221" s="55">
        <f t="shared" si="361"/>
        <v>0</v>
      </c>
      <c r="H2221" s="55">
        <f t="shared" si="361"/>
        <v>0</v>
      </c>
      <c r="I2221" s="55">
        <f t="shared" si="361"/>
        <v>0</v>
      </c>
    </row>
    <row r="2222" spans="1:9" x14ac:dyDescent="0.25">
      <c r="A2222" s="481"/>
      <c r="B2222" s="225" t="s">
        <v>20</v>
      </c>
      <c r="C2222" s="55">
        <f t="shared" si="354"/>
        <v>37</v>
      </c>
      <c r="D2222" s="55">
        <f t="shared" si="361"/>
        <v>0</v>
      </c>
      <c r="E2222" s="55">
        <f t="shared" si="361"/>
        <v>37</v>
      </c>
      <c r="F2222" s="55">
        <f t="shared" si="361"/>
        <v>0</v>
      </c>
      <c r="G2222" s="55">
        <f t="shared" si="361"/>
        <v>0</v>
      </c>
      <c r="H2222" s="55">
        <f t="shared" si="361"/>
        <v>0</v>
      </c>
      <c r="I2222" s="55">
        <f t="shared" si="361"/>
        <v>0</v>
      </c>
    </row>
    <row r="2223" spans="1:9" x14ac:dyDescent="0.25">
      <c r="A2223" s="288" t="s">
        <v>816</v>
      </c>
      <c r="B2223" s="394" t="s">
        <v>19</v>
      </c>
      <c r="C2223" s="55">
        <f t="shared" si="354"/>
        <v>37</v>
      </c>
      <c r="D2223" s="45">
        <v>0</v>
      </c>
      <c r="E2223" s="62">
        <v>37</v>
      </c>
      <c r="F2223" s="45">
        <v>0</v>
      </c>
      <c r="G2223" s="45">
        <v>0</v>
      </c>
      <c r="H2223" s="45">
        <v>0</v>
      </c>
      <c r="I2223" s="45">
        <v>0</v>
      </c>
    </row>
    <row r="2224" spans="1:9" x14ac:dyDescent="0.25">
      <c r="A2224" s="481"/>
      <c r="B2224" s="225" t="s">
        <v>20</v>
      </c>
      <c r="C2224" s="55">
        <f t="shared" si="354"/>
        <v>37</v>
      </c>
      <c r="D2224" s="55">
        <v>0</v>
      </c>
      <c r="E2224" s="62">
        <v>37</v>
      </c>
      <c r="F2224" s="55">
        <v>0</v>
      </c>
      <c r="G2224" s="55">
        <v>0</v>
      </c>
      <c r="H2224" s="55">
        <v>0</v>
      </c>
      <c r="I2224" s="55">
        <v>0</v>
      </c>
    </row>
    <row r="2225" spans="1:9" ht="26.25" x14ac:dyDescent="0.25">
      <c r="A2225" s="107" t="s">
        <v>817</v>
      </c>
      <c r="B2225" s="533" t="s">
        <v>19</v>
      </c>
      <c r="C2225" s="55">
        <f>D2225+E2225+F2225+G2225+H2225+I2225</f>
        <v>83</v>
      </c>
      <c r="D2225" s="55">
        <f t="shared" ref="D2225:I2226" si="362">D2227</f>
        <v>0</v>
      </c>
      <c r="E2225" s="55">
        <f t="shared" si="362"/>
        <v>83</v>
      </c>
      <c r="F2225" s="55">
        <f t="shared" si="362"/>
        <v>0</v>
      </c>
      <c r="G2225" s="55">
        <f t="shared" si="362"/>
        <v>0</v>
      </c>
      <c r="H2225" s="55">
        <f t="shared" si="362"/>
        <v>0</v>
      </c>
      <c r="I2225" s="55">
        <f t="shared" si="362"/>
        <v>0</v>
      </c>
    </row>
    <row r="2226" spans="1:9" x14ac:dyDescent="0.25">
      <c r="A2226" s="481"/>
      <c r="B2226" s="534" t="s">
        <v>20</v>
      </c>
      <c r="C2226" s="55">
        <f>D2226+E2226+F2226+G2226+H2226+I2226</f>
        <v>83</v>
      </c>
      <c r="D2226" s="55">
        <f t="shared" si="362"/>
        <v>0</v>
      </c>
      <c r="E2226" s="55">
        <f t="shared" si="362"/>
        <v>83</v>
      </c>
      <c r="F2226" s="55">
        <f t="shared" si="362"/>
        <v>0</v>
      </c>
      <c r="G2226" s="55">
        <f t="shared" si="362"/>
        <v>0</v>
      </c>
      <c r="H2226" s="55">
        <f t="shared" si="362"/>
        <v>0</v>
      </c>
      <c r="I2226" s="55">
        <f t="shared" si="362"/>
        <v>0</v>
      </c>
    </row>
    <row r="2227" spans="1:9" x14ac:dyDescent="0.25">
      <c r="A2227" s="304" t="s">
        <v>818</v>
      </c>
      <c r="B2227" s="394" t="s">
        <v>19</v>
      </c>
      <c r="C2227" s="55">
        <f>D2227+E2227+F2227+G2227+H2227+I2227</f>
        <v>83</v>
      </c>
      <c r="D2227" s="55">
        <v>0</v>
      </c>
      <c r="E2227" s="55">
        <v>83</v>
      </c>
      <c r="F2227" s="55">
        <v>0</v>
      </c>
      <c r="G2227" s="55">
        <v>0</v>
      </c>
      <c r="H2227" s="55">
        <v>0</v>
      </c>
      <c r="I2227" s="55">
        <v>0</v>
      </c>
    </row>
    <row r="2228" spans="1:9" x14ac:dyDescent="0.25">
      <c r="A2228" s="481"/>
      <c r="B2228" s="225" t="s">
        <v>20</v>
      </c>
      <c r="C2228" s="55">
        <f>D2228+E2228+F2228+G2228+H2228+I2228</f>
        <v>83</v>
      </c>
      <c r="D2228" s="55">
        <v>0</v>
      </c>
      <c r="E2228" s="55">
        <v>83</v>
      </c>
      <c r="F2228" s="55">
        <v>0</v>
      </c>
      <c r="G2228" s="55">
        <v>0</v>
      </c>
      <c r="H2228" s="55">
        <v>0</v>
      </c>
      <c r="I2228" s="55">
        <v>0</v>
      </c>
    </row>
    <row r="2229" spans="1:9" x14ac:dyDescent="0.25">
      <c r="A2229" s="352" t="s">
        <v>40</v>
      </c>
      <c r="B2229" s="521" t="s">
        <v>19</v>
      </c>
      <c r="C2229" s="116">
        <f t="shared" si="354"/>
        <v>608</v>
      </c>
      <c r="D2229" s="116">
        <f t="shared" ref="D2229:I2230" si="363">D2231+D2235</f>
        <v>51</v>
      </c>
      <c r="E2229" s="116">
        <f t="shared" si="363"/>
        <v>552</v>
      </c>
      <c r="F2229" s="116">
        <f t="shared" si="363"/>
        <v>0</v>
      </c>
      <c r="G2229" s="116">
        <f t="shared" si="363"/>
        <v>0</v>
      </c>
      <c r="H2229" s="116">
        <f t="shared" si="363"/>
        <v>0</v>
      </c>
      <c r="I2229" s="116">
        <f t="shared" si="363"/>
        <v>5</v>
      </c>
    </row>
    <row r="2230" spans="1:9" x14ac:dyDescent="0.25">
      <c r="A2230" s="544"/>
      <c r="B2230" s="522" t="s">
        <v>20</v>
      </c>
      <c r="C2230" s="116">
        <f t="shared" si="354"/>
        <v>608</v>
      </c>
      <c r="D2230" s="116">
        <f t="shared" si="363"/>
        <v>51</v>
      </c>
      <c r="E2230" s="116">
        <f t="shared" si="363"/>
        <v>552</v>
      </c>
      <c r="F2230" s="116">
        <f t="shared" si="363"/>
        <v>0</v>
      </c>
      <c r="G2230" s="116">
        <f t="shared" si="363"/>
        <v>0</v>
      </c>
      <c r="H2230" s="116">
        <f t="shared" si="363"/>
        <v>0</v>
      </c>
      <c r="I2230" s="116">
        <f t="shared" si="363"/>
        <v>5</v>
      </c>
    </row>
    <row r="2231" spans="1:9" ht="26.25" x14ac:dyDescent="0.25">
      <c r="A2231" s="114" t="s">
        <v>61</v>
      </c>
      <c r="B2231" s="523" t="s">
        <v>19</v>
      </c>
      <c r="C2231" s="138">
        <f t="shared" si="354"/>
        <v>56</v>
      </c>
      <c r="D2231" s="138">
        <f>D2232</f>
        <v>51</v>
      </c>
      <c r="E2231" s="138">
        <f>E2232</f>
        <v>0</v>
      </c>
      <c r="F2231" s="138">
        <f t="shared" ref="F2231:H2232" si="364">F2239+F2245</f>
        <v>0</v>
      </c>
      <c r="G2231" s="138">
        <f t="shared" si="364"/>
        <v>0</v>
      </c>
      <c r="H2231" s="138">
        <f t="shared" si="364"/>
        <v>0</v>
      </c>
      <c r="I2231" s="138">
        <f>I2233</f>
        <v>5</v>
      </c>
    </row>
    <row r="2232" spans="1:9" x14ac:dyDescent="0.25">
      <c r="A2232" s="540"/>
      <c r="B2232" s="524" t="s">
        <v>20</v>
      </c>
      <c r="C2232" s="138">
        <f t="shared" si="354"/>
        <v>56</v>
      </c>
      <c r="D2232" s="138">
        <f>D2234</f>
        <v>51</v>
      </c>
      <c r="E2232" s="138">
        <f>E2234</f>
        <v>0</v>
      </c>
      <c r="F2232" s="138">
        <f t="shared" si="364"/>
        <v>0</v>
      </c>
      <c r="G2232" s="138">
        <f t="shared" si="364"/>
        <v>0</v>
      </c>
      <c r="H2232" s="138">
        <f t="shared" si="364"/>
        <v>0</v>
      </c>
      <c r="I2232" s="138">
        <f>I2234</f>
        <v>5</v>
      </c>
    </row>
    <row r="2233" spans="1:9" ht="26.25" x14ac:dyDescent="0.25">
      <c r="A2233" s="444" t="s">
        <v>819</v>
      </c>
      <c r="B2233" s="523" t="s">
        <v>19</v>
      </c>
      <c r="C2233" s="138">
        <f t="shared" si="354"/>
        <v>56</v>
      </c>
      <c r="D2233" s="138">
        <f>D2234</f>
        <v>51</v>
      </c>
      <c r="E2233" s="138">
        <v>0</v>
      </c>
      <c r="F2233" s="138">
        <f>F2234</f>
        <v>0</v>
      </c>
      <c r="G2233" s="138">
        <f>G2234</f>
        <v>0</v>
      </c>
      <c r="H2233" s="138">
        <f>H2234</f>
        <v>0</v>
      </c>
      <c r="I2233" s="138">
        <f>I2234</f>
        <v>5</v>
      </c>
    </row>
    <row r="2234" spans="1:9" x14ac:dyDescent="0.25">
      <c r="A2234" s="540"/>
      <c r="B2234" s="524" t="s">
        <v>20</v>
      </c>
      <c r="C2234" s="138">
        <f>D2234+E2234+F2234+G2234+H2234+I2234</f>
        <v>56</v>
      </c>
      <c r="D2234" s="138">
        <v>51</v>
      </c>
      <c r="E2234" s="138">
        <v>0</v>
      </c>
      <c r="F2234" s="138">
        <v>0</v>
      </c>
      <c r="G2234" s="138">
        <v>0</v>
      </c>
      <c r="H2234" s="138">
        <v>0</v>
      </c>
      <c r="I2234" s="138">
        <v>5</v>
      </c>
    </row>
    <row r="2235" spans="1:9" x14ac:dyDescent="0.25">
      <c r="A2235" s="535" t="s">
        <v>813</v>
      </c>
      <c r="B2235" s="538" t="s">
        <v>19</v>
      </c>
      <c r="C2235" s="138">
        <f>D2235+E2235+F2235+G2235+H2235+I2235</f>
        <v>552</v>
      </c>
      <c r="D2235" s="138">
        <f t="shared" ref="D2235:I2236" si="365">D2237</f>
        <v>0</v>
      </c>
      <c r="E2235" s="138">
        <f t="shared" si="365"/>
        <v>552</v>
      </c>
      <c r="F2235" s="138">
        <f t="shared" si="365"/>
        <v>0</v>
      </c>
      <c r="G2235" s="138">
        <f t="shared" si="365"/>
        <v>0</v>
      </c>
      <c r="H2235" s="138">
        <f t="shared" si="365"/>
        <v>0</v>
      </c>
      <c r="I2235" s="138">
        <f t="shared" si="365"/>
        <v>0</v>
      </c>
    </row>
    <row r="2236" spans="1:9" x14ac:dyDescent="0.25">
      <c r="A2236" s="545"/>
      <c r="B2236" s="404" t="s">
        <v>20</v>
      </c>
      <c r="C2236" s="138">
        <f>D2236+E2236+F2236+G2236+H2236+I2236</f>
        <v>552</v>
      </c>
      <c r="D2236" s="138">
        <f t="shared" si="365"/>
        <v>0</v>
      </c>
      <c r="E2236" s="138">
        <f t="shared" si="365"/>
        <v>552</v>
      </c>
      <c r="F2236" s="138">
        <f t="shared" si="365"/>
        <v>0</v>
      </c>
      <c r="G2236" s="138">
        <f t="shared" si="365"/>
        <v>0</v>
      </c>
      <c r="H2236" s="138">
        <f t="shared" si="365"/>
        <v>0</v>
      </c>
      <c r="I2236" s="138">
        <f t="shared" si="365"/>
        <v>0</v>
      </c>
    </row>
    <row r="2237" spans="1:9" x14ac:dyDescent="0.25">
      <c r="A2237" s="441" t="s">
        <v>820</v>
      </c>
      <c r="B2237" s="538" t="s">
        <v>19</v>
      </c>
      <c r="C2237" s="138">
        <f>D2237+E2237+F2237+G2237+H2237+I2237</f>
        <v>552</v>
      </c>
      <c r="D2237" s="138">
        <v>0</v>
      </c>
      <c r="E2237" s="138">
        <v>552</v>
      </c>
      <c r="F2237" s="138">
        <v>0</v>
      </c>
      <c r="G2237" s="138">
        <v>0</v>
      </c>
      <c r="H2237" s="138">
        <v>0</v>
      </c>
      <c r="I2237" s="138">
        <v>0</v>
      </c>
    </row>
    <row r="2238" spans="1:9" x14ac:dyDescent="0.25">
      <c r="A2238" s="545"/>
      <c r="B2238" s="404" t="s">
        <v>20</v>
      </c>
      <c r="C2238" s="138">
        <f>D2238+E2238+F2238+G2238+H2238+I2238</f>
        <v>552</v>
      </c>
      <c r="D2238" s="138">
        <v>0</v>
      </c>
      <c r="E2238" s="138">
        <v>552</v>
      </c>
      <c r="F2238" s="138">
        <v>0</v>
      </c>
      <c r="G2238" s="138">
        <v>0</v>
      </c>
      <c r="H2238" s="138">
        <v>0</v>
      </c>
      <c r="I2238" s="138">
        <v>0</v>
      </c>
    </row>
    <row r="2239" spans="1:9" x14ac:dyDescent="0.25">
      <c r="A2239" s="546" t="s">
        <v>468</v>
      </c>
      <c r="B2239" s="521" t="s">
        <v>19</v>
      </c>
      <c r="C2239" s="116">
        <f t="shared" si="354"/>
        <v>398.7</v>
      </c>
      <c r="D2239" s="116">
        <f>D2241</f>
        <v>113.7</v>
      </c>
      <c r="E2239" s="116">
        <f>E2241</f>
        <v>285</v>
      </c>
      <c r="F2239" s="116">
        <f t="shared" ref="E2239:I2240" si="366">F2241</f>
        <v>0</v>
      </c>
      <c r="G2239" s="116">
        <v>0</v>
      </c>
      <c r="H2239" s="116">
        <f t="shared" si="366"/>
        <v>0</v>
      </c>
      <c r="I2239" s="116">
        <f t="shared" si="366"/>
        <v>0</v>
      </c>
    </row>
    <row r="2240" spans="1:9" x14ac:dyDescent="0.25">
      <c r="A2240" s="292" t="s">
        <v>22</v>
      </c>
      <c r="B2240" s="522" t="s">
        <v>20</v>
      </c>
      <c r="C2240" s="116">
        <f t="shared" si="354"/>
        <v>398.7</v>
      </c>
      <c r="D2240" s="116">
        <f>D2242</f>
        <v>113.7</v>
      </c>
      <c r="E2240" s="116">
        <f t="shared" si="366"/>
        <v>285</v>
      </c>
      <c r="F2240" s="116">
        <f t="shared" si="366"/>
        <v>0</v>
      </c>
      <c r="G2240" s="116">
        <f t="shared" si="366"/>
        <v>0</v>
      </c>
      <c r="H2240" s="116">
        <f t="shared" si="366"/>
        <v>0</v>
      </c>
      <c r="I2240" s="116">
        <f t="shared" si="366"/>
        <v>0</v>
      </c>
    </row>
    <row r="2241" spans="1:9" x14ac:dyDescent="0.25">
      <c r="A2241" s="264" t="s">
        <v>26</v>
      </c>
      <c r="B2241" s="190" t="s">
        <v>19</v>
      </c>
      <c r="C2241" s="96">
        <f t="shared" si="354"/>
        <v>398.7</v>
      </c>
      <c r="D2241" s="138">
        <f>D2243</f>
        <v>113.7</v>
      </c>
      <c r="E2241" s="138">
        <f>E2243</f>
        <v>285</v>
      </c>
      <c r="F2241" s="138">
        <f t="shared" ref="F2241:I2242" si="367">F2243+F2263</f>
        <v>0</v>
      </c>
      <c r="G2241" s="138">
        <f t="shared" si="367"/>
        <v>0</v>
      </c>
      <c r="H2241" s="138">
        <f t="shared" si="367"/>
        <v>0</v>
      </c>
      <c r="I2241" s="138">
        <f t="shared" si="367"/>
        <v>0</v>
      </c>
    </row>
    <row r="2242" spans="1:9" x14ac:dyDescent="0.25">
      <c r="A2242" s="265"/>
      <c r="B2242" s="261" t="s">
        <v>20</v>
      </c>
      <c r="C2242" s="96">
        <f t="shared" si="354"/>
        <v>398.7</v>
      </c>
      <c r="D2242" s="138">
        <f>D2244</f>
        <v>113.7</v>
      </c>
      <c r="E2242" s="138">
        <f>E2244</f>
        <v>285</v>
      </c>
      <c r="F2242" s="138">
        <f t="shared" si="367"/>
        <v>0</v>
      </c>
      <c r="G2242" s="138">
        <f t="shared" si="367"/>
        <v>0</v>
      </c>
      <c r="H2242" s="138">
        <f t="shared" si="367"/>
        <v>0</v>
      </c>
      <c r="I2242" s="138">
        <f t="shared" si="367"/>
        <v>0</v>
      </c>
    </row>
    <row r="2243" spans="1:9" x14ac:dyDescent="0.25">
      <c r="A2243" s="547" t="s">
        <v>38</v>
      </c>
      <c r="B2243" s="523" t="s">
        <v>19</v>
      </c>
      <c r="C2243" s="96">
        <f t="shared" si="354"/>
        <v>398.7</v>
      </c>
      <c r="D2243" s="138">
        <f>D2245+D2263</f>
        <v>113.7</v>
      </c>
      <c r="E2243" s="138">
        <f>E2245+E2263</f>
        <v>285</v>
      </c>
      <c r="F2243" s="138">
        <f t="shared" ref="F2243:I2244" si="368">F2245</f>
        <v>0</v>
      </c>
      <c r="G2243" s="138">
        <f t="shared" si="368"/>
        <v>0</v>
      </c>
      <c r="H2243" s="138">
        <f t="shared" si="368"/>
        <v>0</v>
      </c>
      <c r="I2243" s="138">
        <f t="shared" si="368"/>
        <v>0</v>
      </c>
    </row>
    <row r="2244" spans="1:9" x14ac:dyDescent="0.25">
      <c r="A2244" s="271"/>
      <c r="B2244" s="524" t="s">
        <v>20</v>
      </c>
      <c r="C2244" s="96">
        <f t="shared" si="354"/>
        <v>398.7</v>
      </c>
      <c r="D2244" s="138">
        <f>D2246+D2264</f>
        <v>113.7</v>
      </c>
      <c r="E2244" s="138">
        <f>E2246+E2264</f>
        <v>285</v>
      </c>
      <c r="F2244" s="138">
        <f t="shared" si="368"/>
        <v>0</v>
      </c>
      <c r="G2244" s="138">
        <f t="shared" si="368"/>
        <v>0</v>
      </c>
      <c r="H2244" s="138">
        <f t="shared" si="368"/>
        <v>0</v>
      </c>
      <c r="I2244" s="138">
        <f t="shared" si="368"/>
        <v>0</v>
      </c>
    </row>
    <row r="2245" spans="1:9" x14ac:dyDescent="0.25">
      <c r="A2245" s="546" t="s">
        <v>754</v>
      </c>
      <c r="B2245" s="521" t="s">
        <v>19</v>
      </c>
      <c r="C2245" s="116">
        <f t="shared" si="354"/>
        <v>202</v>
      </c>
      <c r="D2245" s="116">
        <f t="shared" ref="D2245:I2246" si="369">D2247+D2251+D2255</f>
        <v>47</v>
      </c>
      <c r="E2245" s="116">
        <f t="shared" si="369"/>
        <v>155</v>
      </c>
      <c r="F2245" s="116">
        <f t="shared" si="369"/>
        <v>0</v>
      </c>
      <c r="G2245" s="116">
        <f t="shared" si="369"/>
        <v>0</v>
      </c>
      <c r="H2245" s="116">
        <f t="shared" si="369"/>
        <v>0</v>
      </c>
      <c r="I2245" s="116">
        <f t="shared" si="369"/>
        <v>0</v>
      </c>
    </row>
    <row r="2246" spans="1:9" x14ac:dyDescent="0.25">
      <c r="A2246" s="548"/>
      <c r="B2246" s="522" t="s">
        <v>20</v>
      </c>
      <c r="C2246" s="116">
        <f t="shared" si="354"/>
        <v>202</v>
      </c>
      <c r="D2246" s="116">
        <f t="shared" si="369"/>
        <v>47</v>
      </c>
      <c r="E2246" s="116">
        <f t="shared" si="369"/>
        <v>155</v>
      </c>
      <c r="F2246" s="116">
        <f t="shared" si="369"/>
        <v>0</v>
      </c>
      <c r="G2246" s="116">
        <f t="shared" si="369"/>
        <v>0</v>
      </c>
      <c r="H2246" s="116">
        <f t="shared" si="369"/>
        <v>0</v>
      </c>
      <c r="I2246" s="116">
        <f t="shared" si="369"/>
        <v>0</v>
      </c>
    </row>
    <row r="2247" spans="1:9" x14ac:dyDescent="0.25">
      <c r="A2247" s="296" t="s">
        <v>821</v>
      </c>
      <c r="B2247" s="115" t="s">
        <v>19</v>
      </c>
      <c r="C2247" s="549">
        <f t="shared" si="354"/>
        <v>35</v>
      </c>
      <c r="D2247" s="116">
        <f t="shared" ref="D2247:I2248" si="370">D2249</f>
        <v>35</v>
      </c>
      <c r="E2247" s="116">
        <f t="shared" si="370"/>
        <v>0</v>
      </c>
      <c r="F2247" s="116">
        <f t="shared" si="370"/>
        <v>0</v>
      </c>
      <c r="G2247" s="116">
        <f t="shared" si="370"/>
        <v>0</v>
      </c>
      <c r="H2247" s="116">
        <f t="shared" si="370"/>
        <v>0</v>
      </c>
      <c r="I2247" s="116">
        <f t="shared" si="370"/>
        <v>0</v>
      </c>
    </row>
    <row r="2248" spans="1:9" x14ac:dyDescent="0.25">
      <c r="A2248" s="540"/>
      <c r="B2248" s="118" t="s">
        <v>20</v>
      </c>
      <c r="C2248" s="549">
        <f t="shared" si="354"/>
        <v>35</v>
      </c>
      <c r="D2248" s="116">
        <f t="shared" si="370"/>
        <v>35</v>
      </c>
      <c r="E2248" s="116">
        <f t="shared" si="370"/>
        <v>0</v>
      </c>
      <c r="F2248" s="116">
        <f t="shared" si="370"/>
        <v>0</v>
      </c>
      <c r="G2248" s="116">
        <f t="shared" si="370"/>
        <v>0</v>
      </c>
      <c r="H2248" s="116">
        <f t="shared" si="370"/>
        <v>0</v>
      </c>
      <c r="I2248" s="116">
        <f t="shared" si="370"/>
        <v>0</v>
      </c>
    </row>
    <row r="2249" spans="1:9" x14ac:dyDescent="0.25">
      <c r="A2249" s="289" t="s">
        <v>822</v>
      </c>
      <c r="B2249" s="129" t="s">
        <v>19</v>
      </c>
      <c r="C2249" s="550">
        <f>D2249+E2249+F2249+G2249+H2249+I2249</f>
        <v>35</v>
      </c>
      <c r="D2249" s="130">
        <v>35</v>
      </c>
      <c r="E2249" s="130">
        <f>E2250</f>
        <v>0</v>
      </c>
      <c r="F2249" s="130">
        <v>0</v>
      </c>
      <c r="G2249" s="130">
        <v>0</v>
      </c>
      <c r="H2249" s="130">
        <v>0</v>
      </c>
      <c r="I2249" s="130">
        <v>0</v>
      </c>
    </row>
    <row r="2250" spans="1:9" x14ac:dyDescent="0.25">
      <c r="A2250" s="540"/>
      <c r="B2250" s="149" t="s">
        <v>20</v>
      </c>
      <c r="C2250" s="551">
        <f>D2250+E2250+G2250+H2250+I2250</f>
        <v>35</v>
      </c>
      <c r="D2250" s="138">
        <v>35</v>
      </c>
      <c r="E2250" s="138">
        <v>0</v>
      </c>
      <c r="F2250" s="138">
        <v>0</v>
      </c>
      <c r="G2250" s="138">
        <v>0</v>
      </c>
      <c r="H2250" s="138">
        <v>0</v>
      </c>
      <c r="I2250" s="138">
        <v>0</v>
      </c>
    </row>
    <row r="2251" spans="1:9" x14ac:dyDescent="0.25">
      <c r="A2251" s="373" t="s">
        <v>823</v>
      </c>
      <c r="B2251" s="115" t="s">
        <v>19</v>
      </c>
      <c r="C2251" s="549">
        <f t="shared" ref="C2251:C2258" si="371">D2251+E2251+F2251+G2251+H2251+I2251</f>
        <v>12</v>
      </c>
      <c r="D2251" s="116">
        <f t="shared" ref="D2251:I2252" si="372">D2253</f>
        <v>12</v>
      </c>
      <c r="E2251" s="116">
        <f t="shared" si="372"/>
        <v>0</v>
      </c>
      <c r="F2251" s="116">
        <f t="shared" si="372"/>
        <v>0</v>
      </c>
      <c r="G2251" s="116">
        <f t="shared" si="372"/>
        <v>0</v>
      </c>
      <c r="H2251" s="116">
        <f t="shared" si="372"/>
        <v>0</v>
      </c>
      <c r="I2251" s="116">
        <f t="shared" si="372"/>
        <v>0</v>
      </c>
    </row>
    <row r="2252" spans="1:9" x14ac:dyDescent="0.25">
      <c r="A2252" s="540"/>
      <c r="B2252" s="149" t="s">
        <v>20</v>
      </c>
      <c r="C2252" s="549">
        <f t="shared" si="371"/>
        <v>12</v>
      </c>
      <c r="D2252" s="116">
        <f t="shared" si="372"/>
        <v>12</v>
      </c>
      <c r="E2252" s="116">
        <f t="shared" si="372"/>
        <v>0</v>
      </c>
      <c r="F2252" s="116">
        <f t="shared" si="372"/>
        <v>0</v>
      </c>
      <c r="G2252" s="116">
        <f t="shared" si="372"/>
        <v>0</v>
      </c>
      <c r="H2252" s="116">
        <f t="shared" si="372"/>
        <v>0</v>
      </c>
      <c r="I2252" s="116">
        <f t="shared" si="372"/>
        <v>0</v>
      </c>
    </row>
    <row r="2253" spans="1:9" x14ac:dyDescent="0.25">
      <c r="A2253" s="322" t="s">
        <v>824</v>
      </c>
      <c r="B2253" s="129" t="s">
        <v>19</v>
      </c>
      <c r="C2253" s="550">
        <f t="shared" si="371"/>
        <v>12</v>
      </c>
      <c r="D2253" s="130">
        <v>12</v>
      </c>
      <c r="E2253" s="130">
        <v>0</v>
      </c>
      <c r="F2253" s="130">
        <v>0</v>
      </c>
      <c r="G2253" s="130">
        <v>0</v>
      </c>
      <c r="H2253" s="130">
        <v>0</v>
      </c>
      <c r="I2253" s="130">
        <v>0</v>
      </c>
    </row>
    <row r="2254" spans="1:9" x14ac:dyDescent="0.25">
      <c r="A2254" s="540"/>
      <c r="B2254" s="149" t="s">
        <v>20</v>
      </c>
      <c r="C2254" s="551">
        <f t="shared" si="371"/>
        <v>12</v>
      </c>
      <c r="D2254" s="138">
        <v>12</v>
      </c>
      <c r="E2254" s="138">
        <v>0</v>
      </c>
      <c r="F2254" s="138">
        <v>0</v>
      </c>
      <c r="G2254" s="138">
        <v>0</v>
      </c>
      <c r="H2254" s="138">
        <v>0</v>
      </c>
      <c r="I2254" s="138">
        <v>0</v>
      </c>
    </row>
    <row r="2255" spans="1:9" x14ac:dyDescent="0.25">
      <c r="A2255" s="373" t="s">
        <v>825</v>
      </c>
      <c r="B2255" s="68" t="s">
        <v>19</v>
      </c>
      <c r="C2255" s="551">
        <f t="shared" si="371"/>
        <v>155</v>
      </c>
      <c r="D2255" s="116">
        <f t="shared" ref="D2255:I2256" si="373">D2257+D2259+D2261</f>
        <v>0</v>
      </c>
      <c r="E2255" s="116">
        <f t="shared" si="373"/>
        <v>155</v>
      </c>
      <c r="F2255" s="116">
        <f t="shared" si="373"/>
        <v>0</v>
      </c>
      <c r="G2255" s="116">
        <f t="shared" si="373"/>
        <v>0</v>
      </c>
      <c r="H2255" s="116">
        <f t="shared" si="373"/>
        <v>0</v>
      </c>
      <c r="I2255" s="116">
        <f t="shared" si="373"/>
        <v>0</v>
      </c>
    </row>
    <row r="2256" spans="1:9" x14ac:dyDescent="0.25">
      <c r="A2256" s="484"/>
      <c r="B2256" s="69" t="s">
        <v>20</v>
      </c>
      <c r="C2256" s="551">
        <f t="shared" si="371"/>
        <v>155</v>
      </c>
      <c r="D2256" s="116">
        <f t="shared" si="373"/>
        <v>0</v>
      </c>
      <c r="E2256" s="116">
        <f t="shared" si="373"/>
        <v>155</v>
      </c>
      <c r="F2256" s="116">
        <f t="shared" si="373"/>
        <v>0</v>
      </c>
      <c r="G2256" s="116">
        <f t="shared" si="373"/>
        <v>0</v>
      </c>
      <c r="H2256" s="116">
        <f t="shared" si="373"/>
        <v>0</v>
      </c>
      <c r="I2256" s="116">
        <f t="shared" si="373"/>
        <v>0</v>
      </c>
    </row>
    <row r="2257" spans="1:9" x14ac:dyDescent="0.25">
      <c r="A2257" s="367" t="s">
        <v>826</v>
      </c>
      <c r="B2257" s="68" t="s">
        <v>19</v>
      </c>
      <c r="C2257" s="551">
        <f t="shared" si="371"/>
        <v>55</v>
      </c>
      <c r="D2257" s="130">
        <v>0</v>
      </c>
      <c r="E2257" s="62">
        <v>55</v>
      </c>
      <c r="F2257" s="130">
        <v>0</v>
      </c>
      <c r="G2257" s="130">
        <v>0</v>
      </c>
      <c r="H2257" s="130">
        <v>0</v>
      </c>
      <c r="I2257" s="130">
        <v>0</v>
      </c>
    </row>
    <row r="2258" spans="1:9" x14ac:dyDescent="0.25">
      <c r="A2258" s="484"/>
      <c r="B2258" s="69" t="s">
        <v>20</v>
      </c>
      <c r="C2258" s="551">
        <f t="shared" si="371"/>
        <v>55</v>
      </c>
      <c r="D2258" s="138">
        <v>0</v>
      </c>
      <c r="E2258" s="62">
        <v>55</v>
      </c>
      <c r="F2258" s="138">
        <v>0</v>
      </c>
      <c r="G2258" s="138">
        <v>0</v>
      </c>
      <c r="H2258" s="138">
        <v>0</v>
      </c>
      <c r="I2258" s="138">
        <v>0</v>
      </c>
    </row>
    <row r="2259" spans="1:9" x14ac:dyDescent="0.25">
      <c r="A2259" s="441" t="s">
        <v>827</v>
      </c>
      <c r="B2259" s="442" t="s">
        <v>19</v>
      </c>
      <c r="C2259" s="551">
        <f>D2259+E2259+F2259+G2259+H2259+I2259</f>
        <v>40</v>
      </c>
      <c r="D2259" s="130">
        <v>0</v>
      </c>
      <c r="E2259" s="62">
        <v>40</v>
      </c>
      <c r="F2259" s="130">
        <v>0</v>
      </c>
      <c r="G2259" s="130">
        <v>0</v>
      </c>
      <c r="H2259" s="130">
        <v>0</v>
      </c>
      <c r="I2259" s="130">
        <v>0</v>
      </c>
    </row>
    <row r="2260" spans="1:9" x14ac:dyDescent="0.25">
      <c r="A2260" s="545"/>
      <c r="B2260" s="69" t="s">
        <v>20</v>
      </c>
      <c r="C2260" s="551">
        <f>D2260+E2260+F2260+G2260+H2260+I2260</f>
        <v>40</v>
      </c>
      <c r="D2260" s="138">
        <v>0</v>
      </c>
      <c r="E2260" s="62">
        <v>40</v>
      </c>
      <c r="F2260" s="138">
        <v>0</v>
      </c>
      <c r="G2260" s="138">
        <v>0</v>
      </c>
      <c r="H2260" s="138">
        <v>0</v>
      </c>
      <c r="I2260" s="138">
        <v>0</v>
      </c>
    </row>
    <row r="2261" spans="1:9" x14ac:dyDescent="0.25">
      <c r="A2261" s="441" t="s">
        <v>828</v>
      </c>
      <c r="B2261" s="442" t="s">
        <v>19</v>
      </c>
      <c r="C2261" s="551">
        <f>D2261+E2261+F2261+G2261+H2261+I2261</f>
        <v>60</v>
      </c>
      <c r="D2261" s="138">
        <v>0</v>
      </c>
      <c r="E2261" s="55">
        <v>60</v>
      </c>
      <c r="F2261" s="138">
        <v>0</v>
      </c>
      <c r="G2261" s="138">
        <v>0</v>
      </c>
      <c r="H2261" s="138">
        <v>0</v>
      </c>
      <c r="I2261" s="138">
        <v>0</v>
      </c>
    </row>
    <row r="2262" spans="1:9" x14ac:dyDescent="0.25">
      <c r="A2262" s="545"/>
      <c r="B2262" s="69" t="s">
        <v>20</v>
      </c>
      <c r="C2262" s="551">
        <f>D2262+E2262+F2262+G2262+H2262+I2262</f>
        <v>60</v>
      </c>
      <c r="D2262" s="138">
        <v>0</v>
      </c>
      <c r="E2262" s="55">
        <v>60</v>
      </c>
      <c r="F2262" s="138">
        <v>0</v>
      </c>
      <c r="G2262" s="138">
        <v>0</v>
      </c>
      <c r="H2262" s="138">
        <v>0</v>
      </c>
      <c r="I2262" s="138">
        <v>0</v>
      </c>
    </row>
    <row r="2263" spans="1:9" x14ac:dyDescent="0.25">
      <c r="A2263" s="352" t="s">
        <v>40</v>
      </c>
      <c r="B2263" s="521" t="s">
        <v>19</v>
      </c>
      <c r="C2263" s="116">
        <f t="shared" si="354"/>
        <v>196.7</v>
      </c>
      <c r="D2263" s="116">
        <f>D2265+D2269</f>
        <v>66.7</v>
      </c>
      <c r="E2263" s="116">
        <f>E2264</f>
        <v>130</v>
      </c>
      <c r="F2263" s="116">
        <f t="shared" ref="F2263:I2264" si="374">F2265</f>
        <v>0</v>
      </c>
      <c r="G2263" s="116">
        <f t="shared" si="374"/>
        <v>0</v>
      </c>
      <c r="H2263" s="116">
        <f t="shared" si="374"/>
        <v>0</v>
      </c>
      <c r="I2263" s="116">
        <f t="shared" si="374"/>
        <v>0</v>
      </c>
    </row>
    <row r="2264" spans="1:9" x14ac:dyDescent="0.25">
      <c r="A2264" s="544"/>
      <c r="B2264" s="522" t="s">
        <v>20</v>
      </c>
      <c r="C2264" s="116">
        <f t="shared" si="354"/>
        <v>196.7</v>
      </c>
      <c r="D2264" s="116">
        <f>D2266+D2270</f>
        <v>66.7</v>
      </c>
      <c r="E2264" s="116">
        <f>E2266+E2270</f>
        <v>130</v>
      </c>
      <c r="F2264" s="116">
        <f t="shared" si="374"/>
        <v>0</v>
      </c>
      <c r="G2264" s="116">
        <f t="shared" si="374"/>
        <v>0</v>
      </c>
      <c r="H2264" s="116">
        <f t="shared" si="374"/>
        <v>0</v>
      </c>
      <c r="I2264" s="116">
        <f t="shared" si="374"/>
        <v>0</v>
      </c>
    </row>
    <row r="2265" spans="1:9" x14ac:dyDescent="0.25">
      <c r="A2265" s="113" t="s">
        <v>821</v>
      </c>
      <c r="B2265" s="68" t="s">
        <v>19</v>
      </c>
      <c r="C2265" s="552">
        <f t="shared" ref="C2265" si="375">C2266</f>
        <v>130</v>
      </c>
      <c r="D2265" s="105">
        <f t="shared" ref="D2265:I2266" si="376">D2267</f>
        <v>0</v>
      </c>
      <c r="E2265" s="105">
        <f t="shared" si="376"/>
        <v>130</v>
      </c>
      <c r="F2265" s="105">
        <f t="shared" si="376"/>
        <v>0</v>
      </c>
      <c r="G2265" s="105">
        <f t="shared" si="376"/>
        <v>0</v>
      </c>
      <c r="H2265" s="105">
        <f t="shared" si="376"/>
        <v>0</v>
      </c>
      <c r="I2265" s="105">
        <f t="shared" si="376"/>
        <v>0</v>
      </c>
    </row>
    <row r="2266" spans="1:9" x14ac:dyDescent="0.25">
      <c r="A2266" s="489"/>
      <c r="B2266" s="69" t="s">
        <v>20</v>
      </c>
      <c r="C2266" s="552">
        <f t="shared" si="354"/>
        <v>130</v>
      </c>
      <c r="D2266" s="105">
        <f t="shared" si="376"/>
        <v>0</v>
      </c>
      <c r="E2266" s="105">
        <f t="shared" si="376"/>
        <v>130</v>
      </c>
      <c r="F2266" s="105">
        <f t="shared" si="376"/>
        <v>0</v>
      </c>
      <c r="G2266" s="105">
        <f t="shared" si="376"/>
        <v>0</v>
      </c>
      <c r="H2266" s="105">
        <f t="shared" si="376"/>
        <v>0</v>
      </c>
      <c r="I2266" s="105">
        <f t="shared" si="376"/>
        <v>0</v>
      </c>
    </row>
    <row r="2267" spans="1:9" x14ac:dyDescent="0.25">
      <c r="A2267" s="553" t="s">
        <v>829</v>
      </c>
      <c r="B2267" s="68" t="s">
        <v>19</v>
      </c>
      <c r="C2267" s="554">
        <f>D2267+E2267+F2267+G2267+H2267+I2267</f>
        <v>130</v>
      </c>
      <c r="D2267" s="55">
        <v>0</v>
      </c>
      <c r="E2267" s="55">
        <f>100+30</f>
        <v>130</v>
      </c>
      <c r="F2267" s="55">
        <v>0</v>
      </c>
      <c r="G2267" s="55">
        <v>0</v>
      </c>
      <c r="H2267" s="55">
        <v>0</v>
      </c>
      <c r="I2267" s="55">
        <v>0</v>
      </c>
    </row>
    <row r="2268" spans="1:9" x14ac:dyDescent="0.25">
      <c r="A2268" s="555"/>
      <c r="B2268" s="69" t="s">
        <v>20</v>
      </c>
      <c r="C2268" s="554">
        <f>D2268+E2268+F2268+G2268+H2268+I2268</f>
        <v>130</v>
      </c>
      <c r="D2268" s="55">
        <v>0</v>
      </c>
      <c r="E2268" s="55">
        <f>100+30</f>
        <v>130</v>
      </c>
      <c r="F2268" s="55">
        <v>0</v>
      </c>
      <c r="G2268" s="55">
        <v>0</v>
      </c>
      <c r="H2268" s="55">
        <v>0</v>
      </c>
      <c r="I2268" s="55">
        <v>0</v>
      </c>
    </row>
    <row r="2269" spans="1:9" x14ac:dyDescent="0.25">
      <c r="A2269" s="113" t="s">
        <v>830</v>
      </c>
      <c r="B2269" s="104" t="s">
        <v>19</v>
      </c>
      <c r="C2269" s="552">
        <f t="shared" si="354"/>
        <v>68.5</v>
      </c>
      <c r="D2269" s="105">
        <f t="shared" ref="D2269:I2270" si="377">D2271</f>
        <v>66.7</v>
      </c>
      <c r="E2269" s="105">
        <f t="shared" si="377"/>
        <v>0</v>
      </c>
      <c r="F2269" s="105">
        <f t="shared" si="377"/>
        <v>0</v>
      </c>
      <c r="G2269" s="105">
        <f t="shared" si="377"/>
        <v>0</v>
      </c>
      <c r="H2269" s="105">
        <f t="shared" si="377"/>
        <v>0</v>
      </c>
      <c r="I2269" s="105">
        <f t="shared" si="377"/>
        <v>1.8</v>
      </c>
    </row>
    <row r="2270" spans="1:9" x14ac:dyDescent="0.25">
      <c r="A2270" s="489"/>
      <c r="B2270" s="106" t="s">
        <v>20</v>
      </c>
      <c r="C2270" s="552">
        <f t="shared" si="354"/>
        <v>68.5</v>
      </c>
      <c r="D2270" s="105">
        <f t="shared" si="377"/>
        <v>66.7</v>
      </c>
      <c r="E2270" s="105">
        <f t="shared" si="377"/>
        <v>0</v>
      </c>
      <c r="F2270" s="105">
        <f t="shared" si="377"/>
        <v>0</v>
      </c>
      <c r="G2270" s="105">
        <f t="shared" si="377"/>
        <v>0</v>
      </c>
      <c r="H2270" s="105">
        <f t="shared" si="377"/>
        <v>0</v>
      </c>
      <c r="I2270" s="105">
        <f t="shared" si="377"/>
        <v>1.8</v>
      </c>
    </row>
    <row r="2271" spans="1:9" ht="26.25" x14ac:dyDescent="0.25">
      <c r="A2271" s="556" t="s">
        <v>831</v>
      </c>
      <c r="B2271" s="44" t="s">
        <v>19</v>
      </c>
      <c r="C2271" s="557">
        <f t="shared" si="354"/>
        <v>68.5</v>
      </c>
      <c r="D2271" s="45">
        <f>D2272</f>
        <v>66.7</v>
      </c>
      <c r="E2271" s="45">
        <f>E2272</f>
        <v>0</v>
      </c>
      <c r="F2271" s="45">
        <v>0</v>
      </c>
      <c r="G2271" s="45">
        <v>0</v>
      </c>
      <c r="H2271" s="45">
        <v>0</v>
      </c>
      <c r="I2271" s="45">
        <v>1.8</v>
      </c>
    </row>
    <row r="2272" spans="1:9" x14ac:dyDescent="0.25">
      <c r="A2272" s="558"/>
      <c r="B2272" s="69" t="s">
        <v>20</v>
      </c>
      <c r="C2272" s="554">
        <f t="shared" si="354"/>
        <v>68.5</v>
      </c>
      <c r="D2272" s="55">
        <f>8.5+58.2</f>
        <v>66.7</v>
      </c>
      <c r="E2272" s="55">
        <v>0</v>
      </c>
      <c r="F2272" s="55">
        <v>0</v>
      </c>
      <c r="G2272" s="55">
        <v>0</v>
      </c>
      <c r="H2272" s="55">
        <v>0</v>
      </c>
      <c r="I2272" s="55">
        <v>1.8</v>
      </c>
    </row>
    <row r="2273" spans="1:9" x14ac:dyDescent="0.25">
      <c r="A2273" s="100" t="s">
        <v>583</v>
      </c>
      <c r="B2273" s="101"/>
      <c r="C2273" s="101"/>
      <c r="D2273" s="101"/>
      <c r="E2273" s="101"/>
      <c r="F2273" s="101"/>
      <c r="G2273" s="101"/>
      <c r="H2273" s="101"/>
      <c r="I2273" s="102"/>
    </row>
    <row r="2274" spans="1:9" x14ac:dyDescent="0.25">
      <c r="A2274" s="71" t="s">
        <v>42</v>
      </c>
      <c r="B2274" s="54" t="s">
        <v>19</v>
      </c>
      <c r="C2274" s="62">
        <f t="shared" ref="C2274:C2285" si="378">D2274+E2274+F2274+G2274+H2274+I2274</f>
        <v>0</v>
      </c>
      <c r="D2274" s="55">
        <f>D2276</f>
        <v>0</v>
      </c>
      <c r="E2274" s="55">
        <f>E2276</f>
        <v>0</v>
      </c>
      <c r="F2274" s="55">
        <f t="shared" ref="F2274:I2275" si="379">F2276</f>
        <v>0</v>
      </c>
      <c r="G2274" s="55">
        <f t="shared" si="379"/>
        <v>0</v>
      </c>
      <c r="H2274" s="55">
        <f t="shared" si="379"/>
        <v>0</v>
      </c>
      <c r="I2274" s="55">
        <f t="shared" si="379"/>
        <v>0</v>
      </c>
    </row>
    <row r="2275" spans="1:9" x14ac:dyDescent="0.25">
      <c r="A2275" s="61" t="s">
        <v>56</v>
      </c>
      <c r="B2275" s="52" t="s">
        <v>20</v>
      </c>
      <c r="C2275" s="62">
        <f t="shared" si="378"/>
        <v>0</v>
      </c>
      <c r="D2275" s="55">
        <f>D2277</f>
        <v>0</v>
      </c>
      <c r="E2275" s="55">
        <f>E2277</f>
        <v>0</v>
      </c>
      <c r="F2275" s="55">
        <f t="shared" si="379"/>
        <v>0</v>
      </c>
      <c r="G2275" s="55">
        <f t="shared" si="379"/>
        <v>0</v>
      </c>
      <c r="H2275" s="55">
        <f t="shared" si="379"/>
        <v>0</v>
      </c>
      <c r="I2275" s="55">
        <f t="shared" si="379"/>
        <v>0</v>
      </c>
    </row>
    <row r="2276" spans="1:9" x14ac:dyDescent="0.25">
      <c r="A2276" s="254" t="s">
        <v>66</v>
      </c>
      <c r="B2276" s="59" t="s">
        <v>19</v>
      </c>
      <c r="C2276" s="62">
        <f t="shared" si="378"/>
        <v>0</v>
      </c>
      <c r="D2276" s="62">
        <f t="shared" ref="D2276:I2283" si="380">D2278</f>
        <v>0</v>
      </c>
      <c r="E2276" s="62">
        <f t="shared" si="380"/>
        <v>0</v>
      </c>
      <c r="F2276" s="62">
        <f t="shared" si="380"/>
        <v>0</v>
      </c>
      <c r="G2276" s="62">
        <f t="shared" si="380"/>
        <v>0</v>
      </c>
      <c r="H2276" s="62">
        <f t="shared" si="380"/>
        <v>0</v>
      </c>
      <c r="I2276" s="62">
        <f t="shared" si="380"/>
        <v>0</v>
      </c>
    </row>
    <row r="2277" spans="1:9" x14ac:dyDescent="0.25">
      <c r="A2277" s="61" t="s">
        <v>67</v>
      </c>
      <c r="B2277" s="57" t="s">
        <v>20</v>
      </c>
      <c r="C2277" s="62">
        <f t="shared" si="378"/>
        <v>0</v>
      </c>
      <c r="D2277" s="62">
        <f t="shared" si="380"/>
        <v>0</v>
      </c>
      <c r="E2277" s="62">
        <f t="shared" si="380"/>
        <v>0</v>
      </c>
      <c r="F2277" s="62">
        <f t="shared" si="380"/>
        <v>0</v>
      </c>
      <c r="G2277" s="62">
        <f t="shared" si="380"/>
        <v>0</v>
      </c>
      <c r="H2277" s="62">
        <f t="shared" si="380"/>
        <v>0</v>
      </c>
      <c r="I2277" s="62">
        <f t="shared" si="380"/>
        <v>0</v>
      </c>
    </row>
    <row r="2278" spans="1:9" x14ac:dyDescent="0.25">
      <c r="A2278" s="49" t="s">
        <v>26</v>
      </c>
      <c r="B2278" s="50" t="s">
        <v>19</v>
      </c>
      <c r="C2278" s="62">
        <f t="shared" si="378"/>
        <v>0</v>
      </c>
      <c r="D2278" s="62">
        <f t="shared" si="380"/>
        <v>0</v>
      </c>
      <c r="E2278" s="62">
        <f t="shared" si="380"/>
        <v>0</v>
      </c>
      <c r="F2278" s="62">
        <f t="shared" si="380"/>
        <v>0</v>
      </c>
      <c r="G2278" s="62">
        <f t="shared" si="380"/>
        <v>0</v>
      </c>
      <c r="H2278" s="62">
        <f t="shared" si="380"/>
        <v>0</v>
      </c>
      <c r="I2278" s="62">
        <f t="shared" si="380"/>
        <v>0</v>
      </c>
    </row>
    <row r="2279" spans="1:9" x14ac:dyDescent="0.25">
      <c r="A2279" s="51"/>
      <c r="B2279" s="52" t="s">
        <v>20</v>
      </c>
      <c r="C2279" s="62">
        <f t="shared" si="378"/>
        <v>0</v>
      </c>
      <c r="D2279" s="62">
        <f t="shared" si="380"/>
        <v>0</v>
      </c>
      <c r="E2279" s="62">
        <f t="shared" si="380"/>
        <v>0</v>
      </c>
      <c r="F2279" s="62">
        <f t="shared" si="380"/>
        <v>0</v>
      </c>
      <c r="G2279" s="62">
        <f t="shared" si="380"/>
        <v>0</v>
      </c>
      <c r="H2279" s="62">
        <f t="shared" si="380"/>
        <v>0</v>
      </c>
      <c r="I2279" s="62">
        <f t="shared" si="380"/>
        <v>0</v>
      </c>
    </row>
    <row r="2280" spans="1:9" x14ac:dyDescent="0.25">
      <c r="A2280" s="58" t="s">
        <v>38</v>
      </c>
      <c r="B2280" s="384" t="s">
        <v>19</v>
      </c>
      <c r="C2280" s="62">
        <f t="shared" si="378"/>
        <v>0</v>
      </c>
      <c r="D2280" s="62">
        <f t="shared" si="380"/>
        <v>0</v>
      </c>
      <c r="E2280" s="62">
        <f t="shared" si="380"/>
        <v>0</v>
      </c>
      <c r="F2280" s="62">
        <f t="shared" si="380"/>
        <v>0</v>
      </c>
      <c r="G2280" s="62">
        <f t="shared" si="380"/>
        <v>0</v>
      </c>
      <c r="H2280" s="62">
        <f t="shared" si="380"/>
        <v>0</v>
      </c>
      <c r="I2280" s="62">
        <f t="shared" si="380"/>
        <v>0</v>
      </c>
    </row>
    <row r="2281" spans="1:9" x14ac:dyDescent="0.25">
      <c r="A2281" s="41"/>
      <c r="B2281" s="385" t="s">
        <v>20</v>
      </c>
      <c r="C2281" s="62">
        <f t="shared" si="378"/>
        <v>0</v>
      </c>
      <c r="D2281" s="62">
        <f t="shared" si="380"/>
        <v>0</v>
      </c>
      <c r="E2281" s="62">
        <f t="shared" si="380"/>
        <v>0</v>
      </c>
      <c r="F2281" s="62">
        <f t="shared" si="380"/>
        <v>0</v>
      </c>
      <c r="G2281" s="62">
        <f t="shared" si="380"/>
        <v>0</v>
      </c>
      <c r="H2281" s="62">
        <f t="shared" si="380"/>
        <v>0</v>
      </c>
      <c r="I2281" s="62">
        <f t="shared" si="380"/>
        <v>0</v>
      </c>
    </row>
    <row r="2282" spans="1:9" x14ac:dyDescent="0.25">
      <c r="A2282" s="348" t="s">
        <v>31</v>
      </c>
      <c r="B2282" s="401" t="s">
        <v>19</v>
      </c>
      <c r="C2282" s="105">
        <f t="shared" si="378"/>
        <v>0</v>
      </c>
      <c r="D2282" s="105">
        <f t="shared" si="380"/>
        <v>0</v>
      </c>
      <c r="E2282" s="105">
        <f t="shared" si="380"/>
        <v>0</v>
      </c>
      <c r="F2282" s="105">
        <f t="shared" si="380"/>
        <v>0</v>
      </c>
      <c r="G2282" s="105">
        <f t="shared" si="380"/>
        <v>0</v>
      </c>
      <c r="H2282" s="105">
        <f t="shared" si="380"/>
        <v>0</v>
      </c>
      <c r="I2282" s="105">
        <f t="shared" si="380"/>
        <v>0</v>
      </c>
    </row>
    <row r="2283" spans="1:9" x14ac:dyDescent="0.25">
      <c r="A2283" s="212"/>
      <c r="B2283" s="402" t="s">
        <v>20</v>
      </c>
      <c r="C2283" s="105">
        <f t="shared" si="378"/>
        <v>0</v>
      </c>
      <c r="D2283" s="105">
        <f t="shared" si="380"/>
        <v>0</v>
      </c>
      <c r="E2283" s="105">
        <f t="shared" si="380"/>
        <v>0</v>
      </c>
      <c r="F2283" s="105">
        <f t="shared" si="380"/>
        <v>0</v>
      </c>
      <c r="G2283" s="105">
        <f t="shared" si="380"/>
        <v>0</v>
      </c>
      <c r="H2283" s="105">
        <f t="shared" si="380"/>
        <v>0</v>
      </c>
      <c r="I2283" s="105">
        <f t="shared" si="380"/>
        <v>0</v>
      </c>
    </row>
    <row r="2284" spans="1:9" x14ac:dyDescent="0.25">
      <c r="A2284" s="70" t="s">
        <v>832</v>
      </c>
      <c r="B2284" s="398" t="s">
        <v>19</v>
      </c>
      <c r="C2284" s="62">
        <f t="shared" si="378"/>
        <v>0</v>
      </c>
      <c r="D2284" s="62">
        <v>0</v>
      </c>
      <c r="E2284" s="62">
        <v>0</v>
      </c>
      <c r="F2284" s="62">
        <v>0</v>
      </c>
      <c r="G2284" s="62">
        <v>0</v>
      </c>
      <c r="H2284" s="62">
        <v>0</v>
      </c>
      <c r="I2284" s="62">
        <v>0</v>
      </c>
    </row>
    <row r="2285" spans="1:9" x14ac:dyDescent="0.25">
      <c r="A2285" s="41"/>
      <c r="B2285" s="92" t="s">
        <v>20</v>
      </c>
      <c r="C2285" s="62">
        <f t="shared" si="378"/>
        <v>0</v>
      </c>
      <c r="D2285" s="62">
        <v>0</v>
      </c>
      <c r="E2285" s="62">
        <v>0</v>
      </c>
      <c r="F2285" s="62">
        <v>0</v>
      </c>
      <c r="G2285" s="62">
        <v>0</v>
      </c>
      <c r="H2285" s="62">
        <v>0</v>
      </c>
      <c r="I2285" s="62">
        <v>0</v>
      </c>
    </row>
    <row r="2286" spans="1:9" x14ac:dyDescent="0.25">
      <c r="A2286" s="559" t="s">
        <v>833</v>
      </c>
      <c r="B2286" s="560"/>
      <c r="C2286" s="560"/>
      <c r="D2286" s="561"/>
      <c r="E2286" s="561"/>
      <c r="F2286" s="561"/>
      <c r="G2286" s="561"/>
      <c r="H2286" s="561"/>
      <c r="I2286" s="562"/>
    </row>
    <row r="2287" spans="1:9" x14ac:dyDescent="0.25">
      <c r="A2287" s="563" t="s">
        <v>42</v>
      </c>
      <c r="B2287" s="68" t="s">
        <v>19</v>
      </c>
      <c r="C2287" s="554">
        <f t="shared" ref="C2287:C2298" si="381">D2287+E2287+F2287+G2287+H2287+I2287</f>
        <v>43</v>
      </c>
      <c r="D2287" s="55">
        <f t="shared" ref="D2287:I2296" si="382">D2289</f>
        <v>0</v>
      </c>
      <c r="E2287" s="55">
        <f t="shared" si="382"/>
        <v>43</v>
      </c>
      <c r="F2287" s="55">
        <f t="shared" si="382"/>
        <v>0</v>
      </c>
      <c r="G2287" s="55">
        <f t="shared" si="382"/>
        <v>0</v>
      </c>
      <c r="H2287" s="55">
        <f t="shared" si="382"/>
        <v>0</v>
      </c>
      <c r="I2287" s="55">
        <f t="shared" si="382"/>
        <v>0</v>
      </c>
    </row>
    <row r="2288" spans="1:9" x14ac:dyDescent="0.25">
      <c r="A2288" s="564" t="s">
        <v>56</v>
      </c>
      <c r="B2288" s="69" t="s">
        <v>20</v>
      </c>
      <c r="C2288" s="554">
        <f t="shared" si="381"/>
        <v>43</v>
      </c>
      <c r="D2288" s="55">
        <f t="shared" si="382"/>
        <v>0</v>
      </c>
      <c r="E2288" s="55">
        <f t="shared" si="382"/>
        <v>43</v>
      </c>
      <c r="F2288" s="55">
        <f t="shared" si="382"/>
        <v>0</v>
      </c>
      <c r="G2288" s="55">
        <f t="shared" si="382"/>
        <v>0</v>
      </c>
      <c r="H2288" s="55">
        <f t="shared" si="382"/>
        <v>0</v>
      </c>
      <c r="I2288" s="55">
        <f t="shared" si="382"/>
        <v>0</v>
      </c>
    </row>
    <row r="2289" spans="1:9" x14ac:dyDescent="0.25">
      <c r="A2289" s="372" t="s">
        <v>21</v>
      </c>
      <c r="B2289" s="68" t="s">
        <v>19</v>
      </c>
      <c r="C2289" s="554">
        <f t="shared" si="381"/>
        <v>43</v>
      </c>
      <c r="D2289" s="55">
        <f t="shared" si="382"/>
        <v>0</v>
      </c>
      <c r="E2289" s="55">
        <f t="shared" si="382"/>
        <v>43</v>
      </c>
      <c r="F2289" s="55">
        <f t="shared" si="382"/>
        <v>0</v>
      </c>
      <c r="G2289" s="55">
        <f t="shared" si="382"/>
        <v>0</v>
      </c>
      <c r="H2289" s="55">
        <f t="shared" si="382"/>
        <v>0</v>
      </c>
      <c r="I2289" s="55">
        <f t="shared" si="382"/>
        <v>0</v>
      </c>
    </row>
    <row r="2290" spans="1:9" x14ac:dyDescent="0.25">
      <c r="A2290" s="564" t="s">
        <v>22</v>
      </c>
      <c r="B2290" s="69" t="s">
        <v>20</v>
      </c>
      <c r="C2290" s="554">
        <f t="shared" si="381"/>
        <v>43</v>
      </c>
      <c r="D2290" s="55">
        <f t="shared" si="382"/>
        <v>0</v>
      </c>
      <c r="E2290" s="55">
        <f t="shared" si="382"/>
        <v>43</v>
      </c>
      <c r="F2290" s="55">
        <f t="shared" si="382"/>
        <v>0</v>
      </c>
      <c r="G2290" s="55">
        <f t="shared" si="382"/>
        <v>0</v>
      </c>
      <c r="H2290" s="55">
        <f t="shared" si="382"/>
        <v>0</v>
      </c>
      <c r="I2290" s="55">
        <f t="shared" si="382"/>
        <v>0</v>
      </c>
    </row>
    <row r="2291" spans="1:9" x14ac:dyDescent="0.25">
      <c r="A2291" s="565" t="s">
        <v>26</v>
      </c>
      <c r="B2291" s="68" t="s">
        <v>19</v>
      </c>
      <c r="C2291" s="554">
        <f t="shared" si="381"/>
        <v>43</v>
      </c>
      <c r="D2291" s="55">
        <f t="shared" si="382"/>
        <v>0</v>
      </c>
      <c r="E2291" s="55">
        <f t="shared" si="382"/>
        <v>43</v>
      </c>
      <c r="F2291" s="55">
        <f t="shared" si="382"/>
        <v>0</v>
      </c>
      <c r="G2291" s="55">
        <f t="shared" si="382"/>
        <v>0</v>
      </c>
      <c r="H2291" s="55">
        <f t="shared" si="382"/>
        <v>0</v>
      </c>
      <c r="I2291" s="55">
        <f t="shared" si="382"/>
        <v>0</v>
      </c>
    </row>
    <row r="2292" spans="1:9" x14ac:dyDescent="0.25">
      <c r="A2292" s="408"/>
      <c r="B2292" s="69" t="s">
        <v>20</v>
      </c>
      <c r="C2292" s="554">
        <f t="shared" si="381"/>
        <v>43</v>
      </c>
      <c r="D2292" s="55">
        <f t="shared" si="382"/>
        <v>0</v>
      </c>
      <c r="E2292" s="55">
        <f t="shared" si="382"/>
        <v>43</v>
      </c>
      <c r="F2292" s="55">
        <f t="shared" si="382"/>
        <v>0</v>
      </c>
      <c r="G2292" s="55">
        <f t="shared" si="382"/>
        <v>0</v>
      </c>
      <c r="H2292" s="55">
        <f t="shared" si="382"/>
        <v>0</v>
      </c>
      <c r="I2292" s="55">
        <f t="shared" si="382"/>
        <v>0</v>
      </c>
    </row>
    <row r="2293" spans="1:9" x14ac:dyDescent="0.25">
      <c r="A2293" s="566" t="s">
        <v>40</v>
      </c>
      <c r="B2293" s="68" t="s">
        <v>19</v>
      </c>
      <c r="C2293" s="554">
        <f t="shared" si="381"/>
        <v>43</v>
      </c>
      <c r="D2293" s="55">
        <f t="shared" si="382"/>
        <v>0</v>
      </c>
      <c r="E2293" s="55">
        <f t="shared" si="382"/>
        <v>43</v>
      </c>
      <c r="F2293" s="55">
        <f t="shared" si="382"/>
        <v>0</v>
      </c>
      <c r="G2293" s="55">
        <f t="shared" si="382"/>
        <v>0</v>
      </c>
      <c r="H2293" s="55">
        <f t="shared" si="382"/>
        <v>0</v>
      </c>
      <c r="I2293" s="55">
        <f t="shared" si="382"/>
        <v>0</v>
      </c>
    </row>
    <row r="2294" spans="1:9" x14ac:dyDescent="0.25">
      <c r="A2294" s="567"/>
      <c r="B2294" s="69" t="s">
        <v>20</v>
      </c>
      <c r="C2294" s="554">
        <f t="shared" si="381"/>
        <v>43</v>
      </c>
      <c r="D2294" s="55">
        <f t="shared" si="382"/>
        <v>0</v>
      </c>
      <c r="E2294" s="55">
        <f t="shared" si="382"/>
        <v>43</v>
      </c>
      <c r="F2294" s="55">
        <f t="shared" si="382"/>
        <v>0</v>
      </c>
      <c r="G2294" s="55">
        <f t="shared" si="382"/>
        <v>0</v>
      </c>
      <c r="H2294" s="55">
        <f t="shared" si="382"/>
        <v>0</v>
      </c>
      <c r="I2294" s="55">
        <f t="shared" si="382"/>
        <v>0</v>
      </c>
    </row>
    <row r="2295" spans="1:9" x14ac:dyDescent="0.25">
      <c r="A2295" s="372" t="s">
        <v>834</v>
      </c>
      <c r="B2295" s="68" t="s">
        <v>19</v>
      </c>
      <c r="C2295" s="554">
        <f t="shared" si="381"/>
        <v>43</v>
      </c>
      <c r="D2295" s="55">
        <f t="shared" si="382"/>
        <v>0</v>
      </c>
      <c r="E2295" s="55">
        <f t="shared" si="382"/>
        <v>43</v>
      </c>
      <c r="F2295" s="55">
        <f t="shared" si="382"/>
        <v>0</v>
      </c>
      <c r="G2295" s="55">
        <f t="shared" si="382"/>
        <v>0</v>
      </c>
      <c r="H2295" s="55">
        <f t="shared" si="382"/>
        <v>0</v>
      </c>
      <c r="I2295" s="55">
        <f t="shared" si="382"/>
        <v>0</v>
      </c>
    </row>
    <row r="2296" spans="1:9" x14ac:dyDescent="0.25">
      <c r="A2296" s="568"/>
      <c r="B2296" s="69" t="s">
        <v>20</v>
      </c>
      <c r="C2296" s="554">
        <f t="shared" si="381"/>
        <v>43</v>
      </c>
      <c r="D2296" s="55">
        <f t="shared" si="382"/>
        <v>0</v>
      </c>
      <c r="E2296" s="55">
        <f t="shared" si="382"/>
        <v>43</v>
      </c>
      <c r="F2296" s="55">
        <f t="shared" si="382"/>
        <v>0</v>
      </c>
      <c r="G2296" s="55">
        <f t="shared" si="382"/>
        <v>0</v>
      </c>
      <c r="H2296" s="55">
        <f t="shared" si="382"/>
        <v>0</v>
      </c>
      <c r="I2296" s="55">
        <f t="shared" si="382"/>
        <v>0</v>
      </c>
    </row>
    <row r="2297" spans="1:9" x14ac:dyDescent="0.25">
      <c r="A2297" s="569" t="s">
        <v>835</v>
      </c>
      <c r="B2297" s="68" t="s">
        <v>19</v>
      </c>
      <c r="C2297" s="554">
        <f t="shared" si="381"/>
        <v>43</v>
      </c>
      <c r="D2297" s="55">
        <v>0</v>
      </c>
      <c r="E2297" s="55">
        <v>43</v>
      </c>
      <c r="F2297" s="55">
        <v>0</v>
      </c>
      <c r="G2297" s="55">
        <v>0</v>
      </c>
      <c r="H2297" s="55">
        <v>0</v>
      </c>
      <c r="I2297" s="55">
        <v>0</v>
      </c>
    </row>
    <row r="2298" spans="1:9" x14ac:dyDescent="0.25">
      <c r="A2298" s="568"/>
      <c r="B2298" s="69" t="s">
        <v>20</v>
      </c>
      <c r="C2298" s="554">
        <f t="shared" si="381"/>
        <v>43</v>
      </c>
      <c r="D2298" s="55">
        <v>0</v>
      </c>
      <c r="E2298" s="55">
        <v>43</v>
      </c>
      <c r="F2298" s="55">
        <v>0</v>
      </c>
      <c r="G2298" s="55">
        <v>0</v>
      </c>
      <c r="H2298" s="55">
        <v>0</v>
      </c>
      <c r="I2298" s="55">
        <v>0</v>
      </c>
    </row>
    <row r="2299" spans="1:9" x14ac:dyDescent="0.25">
      <c r="A2299" s="570" t="s">
        <v>583</v>
      </c>
      <c r="B2299" s="571"/>
      <c r="C2299" s="571"/>
      <c r="D2299" s="571"/>
      <c r="E2299" s="571"/>
      <c r="F2299" s="571"/>
      <c r="G2299" s="571"/>
      <c r="H2299" s="571"/>
      <c r="I2299" s="572"/>
    </row>
    <row r="2300" spans="1:9" x14ac:dyDescent="0.25">
      <c r="A2300" s="563" t="s">
        <v>42</v>
      </c>
      <c r="B2300" s="68" t="s">
        <v>19</v>
      </c>
      <c r="C2300" s="554">
        <f t="shared" ref="C2300:C2311" si="383">D2300+E2300+F2300+G2300+H2300+I2300</f>
        <v>44</v>
      </c>
      <c r="D2300" s="55">
        <f t="shared" ref="D2300:I2309" si="384">D2302</f>
        <v>44</v>
      </c>
      <c r="E2300" s="55">
        <f t="shared" si="384"/>
        <v>0</v>
      </c>
      <c r="F2300" s="55">
        <f t="shared" si="384"/>
        <v>0</v>
      </c>
      <c r="G2300" s="55">
        <f t="shared" si="384"/>
        <v>0</v>
      </c>
      <c r="H2300" s="55">
        <f t="shared" si="384"/>
        <v>0</v>
      </c>
      <c r="I2300" s="55">
        <f t="shared" si="384"/>
        <v>0</v>
      </c>
    </row>
    <row r="2301" spans="1:9" x14ac:dyDescent="0.25">
      <c r="A2301" s="564" t="s">
        <v>56</v>
      </c>
      <c r="B2301" s="69" t="s">
        <v>20</v>
      </c>
      <c r="C2301" s="554">
        <f t="shared" si="383"/>
        <v>44</v>
      </c>
      <c r="D2301" s="55">
        <f t="shared" si="384"/>
        <v>44</v>
      </c>
      <c r="E2301" s="55">
        <f t="shared" si="384"/>
        <v>0</v>
      </c>
      <c r="F2301" s="55">
        <f t="shared" si="384"/>
        <v>0</v>
      </c>
      <c r="G2301" s="55">
        <f t="shared" si="384"/>
        <v>0</v>
      </c>
      <c r="H2301" s="55">
        <f t="shared" si="384"/>
        <v>0</v>
      </c>
      <c r="I2301" s="55">
        <f t="shared" si="384"/>
        <v>0</v>
      </c>
    </row>
    <row r="2302" spans="1:9" x14ac:dyDescent="0.25">
      <c r="A2302" s="372" t="s">
        <v>21</v>
      </c>
      <c r="B2302" s="68" t="s">
        <v>19</v>
      </c>
      <c r="C2302" s="554">
        <f t="shared" si="383"/>
        <v>44</v>
      </c>
      <c r="D2302" s="55">
        <f t="shared" si="384"/>
        <v>44</v>
      </c>
      <c r="E2302" s="55">
        <f t="shared" si="384"/>
        <v>0</v>
      </c>
      <c r="F2302" s="55">
        <f t="shared" si="384"/>
        <v>0</v>
      </c>
      <c r="G2302" s="55">
        <f t="shared" si="384"/>
        <v>0</v>
      </c>
      <c r="H2302" s="55">
        <f t="shared" si="384"/>
        <v>0</v>
      </c>
      <c r="I2302" s="55">
        <f t="shared" si="384"/>
        <v>0</v>
      </c>
    </row>
    <row r="2303" spans="1:9" x14ac:dyDescent="0.25">
      <c r="A2303" s="564" t="s">
        <v>22</v>
      </c>
      <c r="B2303" s="69" t="s">
        <v>20</v>
      </c>
      <c r="C2303" s="554">
        <f t="shared" si="383"/>
        <v>44</v>
      </c>
      <c r="D2303" s="55">
        <f t="shared" si="384"/>
        <v>44</v>
      </c>
      <c r="E2303" s="55">
        <f t="shared" si="384"/>
        <v>0</v>
      </c>
      <c r="F2303" s="55">
        <f t="shared" si="384"/>
        <v>0</v>
      </c>
      <c r="G2303" s="55">
        <f t="shared" si="384"/>
        <v>0</v>
      </c>
      <c r="H2303" s="55">
        <f t="shared" si="384"/>
        <v>0</v>
      </c>
      <c r="I2303" s="55">
        <f t="shared" si="384"/>
        <v>0</v>
      </c>
    </row>
    <row r="2304" spans="1:9" x14ac:dyDescent="0.25">
      <c r="A2304" s="565" t="s">
        <v>26</v>
      </c>
      <c r="B2304" s="68" t="s">
        <v>19</v>
      </c>
      <c r="C2304" s="554">
        <f t="shared" si="383"/>
        <v>44</v>
      </c>
      <c r="D2304" s="55">
        <f t="shared" si="384"/>
        <v>44</v>
      </c>
      <c r="E2304" s="55">
        <f t="shared" si="384"/>
        <v>0</v>
      </c>
      <c r="F2304" s="55">
        <f t="shared" si="384"/>
        <v>0</v>
      </c>
      <c r="G2304" s="55">
        <f t="shared" si="384"/>
        <v>0</v>
      </c>
      <c r="H2304" s="55">
        <f t="shared" si="384"/>
        <v>0</v>
      </c>
      <c r="I2304" s="55">
        <f t="shared" si="384"/>
        <v>0</v>
      </c>
    </row>
    <row r="2305" spans="1:9" x14ac:dyDescent="0.25">
      <c r="A2305" s="408"/>
      <c r="B2305" s="69" t="s">
        <v>20</v>
      </c>
      <c r="C2305" s="554">
        <f t="shared" si="383"/>
        <v>44</v>
      </c>
      <c r="D2305" s="55">
        <f t="shared" si="384"/>
        <v>44</v>
      </c>
      <c r="E2305" s="55">
        <f t="shared" si="384"/>
        <v>0</v>
      </c>
      <c r="F2305" s="55">
        <f t="shared" si="384"/>
        <v>0</v>
      </c>
      <c r="G2305" s="55">
        <f t="shared" si="384"/>
        <v>0</v>
      </c>
      <c r="H2305" s="55">
        <f t="shared" si="384"/>
        <v>0</v>
      </c>
      <c r="I2305" s="55">
        <f t="shared" si="384"/>
        <v>0</v>
      </c>
    </row>
    <row r="2306" spans="1:9" x14ac:dyDescent="0.25">
      <c r="A2306" s="573" t="s">
        <v>27</v>
      </c>
      <c r="B2306" s="68" t="s">
        <v>19</v>
      </c>
      <c r="C2306" s="554">
        <f t="shared" si="383"/>
        <v>44</v>
      </c>
      <c r="D2306" s="55">
        <f t="shared" si="384"/>
        <v>44</v>
      </c>
      <c r="E2306" s="55">
        <f t="shared" si="384"/>
        <v>0</v>
      </c>
      <c r="F2306" s="55">
        <f t="shared" si="384"/>
        <v>0</v>
      </c>
      <c r="G2306" s="55">
        <f t="shared" si="384"/>
        <v>0</v>
      </c>
      <c r="H2306" s="55">
        <f t="shared" si="384"/>
        <v>0</v>
      </c>
      <c r="I2306" s="55">
        <f t="shared" si="384"/>
        <v>0</v>
      </c>
    </row>
    <row r="2307" spans="1:9" x14ac:dyDescent="0.25">
      <c r="A2307" s="409"/>
      <c r="B2307" s="69" t="s">
        <v>20</v>
      </c>
      <c r="C2307" s="554">
        <f t="shared" si="383"/>
        <v>44</v>
      </c>
      <c r="D2307" s="55">
        <f t="shared" si="384"/>
        <v>44</v>
      </c>
      <c r="E2307" s="55">
        <f t="shared" si="384"/>
        <v>0</v>
      </c>
      <c r="F2307" s="55">
        <f t="shared" si="384"/>
        <v>0</v>
      </c>
      <c r="G2307" s="55">
        <f t="shared" si="384"/>
        <v>0</v>
      </c>
      <c r="H2307" s="55">
        <f t="shared" si="384"/>
        <v>0</v>
      </c>
      <c r="I2307" s="55">
        <f t="shared" si="384"/>
        <v>0</v>
      </c>
    </row>
    <row r="2308" spans="1:9" x14ac:dyDescent="0.25">
      <c r="A2308" s="574" t="s">
        <v>754</v>
      </c>
      <c r="B2308" s="68" t="s">
        <v>19</v>
      </c>
      <c r="C2308" s="554">
        <f t="shared" si="383"/>
        <v>44</v>
      </c>
      <c r="D2308" s="55">
        <f t="shared" si="384"/>
        <v>44</v>
      </c>
      <c r="E2308" s="55">
        <f t="shared" si="384"/>
        <v>0</v>
      </c>
      <c r="F2308" s="55">
        <f t="shared" si="384"/>
        <v>0</v>
      </c>
      <c r="G2308" s="55">
        <f t="shared" si="384"/>
        <v>0</v>
      </c>
      <c r="H2308" s="55">
        <f t="shared" si="384"/>
        <v>0</v>
      </c>
      <c r="I2308" s="55">
        <f t="shared" si="384"/>
        <v>0</v>
      </c>
    </row>
    <row r="2309" spans="1:9" x14ac:dyDescent="0.25">
      <c r="A2309" s="575"/>
      <c r="B2309" s="69" t="s">
        <v>20</v>
      </c>
      <c r="C2309" s="554">
        <f t="shared" si="383"/>
        <v>44</v>
      </c>
      <c r="D2309" s="55">
        <f t="shared" si="384"/>
        <v>44</v>
      </c>
      <c r="E2309" s="55">
        <f t="shared" si="384"/>
        <v>0</v>
      </c>
      <c r="F2309" s="55">
        <f t="shared" si="384"/>
        <v>0</v>
      </c>
      <c r="G2309" s="55">
        <f t="shared" si="384"/>
        <v>0</v>
      </c>
      <c r="H2309" s="55">
        <f t="shared" si="384"/>
        <v>0</v>
      </c>
      <c r="I2309" s="55">
        <f t="shared" si="384"/>
        <v>0</v>
      </c>
    </row>
    <row r="2310" spans="1:9" ht="26.25" x14ac:dyDescent="0.25">
      <c r="A2310" s="576" t="s">
        <v>836</v>
      </c>
      <c r="B2310" s="110" t="s">
        <v>19</v>
      </c>
      <c r="C2310" s="577">
        <f t="shared" si="383"/>
        <v>44</v>
      </c>
      <c r="D2310" s="111">
        <f>D2311</f>
        <v>44</v>
      </c>
      <c r="E2310" s="578">
        <f>E2311</f>
        <v>0</v>
      </c>
      <c r="F2310" s="111">
        <v>0</v>
      </c>
      <c r="G2310" s="111">
        <v>0</v>
      </c>
      <c r="H2310" s="111">
        <v>0</v>
      </c>
      <c r="I2310" s="111">
        <v>0</v>
      </c>
    </row>
    <row r="2311" spans="1:9" x14ac:dyDescent="0.25">
      <c r="A2311" s="558"/>
      <c r="B2311" s="69" t="s">
        <v>20</v>
      </c>
      <c r="C2311" s="554">
        <f t="shared" si="383"/>
        <v>44</v>
      </c>
      <c r="D2311" s="55">
        <v>44</v>
      </c>
      <c r="E2311" s="579">
        <v>0</v>
      </c>
      <c r="F2311" s="55">
        <v>0</v>
      </c>
      <c r="G2311" s="55">
        <v>0</v>
      </c>
      <c r="H2311" s="55">
        <v>0</v>
      </c>
      <c r="I2311" s="55">
        <v>0</v>
      </c>
    </row>
    <row r="2312" spans="1:9" x14ac:dyDescent="0.25">
      <c r="A2312" s="580" t="s">
        <v>46</v>
      </c>
      <c r="B2312" s="581"/>
      <c r="C2312" s="582"/>
      <c r="D2312" s="582"/>
      <c r="E2312" s="582"/>
      <c r="F2312" s="582"/>
      <c r="G2312" s="582"/>
      <c r="H2312" s="582"/>
      <c r="I2312" s="583"/>
    </row>
    <row r="2313" spans="1:9" x14ac:dyDescent="0.25">
      <c r="A2313" s="77" t="s">
        <v>42</v>
      </c>
      <c r="B2313" s="78"/>
      <c r="C2313" s="78"/>
      <c r="D2313" s="78"/>
      <c r="E2313" s="78"/>
      <c r="F2313" s="78"/>
      <c r="G2313" s="78"/>
      <c r="H2313" s="78"/>
      <c r="I2313" s="79"/>
    </row>
    <row r="2314" spans="1:9" x14ac:dyDescent="0.25">
      <c r="A2314" s="246" t="s">
        <v>18</v>
      </c>
      <c r="B2314" s="50" t="s">
        <v>19</v>
      </c>
      <c r="C2314" s="62">
        <f t="shared" ref="C2314:C2321" si="385">D2314+E2314+F2314+G2314+H2314+I2314</f>
        <v>698103.799</v>
      </c>
      <c r="D2314" s="62">
        <f>D2316</f>
        <v>513589.73499999999</v>
      </c>
      <c r="E2314" s="62">
        <f>E2316</f>
        <v>90831.5</v>
      </c>
      <c r="F2314" s="62">
        <f t="shared" ref="E2314:I2315" si="386">F2316</f>
        <v>73889</v>
      </c>
      <c r="G2314" s="62">
        <f t="shared" si="386"/>
        <v>14938</v>
      </c>
      <c r="H2314" s="62">
        <f t="shared" si="386"/>
        <v>4778</v>
      </c>
      <c r="I2314" s="62">
        <f t="shared" si="386"/>
        <v>77.563999999999993</v>
      </c>
    </row>
    <row r="2315" spans="1:9" ht="15.75" thickBot="1" x14ac:dyDescent="0.3">
      <c r="A2315" s="247"/>
      <c r="B2315" s="248" t="s">
        <v>20</v>
      </c>
      <c r="C2315" s="62">
        <f t="shared" si="385"/>
        <v>698103.799</v>
      </c>
      <c r="D2315" s="62">
        <f>D2317</f>
        <v>513589.73499999999</v>
      </c>
      <c r="E2315" s="62">
        <f t="shared" si="386"/>
        <v>33100.5</v>
      </c>
      <c r="F2315" s="62">
        <f t="shared" si="386"/>
        <v>113214</v>
      </c>
      <c r="G2315" s="62">
        <f t="shared" si="386"/>
        <v>33344</v>
      </c>
      <c r="H2315" s="62">
        <f t="shared" si="386"/>
        <v>4778</v>
      </c>
      <c r="I2315" s="62">
        <f t="shared" si="386"/>
        <v>77.563999999999993</v>
      </c>
    </row>
    <row r="2316" spans="1:9" x14ac:dyDescent="0.25">
      <c r="A2316" s="584" t="s">
        <v>21</v>
      </c>
      <c r="B2316" s="38" t="s">
        <v>19</v>
      </c>
      <c r="C2316" s="62">
        <f t="shared" si="385"/>
        <v>698103.799</v>
      </c>
      <c r="D2316" s="40">
        <f t="shared" ref="D2316:I2317" si="387">D2318+D2320</f>
        <v>513589.73499999999</v>
      </c>
      <c r="E2316" s="40">
        <f t="shared" si="387"/>
        <v>90831.5</v>
      </c>
      <c r="F2316" s="40">
        <f t="shared" si="387"/>
        <v>73889</v>
      </c>
      <c r="G2316" s="40">
        <f t="shared" si="387"/>
        <v>14938</v>
      </c>
      <c r="H2316" s="40">
        <f t="shared" si="387"/>
        <v>4778</v>
      </c>
      <c r="I2316" s="40">
        <f t="shared" si="387"/>
        <v>77.563999999999993</v>
      </c>
    </row>
    <row r="2317" spans="1:9" x14ac:dyDescent="0.25">
      <c r="A2317" s="41" t="s">
        <v>22</v>
      </c>
      <c r="B2317" s="42" t="s">
        <v>20</v>
      </c>
      <c r="C2317" s="62">
        <f t="shared" si="385"/>
        <v>698103.799</v>
      </c>
      <c r="D2317" s="40">
        <f t="shared" si="387"/>
        <v>513589.73499999999</v>
      </c>
      <c r="E2317" s="40">
        <f t="shared" si="387"/>
        <v>33100.5</v>
      </c>
      <c r="F2317" s="40">
        <f t="shared" si="387"/>
        <v>113214</v>
      </c>
      <c r="G2317" s="40">
        <f t="shared" si="387"/>
        <v>33344</v>
      </c>
      <c r="H2317" s="40">
        <f t="shared" si="387"/>
        <v>4778</v>
      </c>
      <c r="I2317" s="40">
        <f t="shared" si="387"/>
        <v>77.563999999999993</v>
      </c>
    </row>
    <row r="2318" spans="1:9" x14ac:dyDescent="0.25">
      <c r="A2318" s="48" t="s">
        <v>24</v>
      </c>
      <c r="B2318" s="585" t="s">
        <v>19</v>
      </c>
      <c r="C2318" s="45">
        <f>D2318+E2318+F2318+G2318+H2318+I2318</f>
        <v>102869</v>
      </c>
      <c r="D2318" s="45">
        <f t="shared" ref="D2318:I2319" si="388">D82+D242+D458</f>
        <v>5</v>
      </c>
      <c r="E2318" s="45">
        <f t="shared" si="388"/>
        <v>9973</v>
      </c>
      <c r="F2318" s="45">
        <f t="shared" si="388"/>
        <v>73175</v>
      </c>
      <c r="G2318" s="45">
        <f t="shared" si="388"/>
        <v>14938</v>
      </c>
      <c r="H2318" s="45">
        <f t="shared" si="388"/>
        <v>4778</v>
      </c>
      <c r="I2318" s="45">
        <f t="shared" si="388"/>
        <v>0</v>
      </c>
    </row>
    <row r="2319" spans="1:9" x14ac:dyDescent="0.25">
      <c r="A2319" s="46" t="s">
        <v>25</v>
      </c>
      <c r="B2319" s="586" t="s">
        <v>20</v>
      </c>
      <c r="C2319" s="45">
        <f t="shared" si="385"/>
        <v>102869</v>
      </c>
      <c r="D2319" s="45">
        <f t="shared" si="388"/>
        <v>5</v>
      </c>
      <c r="E2319" s="45">
        <f t="shared" si="388"/>
        <v>9973</v>
      </c>
      <c r="F2319" s="45">
        <f t="shared" si="388"/>
        <v>73175</v>
      </c>
      <c r="G2319" s="45">
        <f t="shared" si="388"/>
        <v>14938</v>
      </c>
      <c r="H2319" s="45">
        <f t="shared" si="388"/>
        <v>4778</v>
      </c>
      <c r="I2319" s="45">
        <f t="shared" si="388"/>
        <v>0</v>
      </c>
    </row>
    <row r="2320" spans="1:9" x14ac:dyDescent="0.25">
      <c r="A2320" s="49" t="s">
        <v>26</v>
      </c>
      <c r="B2320" s="231" t="s">
        <v>19</v>
      </c>
      <c r="C2320" s="62">
        <f t="shared" si="385"/>
        <v>595234.799</v>
      </c>
      <c r="D2320" s="55">
        <f t="shared" ref="D2320:I2321" si="389">D462+D2052+D2006+D1608</f>
        <v>513584.73499999999</v>
      </c>
      <c r="E2320" s="55">
        <f t="shared" si="389"/>
        <v>80858.5</v>
      </c>
      <c r="F2320" s="55">
        <f t="shared" si="389"/>
        <v>714</v>
      </c>
      <c r="G2320" s="55">
        <f t="shared" si="389"/>
        <v>0</v>
      </c>
      <c r="H2320" s="55">
        <f t="shared" si="389"/>
        <v>0</v>
      </c>
      <c r="I2320" s="55">
        <f t="shared" si="389"/>
        <v>77.563999999999993</v>
      </c>
    </row>
    <row r="2321" spans="1:9" x14ac:dyDescent="0.25">
      <c r="A2321" s="51"/>
      <c r="B2321" s="232" t="s">
        <v>20</v>
      </c>
      <c r="C2321" s="62">
        <f t="shared" si="385"/>
        <v>595234.799</v>
      </c>
      <c r="D2321" s="55">
        <f t="shared" si="389"/>
        <v>513584.73499999999</v>
      </c>
      <c r="E2321" s="55">
        <f t="shared" si="389"/>
        <v>23127.5</v>
      </c>
      <c r="F2321" s="55">
        <f t="shared" si="389"/>
        <v>40039</v>
      </c>
      <c r="G2321" s="55">
        <f t="shared" si="389"/>
        <v>18406</v>
      </c>
      <c r="H2321" s="55">
        <f t="shared" si="389"/>
        <v>0</v>
      </c>
      <c r="I2321" s="55">
        <f t="shared" si="389"/>
        <v>77.563999999999993</v>
      </c>
    </row>
    <row r="2322" spans="1:9" x14ac:dyDescent="0.25">
      <c r="A2322" s="587" t="s">
        <v>165</v>
      </c>
      <c r="B2322" s="582"/>
      <c r="C2322" s="582"/>
      <c r="D2322" s="582"/>
      <c r="E2322" s="582"/>
      <c r="F2322" s="582"/>
      <c r="G2322" s="582"/>
      <c r="H2322" s="582"/>
      <c r="I2322" s="583"/>
    </row>
    <row r="2323" spans="1:9" x14ac:dyDescent="0.25">
      <c r="A2323" s="246" t="s">
        <v>18</v>
      </c>
      <c r="B2323" s="54" t="s">
        <v>19</v>
      </c>
      <c r="C2323" s="588">
        <f t="shared" ref="C2323:C2328" si="390">D2323+E2323+F2323+G2323+H2323+I2323</f>
        <v>47.84</v>
      </c>
      <c r="D2323" s="588">
        <f>D2325</f>
        <v>42.84</v>
      </c>
      <c r="E2323" s="588">
        <f t="shared" ref="E2323:I2326" si="391">E2325</f>
        <v>5</v>
      </c>
      <c r="F2323" s="588">
        <f t="shared" si="391"/>
        <v>0</v>
      </c>
      <c r="G2323" s="588">
        <f t="shared" si="391"/>
        <v>0</v>
      </c>
      <c r="H2323" s="588">
        <f t="shared" si="391"/>
        <v>0</v>
      </c>
      <c r="I2323" s="588">
        <f t="shared" si="391"/>
        <v>0</v>
      </c>
    </row>
    <row r="2324" spans="1:9" ht="15.75" thickBot="1" x14ac:dyDescent="0.3">
      <c r="A2324" s="247"/>
      <c r="B2324" s="52" t="s">
        <v>20</v>
      </c>
      <c r="C2324" s="588">
        <f t="shared" si="390"/>
        <v>47.84</v>
      </c>
      <c r="D2324" s="588">
        <f>D2326</f>
        <v>42.84</v>
      </c>
      <c r="E2324" s="588">
        <f t="shared" si="391"/>
        <v>5</v>
      </c>
      <c r="F2324" s="588">
        <f t="shared" si="391"/>
        <v>0</v>
      </c>
      <c r="G2324" s="588">
        <f t="shared" si="391"/>
        <v>0</v>
      </c>
      <c r="H2324" s="588">
        <f t="shared" si="391"/>
        <v>0</v>
      </c>
      <c r="I2324" s="588">
        <f t="shared" si="391"/>
        <v>0</v>
      </c>
    </row>
    <row r="2325" spans="1:9" x14ac:dyDescent="0.25">
      <c r="A2325" s="254" t="s">
        <v>21</v>
      </c>
      <c r="B2325" s="54" t="s">
        <v>19</v>
      </c>
      <c r="C2325" s="588">
        <f t="shared" si="390"/>
        <v>47.84</v>
      </c>
      <c r="D2325" s="588">
        <f>D2327</f>
        <v>42.84</v>
      </c>
      <c r="E2325" s="588">
        <f t="shared" si="391"/>
        <v>5</v>
      </c>
      <c r="F2325" s="588">
        <f t="shared" si="391"/>
        <v>0</v>
      </c>
      <c r="G2325" s="588">
        <f t="shared" si="391"/>
        <v>0</v>
      </c>
      <c r="H2325" s="588">
        <f t="shared" si="391"/>
        <v>0</v>
      </c>
      <c r="I2325" s="588">
        <f t="shared" si="391"/>
        <v>0</v>
      </c>
    </row>
    <row r="2326" spans="1:9" x14ac:dyDescent="0.25">
      <c r="A2326" s="61" t="s">
        <v>105</v>
      </c>
      <c r="B2326" s="52" t="s">
        <v>20</v>
      </c>
      <c r="C2326" s="588">
        <f t="shared" si="390"/>
        <v>47.84</v>
      </c>
      <c r="D2326" s="588">
        <f>D2328</f>
        <v>42.84</v>
      </c>
      <c r="E2326" s="588">
        <f t="shared" si="391"/>
        <v>5</v>
      </c>
      <c r="F2326" s="588">
        <f t="shared" si="391"/>
        <v>0</v>
      </c>
      <c r="G2326" s="588">
        <f t="shared" si="391"/>
        <v>0</v>
      </c>
      <c r="H2326" s="588">
        <f t="shared" si="391"/>
        <v>0</v>
      </c>
      <c r="I2326" s="588">
        <f t="shared" si="391"/>
        <v>0</v>
      </c>
    </row>
    <row r="2327" spans="1:9" x14ac:dyDescent="0.25">
      <c r="A2327" s="589" t="s">
        <v>26</v>
      </c>
      <c r="B2327" s="210" t="s">
        <v>19</v>
      </c>
      <c r="C2327" s="590">
        <f t="shared" si="390"/>
        <v>47.84</v>
      </c>
      <c r="D2327" s="590">
        <f t="shared" ref="D2327:H2327" si="392">D521</f>
        <v>42.84</v>
      </c>
      <c r="E2327" s="590">
        <f t="shared" si="392"/>
        <v>5</v>
      </c>
      <c r="F2327" s="590">
        <f t="shared" si="392"/>
        <v>0</v>
      </c>
      <c r="G2327" s="590">
        <f t="shared" si="392"/>
        <v>0</v>
      </c>
      <c r="H2327" s="590">
        <f t="shared" si="392"/>
        <v>0</v>
      </c>
      <c r="I2327" s="590">
        <f>I521</f>
        <v>0</v>
      </c>
    </row>
    <row r="2328" spans="1:9" x14ac:dyDescent="0.25">
      <c r="A2328" s="46"/>
      <c r="B2328" s="47" t="s">
        <v>20</v>
      </c>
      <c r="C2328" s="590">
        <f t="shared" si="390"/>
        <v>47.84</v>
      </c>
      <c r="D2328" s="590">
        <f>D522</f>
        <v>42.84</v>
      </c>
      <c r="E2328" s="590">
        <f>E522</f>
        <v>5</v>
      </c>
      <c r="F2328" s="590">
        <f>F522</f>
        <v>0</v>
      </c>
      <c r="G2328" s="590">
        <f>G522</f>
        <v>0</v>
      </c>
      <c r="H2328" s="590">
        <f>H522</f>
        <v>0</v>
      </c>
      <c r="I2328" s="590">
        <f>I522</f>
        <v>0</v>
      </c>
    </row>
    <row r="2329" spans="1:9" x14ac:dyDescent="0.25">
      <c r="A2329" s="591" t="s">
        <v>616</v>
      </c>
      <c r="B2329" s="592"/>
      <c r="C2329" s="592"/>
      <c r="D2329" s="592"/>
      <c r="E2329" s="592"/>
      <c r="F2329" s="592"/>
      <c r="G2329" s="592"/>
      <c r="H2329" s="592"/>
      <c r="I2329" s="593"/>
    </row>
    <row r="2330" spans="1:9" x14ac:dyDescent="0.25">
      <c r="A2330" s="246" t="s">
        <v>18</v>
      </c>
      <c r="B2330" s="54" t="s">
        <v>19</v>
      </c>
      <c r="C2330" s="588">
        <f t="shared" ref="C2330:C2335" si="393">D2330+E2330+F2330+G2330+H2330+I2330</f>
        <v>322.3</v>
      </c>
      <c r="D2330" s="588">
        <f>D2332</f>
        <v>85.3</v>
      </c>
      <c r="E2330" s="588">
        <f t="shared" ref="E2330:I2333" si="394">E2332</f>
        <v>237</v>
      </c>
      <c r="F2330" s="588">
        <f t="shared" si="394"/>
        <v>0</v>
      </c>
      <c r="G2330" s="588">
        <f t="shared" si="394"/>
        <v>0</v>
      </c>
      <c r="H2330" s="588">
        <f t="shared" si="394"/>
        <v>0</v>
      </c>
      <c r="I2330" s="588">
        <f t="shared" si="394"/>
        <v>0</v>
      </c>
    </row>
    <row r="2331" spans="1:9" ht="15.75" thickBot="1" x14ac:dyDescent="0.3">
      <c r="A2331" s="247"/>
      <c r="B2331" s="52" t="s">
        <v>20</v>
      </c>
      <c r="C2331" s="588">
        <f t="shared" si="393"/>
        <v>322.3</v>
      </c>
      <c r="D2331" s="588">
        <f>D2333</f>
        <v>85.3</v>
      </c>
      <c r="E2331" s="588">
        <f t="shared" si="394"/>
        <v>237</v>
      </c>
      <c r="F2331" s="588">
        <f t="shared" si="394"/>
        <v>0</v>
      </c>
      <c r="G2331" s="588">
        <f t="shared" si="394"/>
        <v>0</v>
      </c>
      <c r="H2331" s="588">
        <f t="shared" si="394"/>
        <v>0</v>
      </c>
      <c r="I2331" s="588">
        <f t="shared" si="394"/>
        <v>0</v>
      </c>
    </row>
    <row r="2332" spans="1:9" x14ac:dyDescent="0.25">
      <c r="A2332" s="37" t="s">
        <v>21</v>
      </c>
      <c r="B2332" s="50" t="s">
        <v>19</v>
      </c>
      <c r="C2332" s="588">
        <f t="shared" si="393"/>
        <v>322.3</v>
      </c>
      <c r="D2332" s="588">
        <f>D2334</f>
        <v>85.3</v>
      </c>
      <c r="E2332" s="588">
        <f>E2334</f>
        <v>237</v>
      </c>
      <c r="F2332" s="588">
        <f t="shared" si="394"/>
        <v>0</v>
      </c>
      <c r="G2332" s="588">
        <f t="shared" si="394"/>
        <v>0</v>
      </c>
      <c r="H2332" s="588">
        <f t="shared" si="394"/>
        <v>0</v>
      </c>
      <c r="I2332" s="588">
        <f t="shared" si="394"/>
        <v>0</v>
      </c>
    </row>
    <row r="2333" spans="1:9" x14ac:dyDescent="0.25">
      <c r="A2333" s="41" t="s">
        <v>22</v>
      </c>
      <c r="B2333" s="52" t="s">
        <v>20</v>
      </c>
      <c r="C2333" s="588">
        <f t="shared" si="393"/>
        <v>322.3</v>
      </c>
      <c r="D2333" s="588">
        <f>D2335</f>
        <v>85.3</v>
      </c>
      <c r="E2333" s="588">
        <f t="shared" si="394"/>
        <v>237</v>
      </c>
      <c r="F2333" s="588">
        <f t="shared" si="394"/>
        <v>0</v>
      </c>
      <c r="G2333" s="588">
        <f t="shared" si="394"/>
        <v>0</v>
      </c>
      <c r="H2333" s="588">
        <f t="shared" si="394"/>
        <v>0</v>
      </c>
      <c r="I2333" s="588">
        <f t="shared" si="394"/>
        <v>0</v>
      </c>
    </row>
    <row r="2334" spans="1:9" x14ac:dyDescent="0.25">
      <c r="A2334" s="589" t="s">
        <v>26</v>
      </c>
      <c r="B2334" s="210" t="s">
        <v>19</v>
      </c>
      <c r="C2334" s="590">
        <f t="shared" si="393"/>
        <v>322.3</v>
      </c>
      <c r="D2334" s="45">
        <f t="shared" ref="D2334:I2335" si="395">D542+D1647</f>
        <v>85.3</v>
      </c>
      <c r="E2334" s="45">
        <f t="shared" si="395"/>
        <v>237</v>
      </c>
      <c r="F2334" s="45">
        <f t="shared" si="395"/>
        <v>0</v>
      </c>
      <c r="G2334" s="45">
        <f t="shared" si="395"/>
        <v>0</v>
      </c>
      <c r="H2334" s="45">
        <f t="shared" si="395"/>
        <v>0</v>
      </c>
      <c r="I2334" s="45">
        <f t="shared" si="395"/>
        <v>0</v>
      </c>
    </row>
    <row r="2335" spans="1:9" x14ac:dyDescent="0.25">
      <c r="A2335" s="46"/>
      <c r="B2335" s="47" t="s">
        <v>20</v>
      </c>
      <c r="C2335" s="590">
        <f t="shared" si="393"/>
        <v>322.3</v>
      </c>
      <c r="D2335" s="45">
        <f t="shared" si="395"/>
        <v>85.3</v>
      </c>
      <c r="E2335" s="45">
        <f t="shared" si="395"/>
        <v>237</v>
      </c>
      <c r="F2335" s="45">
        <f t="shared" si="395"/>
        <v>0</v>
      </c>
      <c r="G2335" s="45">
        <f t="shared" si="395"/>
        <v>0</v>
      </c>
      <c r="H2335" s="45">
        <f t="shared" si="395"/>
        <v>0</v>
      </c>
      <c r="I2335" s="45">
        <f t="shared" si="395"/>
        <v>0</v>
      </c>
    </row>
    <row r="2336" spans="1:9" x14ac:dyDescent="0.25">
      <c r="A2336" s="594" t="s">
        <v>837</v>
      </c>
      <c r="B2336" s="595"/>
      <c r="C2336" s="595"/>
      <c r="D2336" s="595"/>
      <c r="E2336" s="595"/>
      <c r="F2336" s="595"/>
      <c r="G2336" s="595"/>
      <c r="H2336" s="595"/>
      <c r="I2336" s="596"/>
    </row>
    <row r="2337" spans="1:9" x14ac:dyDescent="0.25">
      <c r="A2337" s="91" t="s">
        <v>42</v>
      </c>
      <c r="B2337" s="92"/>
      <c r="C2337" s="597"/>
      <c r="D2337" s="598"/>
      <c r="E2337" s="597"/>
      <c r="F2337" s="597"/>
      <c r="G2337" s="597"/>
      <c r="H2337" s="597"/>
      <c r="I2337" s="599"/>
    </row>
    <row r="2338" spans="1:9" x14ac:dyDescent="0.25">
      <c r="A2338" s="246" t="s">
        <v>18</v>
      </c>
      <c r="B2338" s="50" t="s">
        <v>19</v>
      </c>
      <c r="C2338" s="588">
        <f t="shared" ref="C2338:C2343" si="396">D2338+E2338+F2338+G2338+H2338+I2338</f>
        <v>230</v>
      </c>
      <c r="D2338" s="60">
        <f>D2340</f>
        <v>0</v>
      </c>
      <c r="E2338" s="60">
        <f t="shared" ref="E2338:I2341" si="397">E2340</f>
        <v>230</v>
      </c>
      <c r="F2338" s="60">
        <f t="shared" si="397"/>
        <v>0</v>
      </c>
      <c r="G2338" s="60">
        <f t="shared" si="397"/>
        <v>0</v>
      </c>
      <c r="H2338" s="60">
        <f t="shared" si="397"/>
        <v>0</v>
      </c>
      <c r="I2338" s="60">
        <f t="shared" si="397"/>
        <v>0</v>
      </c>
    </row>
    <row r="2339" spans="1:9" ht="15.75" thickBot="1" x14ac:dyDescent="0.3">
      <c r="A2339" s="247"/>
      <c r="B2339" s="248" t="s">
        <v>20</v>
      </c>
      <c r="C2339" s="588">
        <f t="shared" si="396"/>
        <v>230</v>
      </c>
      <c r="D2339" s="60">
        <f>D2341</f>
        <v>0</v>
      </c>
      <c r="E2339" s="60">
        <f t="shared" si="397"/>
        <v>230</v>
      </c>
      <c r="F2339" s="60">
        <f t="shared" si="397"/>
        <v>0</v>
      </c>
      <c r="G2339" s="60">
        <f t="shared" si="397"/>
        <v>0</v>
      </c>
      <c r="H2339" s="60">
        <f t="shared" si="397"/>
        <v>0</v>
      </c>
      <c r="I2339" s="60">
        <f t="shared" si="397"/>
        <v>0</v>
      </c>
    </row>
    <row r="2340" spans="1:9" x14ac:dyDescent="0.25">
      <c r="A2340" s="600" t="s">
        <v>48</v>
      </c>
      <c r="B2340" s="59" t="s">
        <v>19</v>
      </c>
      <c r="C2340" s="588">
        <f t="shared" si="396"/>
        <v>230</v>
      </c>
      <c r="D2340" s="60">
        <f>D2342</f>
        <v>0</v>
      </c>
      <c r="E2340" s="60">
        <f t="shared" si="397"/>
        <v>230</v>
      </c>
      <c r="F2340" s="60">
        <f t="shared" si="397"/>
        <v>0</v>
      </c>
      <c r="G2340" s="60">
        <f t="shared" si="397"/>
        <v>0</v>
      </c>
      <c r="H2340" s="60">
        <f t="shared" si="397"/>
        <v>0</v>
      </c>
      <c r="I2340" s="60">
        <f t="shared" si="397"/>
        <v>0</v>
      </c>
    </row>
    <row r="2341" spans="1:9" x14ac:dyDescent="0.25">
      <c r="A2341" s="61" t="s">
        <v>47</v>
      </c>
      <c r="B2341" s="57" t="s">
        <v>20</v>
      </c>
      <c r="C2341" s="588">
        <f t="shared" si="396"/>
        <v>230</v>
      </c>
      <c r="D2341" s="60">
        <f>D2343</f>
        <v>0</v>
      </c>
      <c r="E2341" s="60">
        <f t="shared" si="397"/>
        <v>230</v>
      </c>
      <c r="F2341" s="60">
        <f t="shared" si="397"/>
        <v>0</v>
      </c>
      <c r="G2341" s="60">
        <f t="shared" si="397"/>
        <v>0</v>
      </c>
      <c r="H2341" s="60">
        <f t="shared" si="397"/>
        <v>0</v>
      </c>
      <c r="I2341" s="60">
        <f t="shared" si="397"/>
        <v>0</v>
      </c>
    </row>
    <row r="2342" spans="1:9" x14ac:dyDescent="0.25">
      <c r="A2342" s="49" t="s">
        <v>26</v>
      </c>
      <c r="B2342" s="50" t="s">
        <v>19</v>
      </c>
      <c r="C2342" s="62">
        <f t="shared" si="396"/>
        <v>230</v>
      </c>
      <c r="D2342" s="39">
        <f t="shared" ref="D2342:I2343" si="398">D565</f>
        <v>0</v>
      </c>
      <c r="E2342" s="39">
        <f t="shared" si="398"/>
        <v>230</v>
      </c>
      <c r="F2342" s="39">
        <f t="shared" si="398"/>
        <v>0</v>
      </c>
      <c r="G2342" s="39">
        <f t="shared" si="398"/>
        <v>0</v>
      </c>
      <c r="H2342" s="39">
        <f t="shared" si="398"/>
        <v>0</v>
      </c>
      <c r="I2342" s="39">
        <f t="shared" si="398"/>
        <v>0</v>
      </c>
    </row>
    <row r="2343" spans="1:9" x14ac:dyDescent="0.25">
      <c r="A2343" s="51"/>
      <c r="B2343" s="52" t="s">
        <v>20</v>
      </c>
      <c r="C2343" s="62">
        <f t="shared" si="396"/>
        <v>230</v>
      </c>
      <c r="D2343" s="39">
        <f t="shared" si="398"/>
        <v>0</v>
      </c>
      <c r="E2343" s="39">
        <f t="shared" si="398"/>
        <v>230</v>
      </c>
      <c r="F2343" s="39">
        <f t="shared" si="398"/>
        <v>0</v>
      </c>
      <c r="G2343" s="39">
        <f t="shared" si="398"/>
        <v>0</v>
      </c>
      <c r="H2343" s="39">
        <f t="shared" si="398"/>
        <v>0</v>
      </c>
      <c r="I2343" s="39">
        <f t="shared" si="398"/>
        <v>0</v>
      </c>
    </row>
    <row r="2344" spans="1:9" x14ac:dyDescent="0.25">
      <c r="A2344" s="591" t="s">
        <v>104</v>
      </c>
      <c r="B2344" s="592"/>
      <c r="C2344" s="592"/>
      <c r="D2344" s="592"/>
      <c r="E2344" s="592"/>
      <c r="F2344" s="592"/>
      <c r="G2344" s="592"/>
      <c r="H2344" s="592"/>
      <c r="I2344" s="593"/>
    </row>
    <row r="2345" spans="1:9" x14ac:dyDescent="0.25">
      <c r="A2345" s="246" t="s">
        <v>18</v>
      </c>
      <c r="B2345" s="50" t="s">
        <v>19</v>
      </c>
      <c r="C2345" s="62">
        <f t="shared" ref="C2345:C2352" si="399">D2345+E2345+F2345+G2345+H2345+I2345</f>
        <v>175520.94600000003</v>
      </c>
      <c r="D2345" s="39">
        <f>D2347</f>
        <v>13736.846</v>
      </c>
      <c r="E2345" s="39">
        <f t="shared" ref="E2345:I2346" si="400">E2347</f>
        <v>57546</v>
      </c>
      <c r="F2345" s="39">
        <f t="shared" si="400"/>
        <v>61283</v>
      </c>
      <c r="G2345" s="39">
        <f t="shared" si="400"/>
        <v>40137</v>
      </c>
      <c r="H2345" s="39">
        <f t="shared" si="400"/>
        <v>0</v>
      </c>
      <c r="I2345" s="39">
        <f t="shared" si="400"/>
        <v>2818.1</v>
      </c>
    </row>
    <row r="2346" spans="1:9" ht="15.75" thickBot="1" x14ac:dyDescent="0.3">
      <c r="A2346" s="247"/>
      <c r="B2346" s="248" t="s">
        <v>20</v>
      </c>
      <c r="C2346" s="62">
        <f t="shared" si="399"/>
        <v>175520.94600000003</v>
      </c>
      <c r="D2346" s="39">
        <f>D2348</f>
        <v>13736.846</v>
      </c>
      <c r="E2346" s="39">
        <f t="shared" si="400"/>
        <v>57546</v>
      </c>
      <c r="F2346" s="39">
        <f t="shared" si="400"/>
        <v>61283</v>
      </c>
      <c r="G2346" s="39">
        <f t="shared" si="400"/>
        <v>40137</v>
      </c>
      <c r="H2346" s="39">
        <f t="shared" si="400"/>
        <v>0</v>
      </c>
      <c r="I2346" s="39">
        <f t="shared" si="400"/>
        <v>2818.1</v>
      </c>
    </row>
    <row r="2347" spans="1:9" x14ac:dyDescent="0.25">
      <c r="A2347" s="103" t="s">
        <v>33</v>
      </c>
      <c r="B2347" s="59" t="s">
        <v>19</v>
      </c>
      <c r="C2347" s="62">
        <f t="shared" si="399"/>
        <v>175520.94600000003</v>
      </c>
      <c r="D2347" s="39">
        <f t="shared" ref="D2347:I2348" si="401">D2349+D2351</f>
        <v>13736.846</v>
      </c>
      <c r="E2347" s="39">
        <f t="shared" si="401"/>
        <v>57546</v>
      </c>
      <c r="F2347" s="39">
        <f t="shared" si="401"/>
        <v>61283</v>
      </c>
      <c r="G2347" s="39">
        <f t="shared" si="401"/>
        <v>40137</v>
      </c>
      <c r="H2347" s="39">
        <f t="shared" si="401"/>
        <v>0</v>
      </c>
      <c r="I2347" s="39">
        <f t="shared" si="401"/>
        <v>2818.1</v>
      </c>
    </row>
    <row r="2348" spans="1:9" x14ac:dyDescent="0.25">
      <c r="A2348" s="66" t="s">
        <v>34</v>
      </c>
      <c r="B2348" s="57" t="s">
        <v>20</v>
      </c>
      <c r="C2348" s="62">
        <f t="shared" si="399"/>
        <v>175520.94600000003</v>
      </c>
      <c r="D2348" s="39">
        <f t="shared" si="401"/>
        <v>13736.846</v>
      </c>
      <c r="E2348" s="39">
        <f t="shared" si="401"/>
        <v>57546</v>
      </c>
      <c r="F2348" s="39">
        <f t="shared" si="401"/>
        <v>61283</v>
      </c>
      <c r="G2348" s="39">
        <f t="shared" si="401"/>
        <v>40137</v>
      </c>
      <c r="H2348" s="39">
        <f t="shared" si="401"/>
        <v>0</v>
      </c>
      <c r="I2348" s="39">
        <f t="shared" si="401"/>
        <v>2818.1</v>
      </c>
    </row>
    <row r="2349" spans="1:9" x14ac:dyDescent="0.25">
      <c r="A2349" s="249" t="s">
        <v>24</v>
      </c>
      <c r="B2349" s="495" t="s">
        <v>19</v>
      </c>
      <c r="C2349" s="55">
        <f>D2349+E2349+F2349+G2349+H2349+I2349</f>
        <v>344</v>
      </c>
      <c r="D2349" s="55">
        <f t="shared" ref="D2349:I2350" si="402">D582</f>
        <v>0</v>
      </c>
      <c r="E2349" s="55">
        <f t="shared" si="402"/>
        <v>344</v>
      </c>
      <c r="F2349" s="55">
        <f t="shared" si="402"/>
        <v>0</v>
      </c>
      <c r="G2349" s="55">
        <f t="shared" si="402"/>
        <v>0</v>
      </c>
      <c r="H2349" s="55">
        <f t="shared" si="402"/>
        <v>0</v>
      </c>
      <c r="I2349" s="55">
        <f t="shared" si="402"/>
        <v>0</v>
      </c>
    </row>
    <row r="2350" spans="1:9" x14ac:dyDescent="0.25">
      <c r="A2350" s="51" t="s">
        <v>25</v>
      </c>
      <c r="B2350" s="404" t="s">
        <v>20</v>
      </c>
      <c r="C2350" s="55">
        <f>D2350+E2350+F2350+G2350+H2350+I2350</f>
        <v>344</v>
      </c>
      <c r="D2350" s="55">
        <f t="shared" si="402"/>
        <v>0</v>
      </c>
      <c r="E2350" s="55">
        <f t="shared" si="402"/>
        <v>344</v>
      </c>
      <c r="F2350" s="55">
        <f t="shared" si="402"/>
        <v>0</v>
      </c>
      <c r="G2350" s="55">
        <f t="shared" si="402"/>
        <v>0</v>
      </c>
      <c r="H2350" s="55">
        <f t="shared" si="402"/>
        <v>0</v>
      </c>
      <c r="I2350" s="55">
        <f t="shared" si="402"/>
        <v>0</v>
      </c>
    </row>
    <row r="2351" spans="1:9" x14ac:dyDescent="0.25">
      <c r="A2351" s="49" t="s">
        <v>26</v>
      </c>
      <c r="B2351" s="50" t="s">
        <v>19</v>
      </c>
      <c r="C2351" s="62">
        <f t="shared" si="399"/>
        <v>175176.94600000003</v>
      </c>
      <c r="D2351" s="39">
        <f t="shared" ref="D2351:I2352" si="403">D588+D1660+D2067+D253</f>
        <v>13736.846</v>
      </c>
      <c r="E2351" s="39">
        <f t="shared" si="403"/>
        <v>57202</v>
      </c>
      <c r="F2351" s="39">
        <f t="shared" si="403"/>
        <v>61283</v>
      </c>
      <c r="G2351" s="39">
        <f t="shared" si="403"/>
        <v>40137</v>
      </c>
      <c r="H2351" s="39">
        <f t="shared" si="403"/>
        <v>0</v>
      </c>
      <c r="I2351" s="39">
        <f t="shared" si="403"/>
        <v>2818.1</v>
      </c>
    </row>
    <row r="2352" spans="1:9" x14ac:dyDescent="0.25">
      <c r="A2352" s="51"/>
      <c r="B2352" s="52" t="s">
        <v>20</v>
      </c>
      <c r="C2352" s="62">
        <f t="shared" si="399"/>
        <v>175176.94600000003</v>
      </c>
      <c r="D2352" s="39">
        <f t="shared" si="403"/>
        <v>13736.846</v>
      </c>
      <c r="E2352" s="39">
        <f t="shared" si="403"/>
        <v>57202</v>
      </c>
      <c r="F2352" s="39">
        <f t="shared" si="403"/>
        <v>61283</v>
      </c>
      <c r="G2352" s="39">
        <f t="shared" si="403"/>
        <v>40137</v>
      </c>
      <c r="H2352" s="39">
        <f t="shared" si="403"/>
        <v>0</v>
      </c>
      <c r="I2352" s="39">
        <f t="shared" si="403"/>
        <v>2818.1</v>
      </c>
    </row>
    <row r="2353" spans="1:9" x14ac:dyDescent="0.25">
      <c r="A2353" s="594" t="s">
        <v>55</v>
      </c>
      <c r="B2353" s="595"/>
      <c r="C2353" s="595"/>
      <c r="D2353" s="595"/>
      <c r="E2353" s="595"/>
      <c r="F2353" s="595"/>
      <c r="G2353" s="595"/>
      <c r="H2353" s="595"/>
      <c r="I2353" s="596"/>
    </row>
    <row r="2354" spans="1:9" x14ac:dyDescent="0.25">
      <c r="A2354" s="246" t="s">
        <v>18</v>
      </c>
      <c r="B2354" s="54" t="s">
        <v>19</v>
      </c>
      <c r="C2354" s="62">
        <f t="shared" ref="C2354:C2361" si="404">D2354+E2354+F2354+G2354+H2354+I2354</f>
        <v>6025.4</v>
      </c>
      <c r="D2354" s="62">
        <f t="shared" ref="D2354:I2355" si="405">D2356</f>
        <v>4203.7</v>
      </c>
      <c r="E2354" s="62">
        <f t="shared" si="405"/>
        <v>1689</v>
      </c>
      <c r="F2354" s="62">
        <f t="shared" si="405"/>
        <v>0</v>
      </c>
      <c r="G2354" s="62">
        <f t="shared" si="405"/>
        <v>0</v>
      </c>
      <c r="H2354" s="62">
        <f t="shared" si="405"/>
        <v>0</v>
      </c>
      <c r="I2354" s="62">
        <f t="shared" si="405"/>
        <v>132.69999999999999</v>
      </c>
    </row>
    <row r="2355" spans="1:9" ht="15.75" thickBot="1" x14ac:dyDescent="0.3">
      <c r="A2355" s="247"/>
      <c r="B2355" s="52" t="s">
        <v>20</v>
      </c>
      <c r="C2355" s="62">
        <f t="shared" si="404"/>
        <v>6025.4</v>
      </c>
      <c r="D2355" s="62">
        <f t="shared" si="405"/>
        <v>4203.7</v>
      </c>
      <c r="E2355" s="55">
        <f t="shared" si="405"/>
        <v>1689</v>
      </c>
      <c r="F2355" s="62">
        <f t="shared" si="405"/>
        <v>0</v>
      </c>
      <c r="G2355" s="62">
        <f t="shared" si="405"/>
        <v>0</v>
      </c>
      <c r="H2355" s="62">
        <f t="shared" si="405"/>
        <v>0</v>
      </c>
      <c r="I2355" s="62">
        <f t="shared" si="405"/>
        <v>132.69999999999999</v>
      </c>
    </row>
    <row r="2356" spans="1:9" x14ac:dyDescent="0.25">
      <c r="A2356" s="254" t="s">
        <v>468</v>
      </c>
      <c r="B2356" s="54" t="s">
        <v>19</v>
      </c>
      <c r="C2356" s="62">
        <f t="shared" si="404"/>
        <v>6025.4</v>
      </c>
      <c r="D2356" s="62">
        <f>D2358+D2360</f>
        <v>4203.7</v>
      </c>
      <c r="E2356" s="62">
        <f t="shared" ref="E2356:I2357" si="406">E2358+E2360</f>
        <v>1689</v>
      </c>
      <c r="F2356" s="62">
        <f t="shared" si="406"/>
        <v>0</v>
      </c>
      <c r="G2356" s="62">
        <f t="shared" si="406"/>
        <v>0</v>
      </c>
      <c r="H2356" s="62">
        <f t="shared" si="406"/>
        <v>0</v>
      </c>
      <c r="I2356" s="62">
        <f t="shared" si="406"/>
        <v>132.69999999999999</v>
      </c>
    </row>
    <row r="2357" spans="1:9" x14ac:dyDescent="0.25">
      <c r="A2357" s="61" t="s">
        <v>105</v>
      </c>
      <c r="B2357" s="52" t="s">
        <v>20</v>
      </c>
      <c r="C2357" s="62">
        <f t="shared" si="404"/>
        <v>6025.4</v>
      </c>
      <c r="D2357" s="62">
        <f>D2359+D2361</f>
        <v>4203.7</v>
      </c>
      <c r="E2357" s="62">
        <f t="shared" si="406"/>
        <v>1689</v>
      </c>
      <c r="F2357" s="62">
        <f t="shared" si="406"/>
        <v>0</v>
      </c>
      <c r="G2357" s="62">
        <f t="shared" si="406"/>
        <v>0</v>
      </c>
      <c r="H2357" s="62">
        <f t="shared" si="406"/>
        <v>0</v>
      </c>
      <c r="I2357" s="62">
        <f t="shared" si="406"/>
        <v>132.69999999999999</v>
      </c>
    </row>
    <row r="2358" spans="1:9" x14ac:dyDescent="0.25">
      <c r="A2358" s="84" t="s">
        <v>838</v>
      </c>
      <c r="B2358" s="59" t="s">
        <v>19</v>
      </c>
      <c r="C2358" s="39">
        <f t="shared" si="404"/>
        <v>151.69999999999999</v>
      </c>
      <c r="D2358" s="39">
        <f t="shared" ref="D2358:I2359" si="407">D1231</f>
        <v>19</v>
      </c>
      <c r="E2358" s="39">
        <f t="shared" si="407"/>
        <v>0</v>
      </c>
      <c r="F2358" s="39">
        <f t="shared" si="407"/>
        <v>0</v>
      </c>
      <c r="G2358" s="39">
        <f t="shared" si="407"/>
        <v>0</v>
      </c>
      <c r="H2358" s="39">
        <f t="shared" si="407"/>
        <v>0</v>
      </c>
      <c r="I2358" s="39" t="str">
        <f t="shared" si="407"/>
        <v>132,7</v>
      </c>
    </row>
    <row r="2359" spans="1:9" x14ac:dyDescent="0.25">
      <c r="A2359" s="84" t="s">
        <v>25</v>
      </c>
      <c r="B2359" s="57" t="s">
        <v>20</v>
      </c>
      <c r="C2359" s="39">
        <f t="shared" si="404"/>
        <v>151.69999999999999</v>
      </c>
      <c r="D2359" s="39">
        <f t="shared" si="407"/>
        <v>19</v>
      </c>
      <c r="E2359" s="39">
        <f t="shared" si="407"/>
        <v>0</v>
      </c>
      <c r="F2359" s="39">
        <f t="shared" si="407"/>
        <v>0</v>
      </c>
      <c r="G2359" s="39">
        <f t="shared" si="407"/>
        <v>0</v>
      </c>
      <c r="H2359" s="39">
        <f t="shared" si="407"/>
        <v>0</v>
      </c>
      <c r="I2359" s="39" t="str">
        <f t="shared" si="407"/>
        <v>132,7</v>
      </c>
    </row>
    <row r="2360" spans="1:9" x14ac:dyDescent="0.25">
      <c r="A2360" s="49" t="s">
        <v>26</v>
      </c>
      <c r="B2360" s="50" t="s">
        <v>19</v>
      </c>
      <c r="C2360" s="62">
        <f t="shared" si="404"/>
        <v>5873.7</v>
      </c>
      <c r="D2360" s="62">
        <f t="shared" ref="D2360:I2361" si="408">D99+D1235+D1797+D2154</f>
        <v>4184.7</v>
      </c>
      <c r="E2360" s="62">
        <f t="shared" si="408"/>
        <v>1689</v>
      </c>
      <c r="F2360" s="62">
        <f t="shared" si="408"/>
        <v>0</v>
      </c>
      <c r="G2360" s="62">
        <f t="shared" si="408"/>
        <v>0</v>
      </c>
      <c r="H2360" s="62">
        <f t="shared" si="408"/>
        <v>0</v>
      </c>
      <c r="I2360" s="62">
        <f t="shared" si="408"/>
        <v>0</v>
      </c>
    </row>
    <row r="2361" spans="1:9" x14ac:dyDescent="0.25">
      <c r="A2361" s="51"/>
      <c r="B2361" s="52" t="s">
        <v>20</v>
      </c>
      <c r="C2361" s="62">
        <f t="shared" si="404"/>
        <v>5873.7</v>
      </c>
      <c r="D2361" s="62">
        <f t="shared" si="408"/>
        <v>4184.7</v>
      </c>
      <c r="E2361" s="62">
        <f t="shared" si="408"/>
        <v>1689</v>
      </c>
      <c r="F2361" s="62">
        <f t="shared" si="408"/>
        <v>0</v>
      </c>
      <c r="G2361" s="62">
        <f t="shared" si="408"/>
        <v>0</v>
      </c>
      <c r="H2361" s="62">
        <f t="shared" si="408"/>
        <v>0</v>
      </c>
      <c r="I2361" s="62">
        <f t="shared" si="408"/>
        <v>0</v>
      </c>
    </row>
    <row r="2362" spans="1:9" x14ac:dyDescent="0.25">
      <c r="A2362" s="594" t="s">
        <v>60</v>
      </c>
      <c r="B2362" s="595"/>
      <c r="C2362" s="595"/>
      <c r="D2362" s="595"/>
      <c r="E2362" s="595"/>
      <c r="F2362" s="595"/>
      <c r="G2362" s="595"/>
      <c r="H2362" s="595"/>
      <c r="I2362" s="596"/>
    </row>
    <row r="2363" spans="1:9" x14ac:dyDescent="0.25">
      <c r="A2363" s="601" t="s">
        <v>42</v>
      </c>
      <c r="B2363" s="64"/>
      <c r="C2363" s="588"/>
      <c r="D2363" s="39"/>
      <c r="E2363" s="39"/>
      <c r="F2363" s="39"/>
      <c r="G2363" s="39"/>
      <c r="H2363" s="39"/>
      <c r="I2363" s="39"/>
    </row>
    <row r="2364" spans="1:9" x14ac:dyDescent="0.25">
      <c r="A2364" s="246" t="s">
        <v>18</v>
      </c>
      <c r="B2364" s="50" t="s">
        <v>19</v>
      </c>
      <c r="C2364" s="588">
        <f t="shared" ref="C2364:C2375" si="409">D2364+E2364+F2364+G2364+H2364+I2364</f>
        <v>29823.870000000003</v>
      </c>
      <c r="D2364" s="60">
        <f t="shared" ref="D2364:I2365" si="410">D2366+D2372</f>
        <v>4906.4699999999993</v>
      </c>
      <c r="E2364" s="60">
        <f t="shared" si="410"/>
        <v>4147.5</v>
      </c>
      <c r="F2364" s="60">
        <f t="shared" si="410"/>
        <v>9403</v>
      </c>
      <c r="G2364" s="60">
        <f t="shared" si="410"/>
        <v>10502</v>
      </c>
      <c r="H2364" s="60">
        <f t="shared" si="410"/>
        <v>823</v>
      </c>
      <c r="I2364" s="60">
        <f t="shared" si="410"/>
        <v>41.9</v>
      </c>
    </row>
    <row r="2365" spans="1:9" ht="15.75" thickBot="1" x14ac:dyDescent="0.3">
      <c r="A2365" s="247"/>
      <c r="B2365" s="248" t="s">
        <v>20</v>
      </c>
      <c r="C2365" s="588">
        <f t="shared" si="409"/>
        <v>29823.870000000003</v>
      </c>
      <c r="D2365" s="60">
        <f t="shared" si="410"/>
        <v>4906.4699999999993</v>
      </c>
      <c r="E2365" s="60">
        <f t="shared" si="410"/>
        <v>4147.5</v>
      </c>
      <c r="F2365" s="60">
        <f t="shared" si="410"/>
        <v>9403</v>
      </c>
      <c r="G2365" s="60">
        <f t="shared" si="410"/>
        <v>10502</v>
      </c>
      <c r="H2365" s="60">
        <f t="shared" si="410"/>
        <v>823</v>
      </c>
      <c r="I2365" s="60">
        <f t="shared" si="410"/>
        <v>41.9</v>
      </c>
    </row>
    <row r="2366" spans="1:9" x14ac:dyDescent="0.25">
      <c r="A2366" s="600" t="s">
        <v>48</v>
      </c>
      <c r="B2366" s="59" t="s">
        <v>19</v>
      </c>
      <c r="C2366" s="588">
        <f t="shared" si="409"/>
        <v>25632.61</v>
      </c>
      <c r="D2366" s="60">
        <f t="shared" ref="D2366:I2367" si="411">D2368+D2370</f>
        <v>2447.11</v>
      </c>
      <c r="E2366" s="60">
        <f t="shared" si="411"/>
        <v>2446.5</v>
      </c>
      <c r="F2366" s="60">
        <f t="shared" si="411"/>
        <v>9403</v>
      </c>
      <c r="G2366" s="60">
        <f t="shared" si="411"/>
        <v>10502</v>
      </c>
      <c r="H2366" s="60">
        <f t="shared" si="411"/>
        <v>823</v>
      </c>
      <c r="I2366" s="60">
        <f t="shared" si="411"/>
        <v>11</v>
      </c>
    </row>
    <row r="2367" spans="1:9" x14ac:dyDescent="0.25">
      <c r="A2367" s="61" t="s">
        <v>47</v>
      </c>
      <c r="B2367" s="57" t="s">
        <v>20</v>
      </c>
      <c r="C2367" s="588">
        <f t="shared" si="409"/>
        <v>25632.61</v>
      </c>
      <c r="D2367" s="60">
        <f t="shared" si="411"/>
        <v>2447.11</v>
      </c>
      <c r="E2367" s="60">
        <f t="shared" si="411"/>
        <v>2446.5</v>
      </c>
      <c r="F2367" s="60">
        <f t="shared" si="411"/>
        <v>9403</v>
      </c>
      <c r="G2367" s="60">
        <f t="shared" si="411"/>
        <v>10502</v>
      </c>
      <c r="H2367" s="60">
        <f t="shared" si="411"/>
        <v>823</v>
      </c>
      <c r="I2367" s="60">
        <f t="shared" si="411"/>
        <v>11</v>
      </c>
    </row>
    <row r="2368" spans="1:9" x14ac:dyDescent="0.25">
      <c r="A2368" s="49" t="s">
        <v>24</v>
      </c>
      <c r="B2368" s="208" t="s">
        <v>19</v>
      </c>
      <c r="C2368" s="588">
        <f>D2368+E2368+F2368+G2368+H2368+I2368</f>
        <v>21773</v>
      </c>
      <c r="D2368" s="60">
        <f t="shared" ref="D2368:I2369" si="412">D288</f>
        <v>345</v>
      </c>
      <c r="E2368" s="60">
        <f t="shared" si="412"/>
        <v>700</v>
      </c>
      <c r="F2368" s="60">
        <f t="shared" si="412"/>
        <v>9403</v>
      </c>
      <c r="G2368" s="60">
        <f t="shared" si="412"/>
        <v>10502</v>
      </c>
      <c r="H2368" s="60">
        <f t="shared" si="412"/>
        <v>823</v>
      </c>
      <c r="I2368" s="60">
        <f t="shared" si="412"/>
        <v>0</v>
      </c>
    </row>
    <row r="2369" spans="1:9" x14ac:dyDescent="0.25">
      <c r="A2369" s="51" t="s">
        <v>25</v>
      </c>
      <c r="B2369" s="69" t="s">
        <v>20</v>
      </c>
      <c r="C2369" s="588">
        <f>D2369+E2369+F2369+G2369+H2369+I2369</f>
        <v>21773</v>
      </c>
      <c r="D2369" s="60">
        <f t="shared" si="412"/>
        <v>345</v>
      </c>
      <c r="E2369" s="60">
        <f t="shared" si="412"/>
        <v>700</v>
      </c>
      <c r="F2369" s="60">
        <f t="shared" si="412"/>
        <v>9403</v>
      </c>
      <c r="G2369" s="60">
        <f t="shared" si="412"/>
        <v>10502</v>
      </c>
      <c r="H2369" s="60">
        <f t="shared" si="412"/>
        <v>823</v>
      </c>
      <c r="I2369" s="60">
        <f t="shared" si="412"/>
        <v>0</v>
      </c>
    </row>
    <row r="2370" spans="1:9" x14ac:dyDescent="0.25">
      <c r="A2370" s="49" t="s">
        <v>26</v>
      </c>
      <c r="B2370" s="50" t="s">
        <v>19</v>
      </c>
      <c r="C2370" s="588">
        <f t="shared" si="409"/>
        <v>3859.61</v>
      </c>
      <c r="D2370" s="60">
        <f t="shared" ref="D2370:I2371" si="413">D1324+D2207+D1838+D114</f>
        <v>2102.11</v>
      </c>
      <c r="E2370" s="60">
        <f t="shared" si="413"/>
        <v>1746.5</v>
      </c>
      <c r="F2370" s="60">
        <f t="shared" si="413"/>
        <v>0</v>
      </c>
      <c r="G2370" s="60">
        <f t="shared" si="413"/>
        <v>0</v>
      </c>
      <c r="H2370" s="60">
        <f t="shared" si="413"/>
        <v>0</v>
      </c>
      <c r="I2370" s="60">
        <f t="shared" si="413"/>
        <v>11</v>
      </c>
    </row>
    <row r="2371" spans="1:9" x14ac:dyDescent="0.25">
      <c r="A2371" s="51"/>
      <c r="B2371" s="52" t="s">
        <v>20</v>
      </c>
      <c r="C2371" s="588">
        <f t="shared" si="409"/>
        <v>3859.61</v>
      </c>
      <c r="D2371" s="60">
        <f t="shared" si="413"/>
        <v>2102.11</v>
      </c>
      <c r="E2371" s="60">
        <f t="shared" si="413"/>
        <v>1746.5</v>
      </c>
      <c r="F2371" s="60">
        <f t="shared" si="413"/>
        <v>0</v>
      </c>
      <c r="G2371" s="60">
        <f t="shared" si="413"/>
        <v>0</v>
      </c>
      <c r="H2371" s="60">
        <f t="shared" si="413"/>
        <v>0</v>
      </c>
      <c r="I2371" s="60">
        <f t="shared" si="413"/>
        <v>11</v>
      </c>
    </row>
    <row r="2372" spans="1:9" x14ac:dyDescent="0.25">
      <c r="A2372" s="602" t="s">
        <v>33</v>
      </c>
      <c r="B2372" s="59" t="s">
        <v>19</v>
      </c>
      <c r="C2372" s="588">
        <f t="shared" si="409"/>
        <v>4191.2599999999993</v>
      </c>
      <c r="D2372" s="588">
        <f>D2374</f>
        <v>2459.3599999999997</v>
      </c>
      <c r="E2372" s="588">
        <f t="shared" ref="E2372:I2373" si="414">E2374</f>
        <v>1701</v>
      </c>
      <c r="F2372" s="588">
        <f t="shared" si="414"/>
        <v>0</v>
      </c>
      <c r="G2372" s="588">
        <f t="shared" si="414"/>
        <v>0</v>
      </c>
      <c r="H2372" s="588">
        <f t="shared" si="414"/>
        <v>0</v>
      </c>
      <c r="I2372" s="588">
        <f t="shared" si="414"/>
        <v>30.9</v>
      </c>
    </row>
    <row r="2373" spans="1:9" x14ac:dyDescent="0.25">
      <c r="A2373" s="407" t="s">
        <v>34</v>
      </c>
      <c r="B2373" s="57" t="s">
        <v>20</v>
      </c>
      <c r="C2373" s="588">
        <f t="shared" si="409"/>
        <v>4191.2599999999993</v>
      </c>
      <c r="D2373" s="588">
        <f>D2375</f>
        <v>2459.3599999999997</v>
      </c>
      <c r="E2373" s="588">
        <f t="shared" si="414"/>
        <v>1701</v>
      </c>
      <c r="F2373" s="588">
        <f t="shared" si="414"/>
        <v>0</v>
      </c>
      <c r="G2373" s="588">
        <f t="shared" si="414"/>
        <v>0</v>
      </c>
      <c r="H2373" s="588">
        <f t="shared" si="414"/>
        <v>0</v>
      </c>
      <c r="I2373" s="588">
        <f t="shared" si="414"/>
        <v>30.9</v>
      </c>
    </row>
    <row r="2374" spans="1:9" x14ac:dyDescent="0.25">
      <c r="A2374" s="49" t="s">
        <v>26</v>
      </c>
      <c r="B2374" s="50" t="s">
        <v>19</v>
      </c>
      <c r="C2374" s="62">
        <f t="shared" si="409"/>
        <v>4191.2599999999993</v>
      </c>
      <c r="D2374" s="62">
        <f t="shared" ref="D2374:I2375" si="415">D1426+D2241+D126+D302+D1896</f>
        <v>2459.3599999999997</v>
      </c>
      <c r="E2374" s="62">
        <f t="shared" si="415"/>
        <v>1701</v>
      </c>
      <c r="F2374" s="62">
        <f t="shared" si="415"/>
        <v>0</v>
      </c>
      <c r="G2374" s="62">
        <f t="shared" si="415"/>
        <v>0</v>
      </c>
      <c r="H2374" s="62">
        <f t="shared" si="415"/>
        <v>0</v>
      </c>
      <c r="I2374" s="62">
        <f t="shared" si="415"/>
        <v>30.9</v>
      </c>
    </row>
    <row r="2375" spans="1:9" x14ac:dyDescent="0.25">
      <c r="A2375" s="51"/>
      <c r="B2375" s="52" t="s">
        <v>20</v>
      </c>
      <c r="C2375" s="62">
        <f t="shared" si="409"/>
        <v>4191.2599999999993</v>
      </c>
      <c r="D2375" s="62">
        <f t="shared" si="415"/>
        <v>2459.3599999999997</v>
      </c>
      <c r="E2375" s="62">
        <f t="shared" si="415"/>
        <v>1701</v>
      </c>
      <c r="F2375" s="62">
        <f t="shared" si="415"/>
        <v>0</v>
      </c>
      <c r="G2375" s="62">
        <f t="shared" si="415"/>
        <v>0</v>
      </c>
      <c r="H2375" s="62">
        <f t="shared" si="415"/>
        <v>0</v>
      </c>
      <c r="I2375" s="62">
        <f t="shared" si="415"/>
        <v>30.9</v>
      </c>
    </row>
    <row r="2376" spans="1:9" x14ac:dyDescent="0.25">
      <c r="A2376" s="587" t="s">
        <v>839</v>
      </c>
      <c r="B2376" s="582"/>
      <c r="C2376" s="582"/>
      <c r="D2376" s="582"/>
      <c r="E2376" s="582"/>
      <c r="F2376" s="582"/>
      <c r="G2376" s="582"/>
      <c r="H2376" s="582"/>
      <c r="I2376" s="583"/>
    </row>
    <row r="2377" spans="1:9" x14ac:dyDescent="0.25">
      <c r="A2377" s="246" t="s">
        <v>18</v>
      </c>
      <c r="B2377" s="54" t="s">
        <v>19</v>
      </c>
      <c r="C2377" s="588">
        <f t="shared" ref="C2377:C2384" si="416">D2377+E2377+F2377+G2377+H2377+I2377</f>
        <v>1431</v>
      </c>
      <c r="D2377" s="588">
        <f>D2379</f>
        <v>607</v>
      </c>
      <c r="E2377" s="588">
        <f t="shared" ref="E2377:I2378" si="417">E2379</f>
        <v>367</v>
      </c>
      <c r="F2377" s="588">
        <f t="shared" si="417"/>
        <v>0</v>
      </c>
      <c r="G2377" s="588">
        <f t="shared" si="417"/>
        <v>0</v>
      </c>
      <c r="H2377" s="588">
        <f t="shared" si="417"/>
        <v>0</v>
      </c>
      <c r="I2377" s="588">
        <f t="shared" si="417"/>
        <v>457</v>
      </c>
    </row>
    <row r="2378" spans="1:9" ht="15.75" thickBot="1" x14ac:dyDescent="0.3">
      <c r="A2378" s="247"/>
      <c r="B2378" s="52" t="s">
        <v>20</v>
      </c>
      <c r="C2378" s="588">
        <f t="shared" si="416"/>
        <v>1431</v>
      </c>
      <c r="D2378" s="588">
        <f>D2380</f>
        <v>607</v>
      </c>
      <c r="E2378" s="588">
        <f t="shared" si="417"/>
        <v>367</v>
      </c>
      <c r="F2378" s="588">
        <f t="shared" si="417"/>
        <v>0</v>
      </c>
      <c r="G2378" s="588">
        <f t="shared" si="417"/>
        <v>0</v>
      </c>
      <c r="H2378" s="588">
        <f t="shared" si="417"/>
        <v>0</v>
      </c>
      <c r="I2378" s="588">
        <f t="shared" si="417"/>
        <v>457</v>
      </c>
    </row>
    <row r="2379" spans="1:9" x14ac:dyDescent="0.25">
      <c r="A2379" s="254" t="s">
        <v>21</v>
      </c>
      <c r="B2379" s="54" t="s">
        <v>19</v>
      </c>
      <c r="C2379" s="588">
        <f t="shared" si="416"/>
        <v>1431</v>
      </c>
      <c r="D2379" s="588">
        <f>D2383+D2381</f>
        <v>607</v>
      </c>
      <c r="E2379" s="588">
        <f t="shared" ref="E2379:I2380" si="418">E2383+E2381</f>
        <v>367</v>
      </c>
      <c r="F2379" s="588">
        <f t="shared" si="418"/>
        <v>0</v>
      </c>
      <c r="G2379" s="588">
        <f t="shared" si="418"/>
        <v>0</v>
      </c>
      <c r="H2379" s="588">
        <f t="shared" si="418"/>
        <v>0</v>
      </c>
      <c r="I2379" s="588">
        <f t="shared" si="418"/>
        <v>457</v>
      </c>
    </row>
    <row r="2380" spans="1:9" x14ac:dyDescent="0.25">
      <c r="A2380" s="61" t="s">
        <v>105</v>
      </c>
      <c r="B2380" s="52" t="s">
        <v>20</v>
      </c>
      <c r="C2380" s="588">
        <f t="shared" si="416"/>
        <v>1431</v>
      </c>
      <c r="D2380" s="588">
        <f>D2384+D2382</f>
        <v>607</v>
      </c>
      <c r="E2380" s="588">
        <f t="shared" si="418"/>
        <v>367</v>
      </c>
      <c r="F2380" s="588">
        <f t="shared" si="418"/>
        <v>0</v>
      </c>
      <c r="G2380" s="588">
        <f t="shared" si="418"/>
        <v>0</v>
      </c>
      <c r="H2380" s="588">
        <f t="shared" si="418"/>
        <v>0</v>
      </c>
      <c r="I2380" s="588">
        <f t="shared" si="418"/>
        <v>457</v>
      </c>
    </row>
    <row r="2381" spans="1:9" ht="26.25" x14ac:dyDescent="0.25">
      <c r="A2381" s="67" t="s">
        <v>68</v>
      </c>
      <c r="B2381" s="95" t="s">
        <v>19</v>
      </c>
      <c r="C2381" s="136">
        <f t="shared" si="416"/>
        <v>1008</v>
      </c>
      <c r="D2381" s="136">
        <f>D141</f>
        <v>551</v>
      </c>
      <c r="E2381" s="136">
        <f t="shared" ref="E2381:I2382" si="419">E141</f>
        <v>0</v>
      </c>
      <c r="F2381" s="136">
        <f t="shared" si="419"/>
        <v>0</v>
      </c>
      <c r="G2381" s="136">
        <f t="shared" si="419"/>
        <v>0</v>
      </c>
      <c r="H2381" s="136">
        <f t="shared" si="419"/>
        <v>0</v>
      </c>
      <c r="I2381" s="136">
        <f t="shared" si="419"/>
        <v>457</v>
      </c>
    </row>
    <row r="2382" spans="1:9" x14ac:dyDescent="0.25">
      <c r="A2382" s="85"/>
      <c r="B2382" s="99" t="s">
        <v>20</v>
      </c>
      <c r="C2382" s="136">
        <f t="shared" si="416"/>
        <v>1008</v>
      </c>
      <c r="D2382" s="136">
        <f>D142</f>
        <v>551</v>
      </c>
      <c r="E2382" s="136">
        <f t="shared" si="419"/>
        <v>0</v>
      </c>
      <c r="F2382" s="136">
        <f t="shared" si="419"/>
        <v>0</v>
      </c>
      <c r="G2382" s="136">
        <f t="shared" si="419"/>
        <v>0</v>
      </c>
      <c r="H2382" s="136">
        <f t="shared" si="419"/>
        <v>0</v>
      </c>
      <c r="I2382" s="136">
        <f t="shared" si="419"/>
        <v>457</v>
      </c>
    </row>
    <row r="2383" spans="1:9" x14ac:dyDescent="0.25">
      <c r="A2383" s="49" t="s">
        <v>26</v>
      </c>
      <c r="B2383" s="50" t="s">
        <v>19</v>
      </c>
      <c r="C2383" s="588">
        <f t="shared" si="416"/>
        <v>423</v>
      </c>
      <c r="D2383" s="588">
        <f t="shared" ref="D2383:I2384" si="420">D1507+D317+D2291</f>
        <v>56</v>
      </c>
      <c r="E2383" s="588">
        <f t="shared" si="420"/>
        <v>367</v>
      </c>
      <c r="F2383" s="588">
        <f t="shared" si="420"/>
        <v>0</v>
      </c>
      <c r="G2383" s="588">
        <f t="shared" si="420"/>
        <v>0</v>
      </c>
      <c r="H2383" s="588">
        <f t="shared" si="420"/>
        <v>0</v>
      </c>
      <c r="I2383" s="588">
        <f t="shared" si="420"/>
        <v>0</v>
      </c>
    </row>
    <row r="2384" spans="1:9" x14ac:dyDescent="0.25">
      <c r="A2384" s="51"/>
      <c r="B2384" s="52" t="s">
        <v>20</v>
      </c>
      <c r="C2384" s="588">
        <f t="shared" si="416"/>
        <v>423</v>
      </c>
      <c r="D2384" s="588">
        <f t="shared" si="420"/>
        <v>56</v>
      </c>
      <c r="E2384" s="588">
        <f t="shared" si="420"/>
        <v>367</v>
      </c>
      <c r="F2384" s="588">
        <f t="shared" si="420"/>
        <v>0</v>
      </c>
      <c r="G2384" s="588">
        <f t="shared" si="420"/>
        <v>0</v>
      </c>
      <c r="H2384" s="588">
        <f t="shared" si="420"/>
        <v>0</v>
      </c>
      <c r="I2384" s="588">
        <f t="shared" si="420"/>
        <v>0</v>
      </c>
    </row>
    <row r="2385" spans="1:9" x14ac:dyDescent="0.25">
      <c r="A2385" s="591" t="s">
        <v>840</v>
      </c>
      <c r="B2385" s="592"/>
      <c r="C2385" s="592"/>
      <c r="D2385" s="592"/>
      <c r="E2385" s="592"/>
      <c r="F2385" s="592"/>
      <c r="G2385" s="592"/>
      <c r="H2385" s="592"/>
      <c r="I2385" s="593"/>
    </row>
    <row r="2386" spans="1:9" x14ac:dyDescent="0.25">
      <c r="A2386" s="141" t="s">
        <v>42</v>
      </c>
      <c r="B2386" s="142"/>
      <c r="C2386" s="142"/>
      <c r="D2386" s="142"/>
      <c r="E2386" s="142"/>
      <c r="F2386" s="142"/>
      <c r="G2386" s="142"/>
      <c r="H2386" s="142"/>
      <c r="I2386" s="143"/>
    </row>
    <row r="2387" spans="1:9" x14ac:dyDescent="0.25">
      <c r="A2387" s="246" t="s">
        <v>18</v>
      </c>
      <c r="B2387" s="50" t="s">
        <v>19</v>
      </c>
      <c r="C2387" s="62">
        <f t="shared" ref="C2387:C2400" si="421">D2387+E2387+F2387+G2387+H2387+I2387</f>
        <v>418137.283</v>
      </c>
      <c r="D2387" s="39">
        <f t="shared" ref="D2387:I2388" si="422">D2389+D2391</f>
        <v>35906.088000000003</v>
      </c>
      <c r="E2387" s="39">
        <f t="shared" si="422"/>
        <v>143473.63999999998</v>
      </c>
      <c r="F2387" s="39">
        <f t="shared" si="422"/>
        <v>105707.44</v>
      </c>
      <c r="G2387" s="39">
        <f t="shared" si="422"/>
        <v>58275.87</v>
      </c>
      <c r="H2387" s="39">
        <f t="shared" si="422"/>
        <v>28798</v>
      </c>
      <c r="I2387" s="39">
        <f t="shared" si="422"/>
        <v>45976.245000000003</v>
      </c>
    </row>
    <row r="2388" spans="1:9" ht="15.75" thickBot="1" x14ac:dyDescent="0.3">
      <c r="A2388" s="247"/>
      <c r="B2388" s="248" t="s">
        <v>20</v>
      </c>
      <c r="C2388" s="62">
        <f t="shared" si="421"/>
        <v>418137.283</v>
      </c>
      <c r="D2388" s="39">
        <f t="shared" si="422"/>
        <v>35906.088000000003</v>
      </c>
      <c r="E2388" s="39">
        <f t="shared" si="422"/>
        <v>63849.65</v>
      </c>
      <c r="F2388" s="39">
        <f t="shared" si="422"/>
        <v>181389.43</v>
      </c>
      <c r="G2388" s="39">
        <f t="shared" si="422"/>
        <v>62217.87</v>
      </c>
      <c r="H2388" s="39">
        <f t="shared" si="422"/>
        <v>28798</v>
      </c>
      <c r="I2388" s="39">
        <f t="shared" si="422"/>
        <v>45976.245000000003</v>
      </c>
    </row>
    <row r="2389" spans="1:9" x14ac:dyDescent="0.25">
      <c r="A2389" s="49" t="s">
        <v>24</v>
      </c>
      <c r="B2389" s="59" t="s">
        <v>19</v>
      </c>
      <c r="C2389" s="39">
        <f>D2389+E2389+F2389+G2389+H2389+I2389</f>
        <v>185732</v>
      </c>
      <c r="D2389" s="39">
        <f t="shared" ref="D2389:I2390" si="423">D151+D347</f>
        <v>5</v>
      </c>
      <c r="E2389" s="39">
        <f t="shared" si="423"/>
        <v>4500</v>
      </c>
      <c r="F2389" s="39">
        <f t="shared" si="423"/>
        <v>102247</v>
      </c>
      <c r="G2389" s="39">
        <f t="shared" si="423"/>
        <v>54032</v>
      </c>
      <c r="H2389" s="39">
        <f t="shared" si="423"/>
        <v>24948</v>
      </c>
      <c r="I2389" s="39">
        <f t="shared" si="423"/>
        <v>0</v>
      </c>
    </row>
    <row r="2390" spans="1:9" x14ac:dyDescent="0.25">
      <c r="A2390" s="51" t="s">
        <v>25</v>
      </c>
      <c r="B2390" s="57" t="s">
        <v>20</v>
      </c>
      <c r="C2390" s="39">
        <f>D2390+E2390+F2390+G2390+H2390+I2390</f>
        <v>185732</v>
      </c>
      <c r="D2390" s="39">
        <f t="shared" si="423"/>
        <v>5</v>
      </c>
      <c r="E2390" s="39">
        <f t="shared" si="423"/>
        <v>4500</v>
      </c>
      <c r="F2390" s="39">
        <f t="shared" si="423"/>
        <v>102247</v>
      </c>
      <c r="G2390" s="39">
        <f t="shared" si="423"/>
        <v>54032</v>
      </c>
      <c r="H2390" s="39">
        <f t="shared" si="423"/>
        <v>24948</v>
      </c>
      <c r="I2390" s="39">
        <f t="shared" si="423"/>
        <v>0</v>
      </c>
    </row>
    <row r="2391" spans="1:9" x14ac:dyDescent="0.25">
      <c r="A2391" s="145" t="s">
        <v>48</v>
      </c>
      <c r="B2391" s="59" t="s">
        <v>19</v>
      </c>
      <c r="C2391" s="39">
        <f t="shared" si="421"/>
        <v>232405.283</v>
      </c>
      <c r="D2391" s="39">
        <f t="shared" ref="D2391:I2392" si="424">D2017+D1913+D1534+D351+D155+D2304</f>
        <v>35901.088000000003</v>
      </c>
      <c r="E2391" s="39">
        <f t="shared" si="424"/>
        <v>138973.63999999998</v>
      </c>
      <c r="F2391" s="39">
        <f t="shared" si="424"/>
        <v>3460.44</v>
      </c>
      <c r="G2391" s="39">
        <f t="shared" si="424"/>
        <v>4243.87</v>
      </c>
      <c r="H2391" s="39">
        <f t="shared" si="424"/>
        <v>3850</v>
      </c>
      <c r="I2391" s="39">
        <f t="shared" si="424"/>
        <v>45976.245000000003</v>
      </c>
    </row>
    <row r="2392" spans="1:9" x14ac:dyDescent="0.25">
      <c r="A2392" s="90" t="s">
        <v>56</v>
      </c>
      <c r="B2392" s="57" t="s">
        <v>20</v>
      </c>
      <c r="C2392" s="39">
        <f t="shared" si="421"/>
        <v>232405.283</v>
      </c>
      <c r="D2392" s="39">
        <f t="shared" si="424"/>
        <v>35901.088000000003</v>
      </c>
      <c r="E2392" s="39">
        <f t="shared" si="424"/>
        <v>59349.65</v>
      </c>
      <c r="F2392" s="39">
        <f t="shared" si="424"/>
        <v>79142.429999999993</v>
      </c>
      <c r="G2392" s="39">
        <f t="shared" si="424"/>
        <v>8185.87</v>
      </c>
      <c r="H2392" s="39">
        <f t="shared" si="424"/>
        <v>3850</v>
      </c>
      <c r="I2392" s="39">
        <f t="shared" si="424"/>
        <v>45976.245000000003</v>
      </c>
    </row>
    <row r="2393" spans="1:9" x14ac:dyDescent="0.25">
      <c r="A2393" s="603" t="s">
        <v>838</v>
      </c>
      <c r="B2393" s="80" t="s">
        <v>19</v>
      </c>
      <c r="C2393" s="62" t="e">
        <f>D2393+E2393+F2393+G2393+H2393+I2393</f>
        <v>#REF!</v>
      </c>
      <c r="D2393" s="39" t="e">
        <f>#REF!</f>
        <v>#REF!</v>
      </c>
      <c r="E2393" s="39" t="e">
        <f>#REF!</f>
        <v>#REF!</v>
      </c>
      <c r="F2393" s="39" t="e">
        <f>#REF!</f>
        <v>#REF!</v>
      </c>
      <c r="G2393" s="39" t="e">
        <f>#REF!</f>
        <v>#REF!</v>
      </c>
      <c r="H2393" s="39" t="e">
        <f>#REF!</f>
        <v>#REF!</v>
      </c>
      <c r="I2393" s="39" t="e">
        <f>#REF!</f>
        <v>#REF!</v>
      </c>
    </row>
    <row r="2394" spans="1:9" x14ac:dyDescent="0.25">
      <c r="A2394" s="85" t="s">
        <v>25</v>
      </c>
      <c r="B2394" s="80" t="s">
        <v>20</v>
      </c>
      <c r="C2394" s="62" t="e">
        <f t="shared" si="421"/>
        <v>#REF!</v>
      </c>
      <c r="D2394" s="39" t="e">
        <f>#REF!</f>
        <v>#REF!</v>
      </c>
      <c r="E2394" s="39" t="e">
        <f>#REF!</f>
        <v>#REF!</v>
      </c>
      <c r="F2394" s="39" t="e">
        <f>#REF!</f>
        <v>#REF!</v>
      </c>
      <c r="G2394" s="39" t="e">
        <f>#REF!</f>
        <v>#REF!</v>
      </c>
      <c r="H2394" s="39" t="e">
        <f>#REF!</f>
        <v>#REF!</v>
      </c>
      <c r="I2394" s="39" t="e">
        <f>#REF!</f>
        <v>#REF!</v>
      </c>
    </row>
    <row r="2395" spans="1:9" x14ac:dyDescent="0.25">
      <c r="A2395" s="49" t="s">
        <v>26</v>
      </c>
      <c r="B2395" s="50" t="s">
        <v>19</v>
      </c>
      <c r="C2395" s="62">
        <f t="shared" si="421"/>
        <v>232361.283</v>
      </c>
      <c r="D2395" s="39">
        <f t="shared" ref="D2395:I2396" si="425">D155+D351+D1534+D1913+D2278+D2019</f>
        <v>35857.088000000003</v>
      </c>
      <c r="E2395" s="39">
        <f t="shared" si="425"/>
        <v>138973.63999999998</v>
      </c>
      <c r="F2395" s="39">
        <f t="shared" si="425"/>
        <v>3460.44</v>
      </c>
      <c r="G2395" s="39">
        <f t="shared" si="425"/>
        <v>4243.87</v>
      </c>
      <c r="H2395" s="39">
        <f t="shared" si="425"/>
        <v>3850</v>
      </c>
      <c r="I2395" s="39">
        <f t="shared" si="425"/>
        <v>45976.245000000003</v>
      </c>
    </row>
    <row r="2396" spans="1:9" x14ac:dyDescent="0.25">
      <c r="A2396" s="51"/>
      <c r="B2396" s="52" t="s">
        <v>20</v>
      </c>
      <c r="C2396" s="62">
        <f t="shared" si="421"/>
        <v>232361.283</v>
      </c>
      <c r="D2396" s="39">
        <f t="shared" si="425"/>
        <v>35857.088000000003</v>
      </c>
      <c r="E2396" s="39">
        <f t="shared" si="425"/>
        <v>59349.65</v>
      </c>
      <c r="F2396" s="39">
        <f t="shared" si="425"/>
        <v>79142.429999999993</v>
      </c>
      <c r="G2396" s="39">
        <f t="shared" si="425"/>
        <v>8185.87</v>
      </c>
      <c r="H2396" s="39">
        <f t="shared" si="425"/>
        <v>3850</v>
      </c>
      <c r="I2396" s="39">
        <f t="shared" si="425"/>
        <v>45976.245000000003</v>
      </c>
    </row>
    <row r="2397" spans="1:9" x14ac:dyDescent="0.25">
      <c r="A2397" s="65" t="s">
        <v>33</v>
      </c>
      <c r="B2397" s="59" t="s">
        <v>19</v>
      </c>
      <c r="C2397" s="62" t="e">
        <f t="shared" si="421"/>
        <v>#REF!</v>
      </c>
      <c r="D2397" s="62" t="e">
        <f>D2399</f>
        <v>#REF!</v>
      </c>
      <c r="E2397" s="62" t="e">
        <f t="shared" ref="E2397:I2398" si="426">E2399</f>
        <v>#REF!</v>
      </c>
      <c r="F2397" s="62" t="e">
        <f t="shared" si="426"/>
        <v>#REF!</v>
      </c>
      <c r="G2397" s="62" t="e">
        <f t="shared" si="426"/>
        <v>#REF!</v>
      </c>
      <c r="H2397" s="62" t="e">
        <f t="shared" si="426"/>
        <v>#REF!</v>
      </c>
      <c r="I2397" s="62" t="e">
        <f t="shared" si="426"/>
        <v>#REF!</v>
      </c>
    </row>
    <row r="2398" spans="1:9" x14ac:dyDescent="0.25">
      <c r="A2398" s="66" t="s">
        <v>34</v>
      </c>
      <c r="B2398" s="218" t="s">
        <v>20</v>
      </c>
      <c r="C2398" s="62" t="e">
        <f t="shared" si="421"/>
        <v>#REF!</v>
      </c>
      <c r="D2398" s="62" t="e">
        <f>D2400</f>
        <v>#REF!</v>
      </c>
      <c r="E2398" s="62" t="e">
        <f t="shared" si="426"/>
        <v>#REF!</v>
      </c>
      <c r="F2398" s="62" t="e">
        <f t="shared" si="426"/>
        <v>#REF!</v>
      </c>
      <c r="G2398" s="62" t="e">
        <f t="shared" si="426"/>
        <v>#REF!</v>
      </c>
      <c r="H2398" s="62" t="e">
        <f t="shared" si="426"/>
        <v>#REF!</v>
      </c>
      <c r="I2398" s="62" t="e">
        <f t="shared" si="426"/>
        <v>#REF!</v>
      </c>
    </row>
    <row r="2399" spans="1:9" x14ac:dyDescent="0.25">
      <c r="A2399" s="49" t="s">
        <v>26</v>
      </c>
      <c r="B2399" s="50" t="s">
        <v>19</v>
      </c>
      <c r="C2399" s="62" t="e">
        <f t="shared" si="421"/>
        <v>#REF!</v>
      </c>
      <c r="D2399" s="62" t="e">
        <f>#REF!</f>
        <v>#REF!</v>
      </c>
      <c r="E2399" s="62" t="e">
        <f>#REF!</f>
        <v>#REF!</v>
      </c>
      <c r="F2399" s="62" t="e">
        <f>#REF!</f>
        <v>#REF!</v>
      </c>
      <c r="G2399" s="62" t="e">
        <f>#REF!</f>
        <v>#REF!</v>
      </c>
      <c r="H2399" s="62" t="e">
        <f>#REF!</f>
        <v>#REF!</v>
      </c>
      <c r="I2399" s="62" t="e">
        <f>#REF!</f>
        <v>#REF!</v>
      </c>
    </row>
    <row r="2400" spans="1:9" x14ac:dyDescent="0.25">
      <c r="A2400" s="51"/>
      <c r="B2400" s="52" t="s">
        <v>20</v>
      </c>
      <c r="C2400" s="62" t="e">
        <f t="shared" si="421"/>
        <v>#REF!</v>
      </c>
      <c r="D2400" s="62" t="e">
        <f>#REF!</f>
        <v>#REF!</v>
      </c>
      <c r="E2400" s="62" t="e">
        <f>#REF!</f>
        <v>#REF!</v>
      </c>
      <c r="F2400" s="62" t="e">
        <f>#REF!</f>
        <v>#REF!</v>
      </c>
      <c r="G2400" s="62" t="e">
        <f>#REF!</f>
        <v>#REF!</v>
      </c>
      <c r="H2400" s="62" t="e">
        <f>#REF!</f>
        <v>#REF!</v>
      </c>
      <c r="I2400" s="62" t="e">
        <f>#REF!</f>
        <v>#REF!</v>
      </c>
    </row>
    <row r="2401" spans="1:9" x14ac:dyDescent="0.25">
      <c r="A2401" s="604" t="s">
        <v>597</v>
      </c>
      <c r="B2401" s="605"/>
      <c r="C2401" s="605"/>
      <c r="D2401" s="605"/>
      <c r="E2401" s="605"/>
      <c r="F2401" s="605"/>
      <c r="G2401" s="605"/>
      <c r="H2401" s="605"/>
      <c r="I2401" s="606"/>
    </row>
    <row r="2402" spans="1:9" x14ac:dyDescent="0.25">
      <c r="A2402" s="563" t="s">
        <v>42</v>
      </c>
      <c r="B2402" s="59" t="s">
        <v>19</v>
      </c>
      <c r="C2402" s="62" t="e">
        <f t="shared" ref="C2402:C2407" si="427">D2402+E2402+F2402+G2402+H2402+I2402</f>
        <v>#REF!</v>
      </c>
      <c r="D2402" s="62" t="e">
        <f t="shared" ref="D2402:I2405" si="428">D2404</f>
        <v>#REF!</v>
      </c>
      <c r="E2402" s="55" t="e">
        <f t="shared" si="428"/>
        <v>#REF!</v>
      </c>
      <c r="F2402" s="62" t="e">
        <f t="shared" si="428"/>
        <v>#REF!</v>
      </c>
      <c r="G2402" s="62" t="e">
        <f t="shared" si="428"/>
        <v>#REF!</v>
      </c>
      <c r="H2402" s="62" t="e">
        <f t="shared" si="428"/>
        <v>#REF!</v>
      </c>
      <c r="I2402" s="62" t="e">
        <f t="shared" si="428"/>
        <v>#REF!</v>
      </c>
    </row>
    <row r="2403" spans="1:9" x14ac:dyDescent="0.25">
      <c r="A2403" s="607" t="s">
        <v>56</v>
      </c>
      <c r="B2403" s="57" t="s">
        <v>20</v>
      </c>
      <c r="C2403" s="62" t="e">
        <f t="shared" si="427"/>
        <v>#REF!</v>
      </c>
      <c r="D2403" s="62" t="e">
        <f t="shared" si="428"/>
        <v>#REF!</v>
      </c>
      <c r="E2403" s="55" t="e">
        <f t="shared" si="428"/>
        <v>#REF!</v>
      </c>
      <c r="F2403" s="62" t="e">
        <f t="shared" si="428"/>
        <v>#REF!</v>
      </c>
      <c r="G2403" s="62" t="e">
        <f t="shared" si="428"/>
        <v>#REF!</v>
      </c>
      <c r="H2403" s="62" t="e">
        <f t="shared" si="428"/>
        <v>#REF!</v>
      </c>
      <c r="I2403" s="62" t="e">
        <f t="shared" si="428"/>
        <v>#REF!</v>
      </c>
    </row>
    <row r="2404" spans="1:9" x14ac:dyDescent="0.25">
      <c r="A2404" s="602" t="s">
        <v>33</v>
      </c>
      <c r="B2404" s="59" t="s">
        <v>19</v>
      </c>
      <c r="C2404" s="62" t="e">
        <f t="shared" si="427"/>
        <v>#REF!</v>
      </c>
      <c r="D2404" s="62" t="e">
        <f>D2406</f>
        <v>#REF!</v>
      </c>
      <c r="E2404" s="62" t="e">
        <f t="shared" si="428"/>
        <v>#REF!</v>
      </c>
      <c r="F2404" s="62" t="e">
        <f t="shared" si="428"/>
        <v>#REF!</v>
      </c>
      <c r="G2404" s="62" t="e">
        <f t="shared" si="428"/>
        <v>#REF!</v>
      </c>
      <c r="H2404" s="62" t="e">
        <f t="shared" si="428"/>
        <v>#REF!</v>
      </c>
      <c r="I2404" s="62" t="e">
        <f t="shared" si="428"/>
        <v>#REF!</v>
      </c>
    </row>
    <row r="2405" spans="1:9" x14ac:dyDescent="0.25">
      <c r="A2405" s="407" t="s">
        <v>34</v>
      </c>
      <c r="B2405" s="57" t="s">
        <v>20</v>
      </c>
      <c r="C2405" s="62" t="e">
        <f t="shared" si="427"/>
        <v>#REF!</v>
      </c>
      <c r="D2405" s="62" t="e">
        <f>D2407</f>
        <v>#REF!</v>
      </c>
      <c r="E2405" s="62" t="e">
        <f t="shared" si="428"/>
        <v>#REF!</v>
      </c>
      <c r="F2405" s="62" t="e">
        <f t="shared" si="428"/>
        <v>#REF!</v>
      </c>
      <c r="G2405" s="62" t="e">
        <f t="shared" si="428"/>
        <v>#REF!</v>
      </c>
      <c r="H2405" s="62" t="e">
        <f t="shared" si="428"/>
        <v>#REF!</v>
      </c>
      <c r="I2405" s="62" t="e">
        <f t="shared" si="428"/>
        <v>#REF!</v>
      </c>
    </row>
    <row r="2406" spans="1:9" x14ac:dyDescent="0.25">
      <c r="A2406" s="49" t="s">
        <v>26</v>
      </c>
      <c r="B2406" s="50" t="s">
        <v>19</v>
      </c>
      <c r="C2406" s="62" t="e">
        <f t="shared" si="427"/>
        <v>#REF!</v>
      </c>
      <c r="D2406" s="62" t="e">
        <f>#REF!</f>
        <v>#REF!</v>
      </c>
      <c r="E2406" s="62" t="e">
        <f>#REF!</f>
        <v>#REF!</v>
      </c>
      <c r="F2406" s="62" t="e">
        <f>#REF!</f>
        <v>#REF!</v>
      </c>
      <c r="G2406" s="62" t="e">
        <f>#REF!</f>
        <v>#REF!</v>
      </c>
      <c r="H2406" s="62" t="e">
        <f>#REF!</f>
        <v>#REF!</v>
      </c>
      <c r="I2406" s="62" t="e">
        <f>#REF!</f>
        <v>#REF!</v>
      </c>
    </row>
    <row r="2407" spans="1:9" x14ac:dyDescent="0.25">
      <c r="A2407" s="51"/>
      <c r="B2407" s="52" t="s">
        <v>20</v>
      </c>
      <c r="C2407" s="62" t="e">
        <f t="shared" si="427"/>
        <v>#REF!</v>
      </c>
      <c r="D2407" s="62" t="e">
        <f>#REF!</f>
        <v>#REF!</v>
      </c>
      <c r="E2407" s="62" t="e">
        <f>#REF!</f>
        <v>#REF!</v>
      </c>
      <c r="F2407" s="62" t="e">
        <f>#REF!</f>
        <v>#REF!</v>
      </c>
      <c r="G2407" s="62" t="e">
        <f>#REF!</f>
        <v>#REF!</v>
      </c>
      <c r="H2407" s="62" t="e">
        <f>#REF!</f>
        <v>#REF!</v>
      </c>
      <c r="I2407" s="62" t="e">
        <f>#REF!</f>
        <v>#REF!</v>
      </c>
    </row>
    <row r="2408" spans="1:9" x14ac:dyDescent="0.25">
      <c r="A2408" s="608" t="s">
        <v>597</v>
      </c>
      <c r="B2408" s="609"/>
      <c r="C2408" s="609"/>
      <c r="D2408" s="610"/>
      <c r="E2408" s="610"/>
      <c r="F2408" s="610"/>
      <c r="G2408" s="610"/>
      <c r="H2408" s="610"/>
      <c r="I2408" s="611"/>
    </row>
    <row r="2409" spans="1:9" x14ac:dyDescent="0.25">
      <c r="A2409" s="397" t="s">
        <v>42</v>
      </c>
      <c r="B2409" s="398" t="s">
        <v>19</v>
      </c>
      <c r="C2409" s="96">
        <f t="shared" ref="C2409:I2412" si="429">C2411</f>
        <v>120</v>
      </c>
      <c r="D2409" s="96">
        <f t="shared" si="429"/>
        <v>0</v>
      </c>
      <c r="E2409" s="96">
        <f t="shared" si="429"/>
        <v>120</v>
      </c>
      <c r="F2409" s="96">
        <f t="shared" si="429"/>
        <v>0</v>
      </c>
      <c r="G2409" s="96">
        <f t="shared" si="429"/>
        <v>0</v>
      </c>
      <c r="H2409" s="96">
        <f t="shared" si="429"/>
        <v>0</v>
      </c>
      <c r="I2409" s="96">
        <f t="shared" si="429"/>
        <v>0</v>
      </c>
    </row>
    <row r="2410" spans="1:9" x14ac:dyDescent="0.25">
      <c r="A2410" s="90" t="s">
        <v>56</v>
      </c>
      <c r="B2410" s="92" t="s">
        <v>20</v>
      </c>
      <c r="C2410" s="96">
        <f t="shared" si="429"/>
        <v>120</v>
      </c>
      <c r="D2410" s="96">
        <f t="shared" si="429"/>
        <v>0</v>
      </c>
      <c r="E2410" s="96">
        <f t="shared" si="429"/>
        <v>120</v>
      </c>
      <c r="F2410" s="96">
        <f t="shared" si="429"/>
        <v>0</v>
      </c>
      <c r="G2410" s="96">
        <f t="shared" si="429"/>
        <v>0</v>
      </c>
      <c r="H2410" s="96">
        <f t="shared" si="429"/>
        <v>0</v>
      </c>
      <c r="I2410" s="96">
        <f t="shared" si="429"/>
        <v>0</v>
      </c>
    </row>
    <row r="2411" spans="1:9" x14ac:dyDescent="0.25">
      <c r="A2411" s="65" t="s">
        <v>33</v>
      </c>
      <c r="B2411" s="399" t="s">
        <v>19</v>
      </c>
      <c r="C2411" s="96">
        <f t="shared" si="429"/>
        <v>120</v>
      </c>
      <c r="D2411" s="96">
        <f t="shared" si="429"/>
        <v>0</v>
      </c>
      <c r="E2411" s="96">
        <f t="shared" si="429"/>
        <v>120</v>
      </c>
      <c r="F2411" s="96">
        <f t="shared" si="429"/>
        <v>0</v>
      </c>
      <c r="G2411" s="96">
        <f t="shared" si="429"/>
        <v>0</v>
      </c>
      <c r="H2411" s="96">
        <f t="shared" si="429"/>
        <v>0</v>
      </c>
      <c r="I2411" s="96">
        <f t="shared" si="429"/>
        <v>0</v>
      </c>
    </row>
    <row r="2412" spans="1:9" x14ac:dyDescent="0.25">
      <c r="A2412" s="66" t="s">
        <v>34</v>
      </c>
      <c r="B2412" s="232" t="s">
        <v>20</v>
      </c>
      <c r="C2412" s="96">
        <f>C2414</f>
        <v>120</v>
      </c>
      <c r="D2412" s="96">
        <f t="shared" si="429"/>
        <v>0</v>
      </c>
      <c r="E2412" s="96">
        <f t="shared" si="429"/>
        <v>120</v>
      </c>
      <c r="F2412" s="96">
        <f t="shared" si="429"/>
        <v>0</v>
      </c>
      <c r="G2412" s="96">
        <f t="shared" si="429"/>
        <v>0</v>
      </c>
      <c r="H2412" s="96">
        <f t="shared" si="429"/>
        <v>0</v>
      </c>
      <c r="I2412" s="96">
        <f t="shared" si="429"/>
        <v>0</v>
      </c>
    </row>
    <row r="2413" spans="1:9" x14ac:dyDescent="0.25">
      <c r="A2413" s="249" t="s">
        <v>26</v>
      </c>
      <c r="B2413" s="399" t="s">
        <v>19</v>
      </c>
      <c r="C2413" s="96">
        <f>D2413+E2413+F2413+G2413+H2413+I2413</f>
        <v>120</v>
      </c>
      <c r="D2413" s="96">
        <f t="shared" ref="D2413:I2414" si="430">D1571</f>
        <v>0</v>
      </c>
      <c r="E2413" s="96">
        <f t="shared" si="430"/>
        <v>120</v>
      </c>
      <c r="F2413" s="96">
        <f t="shared" si="430"/>
        <v>0</v>
      </c>
      <c r="G2413" s="96">
        <f t="shared" si="430"/>
        <v>0</v>
      </c>
      <c r="H2413" s="96">
        <f t="shared" si="430"/>
        <v>0</v>
      </c>
      <c r="I2413" s="96">
        <f t="shared" si="430"/>
        <v>0</v>
      </c>
    </row>
    <row r="2414" spans="1:9" x14ac:dyDescent="0.25">
      <c r="A2414" s="51"/>
      <c r="B2414" s="232" t="s">
        <v>20</v>
      </c>
      <c r="C2414" s="96">
        <f>D2414+E2414+F2414+G2414+H2414+I2414</f>
        <v>120</v>
      </c>
      <c r="D2414" s="96">
        <f t="shared" si="430"/>
        <v>0</v>
      </c>
      <c r="E2414" s="96">
        <f t="shared" si="430"/>
        <v>120</v>
      </c>
      <c r="F2414" s="96">
        <f t="shared" si="430"/>
        <v>0</v>
      </c>
      <c r="G2414" s="96">
        <f t="shared" si="430"/>
        <v>0</v>
      </c>
      <c r="H2414" s="96">
        <f t="shared" si="430"/>
        <v>0</v>
      </c>
      <c r="I2414" s="96">
        <f t="shared" si="430"/>
        <v>0</v>
      </c>
    </row>
    <row r="2415" spans="1:9" x14ac:dyDescent="0.25">
      <c r="A2415" s="613"/>
      <c r="B2415" s="614"/>
      <c r="C2415" s="614"/>
      <c r="D2415" s="614"/>
      <c r="E2415" s="614"/>
      <c r="F2415" s="613"/>
      <c r="G2415" s="613"/>
      <c r="H2415" s="614"/>
      <c r="I2415" s="614"/>
    </row>
    <row r="2416" spans="1:9" x14ac:dyDescent="0.25">
      <c r="A2416" s="613"/>
      <c r="B2416" s="614"/>
      <c r="C2416" s="614"/>
      <c r="D2416" s="614"/>
      <c r="E2416" s="614"/>
      <c r="F2416" s="613"/>
      <c r="G2416" s="615"/>
      <c r="H2416" s="615"/>
      <c r="I2416" s="615"/>
    </row>
    <row r="2417" spans="1:9" x14ac:dyDescent="0.25">
      <c r="A2417" s="616"/>
      <c r="B2417" s="612"/>
      <c r="C2417" s="616"/>
      <c r="D2417" s="612"/>
      <c r="E2417" s="616"/>
      <c r="F2417" s="616"/>
      <c r="G2417" s="615"/>
      <c r="H2417" s="615"/>
      <c r="I2417" s="615"/>
    </row>
    <row r="2418" spans="1:9" x14ac:dyDescent="0.25">
      <c r="A2418" s="616"/>
      <c r="B2418" s="612"/>
      <c r="C2418" s="616"/>
      <c r="D2418" s="612"/>
      <c r="E2418" s="616"/>
      <c r="F2418" s="616"/>
      <c r="G2418" s="615"/>
      <c r="H2418" s="615"/>
      <c r="I2418" s="615"/>
    </row>
    <row r="2419" spans="1:9" x14ac:dyDescent="0.25">
      <c r="A2419" s="617"/>
      <c r="B2419" s="618"/>
      <c r="C2419" s="8"/>
      <c r="D2419" s="618"/>
      <c r="E2419" s="8"/>
      <c r="F2419" s="8"/>
      <c r="G2419" s="616"/>
      <c r="H2419" s="616"/>
      <c r="I2419" s="616"/>
    </row>
    <row r="2420" spans="1:9" x14ac:dyDescent="0.25">
      <c r="A2420" s="617"/>
      <c r="B2420" s="618"/>
      <c r="C2420" s="8"/>
      <c r="D2420" s="618"/>
      <c r="E2420" s="8"/>
      <c r="F2420" s="8"/>
      <c r="G2420" s="616"/>
      <c r="H2420" s="616"/>
      <c r="I2420" s="616"/>
    </row>
    <row r="2421" spans="1:9" x14ac:dyDescent="0.25">
      <c r="B2421" s="618"/>
      <c r="C2421" s="8"/>
      <c r="D2421" s="618"/>
      <c r="E2421" s="8"/>
      <c r="F2421" s="8"/>
      <c r="G2421" s="8"/>
      <c r="H2421" s="8"/>
      <c r="I2421" s="8"/>
    </row>
    <row r="2422" spans="1:9" x14ac:dyDescent="0.25">
      <c r="B2422" s="618"/>
      <c r="C2422" s="8"/>
      <c r="D2422" s="618"/>
      <c r="E2422" s="8"/>
      <c r="F2422" s="8"/>
      <c r="G2422" s="8"/>
      <c r="H2422" s="8"/>
      <c r="I2422" s="8"/>
    </row>
    <row r="2423" spans="1:9" x14ac:dyDescent="0.25">
      <c r="B2423" s="618"/>
      <c r="C2423" s="8"/>
      <c r="D2423" s="618"/>
      <c r="E2423" s="8"/>
      <c r="F2423" s="8"/>
      <c r="G2423" s="8"/>
      <c r="H2423" s="8"/>
      <c r="I2423" s="8"/>
    </row>
    <row r="2424" spans="1:9" x14ac:dyDescent="0.25">
      <c r="B2424" s="618"/>
      <c r="C2424" s="8"/>
      <c r="D2424" s="618"/>
      <c r="E2424" s="8"/>
      <c r="F2424" s="8"/>
      <c r="G2424" s="8"/>
      <c r="H2424" s="8"/>
      <c r="I2424" s="8"/>
    </row>
    <row r="2425" spans="1:9" x14ac:dyDescent="0.25">
      <c r="B2425" s="618"/>
      <c r="C2425" s="8"/>
      <c r="D2425" s="618"/>
      <c r="E2425" s="8"/>
      <c r="F2425" s="8"/>
      <c r="G2425" s="8"/>
      <c r="H2425" s="8"/>
      <c r="I2425" s="8"/>
    </row>
    <row r="2426" spans="1:9" x14ac:dyDescent="0.25">
      <c r="B2426" s="618"/>
      <c r="C2426" s="8"/>
      <c r="D2426" s="618"/>
      <c r="E2426" s="8"/>
      <c r="F2426" s="8"/>
      <c r="G2426" s="8"/>
      <c r="H2426" s="8"/>
      <c r="I2426" s="8"/>
    </row>
    <row r="2427" spans="1:9" x14ac:dyDescent="0.25">
      <c r="B2427" s="618"/>
      <c r="C2427" s="8"/>
      <c r="D2427" s="618"/>
      <c r="E2427" s="8"/>
      <c r="F2427" s="8"/>
      <c r="G2427" s="8"/>
      <c r="H2427" s="8"/>
      <c r="I2427" s="8"/>
    </row>
    <row r="2428" spans="1:9" x14ac:dyDescent="0.25">
      <c r="B2428" s="618"/>
      <c r="C2428" s="8"/>
      <c r="D2428" s="618"/>
      <c r="E2428" s="8"/>
      <c r="F2428" s="8"/>
      <c r="G2428" s="8"/>
      <c r="H2428" s="8"/>
      <c r="I2428" s="8"/>
    </row>
    <row r="2429" spans="1:9" x14ac:dyDescent="0.25">
      <c r="B2429" s="618"/>
      <c r="C2429" s="8"/>
      <c r="D2429" s="618"/>
      <c r="E2429" s="8"/>
      <c r="F2429" s="8"/>
      <c r="G2429" s="8"/>
      <c r="H2429" s="8"/>
      <c r="I2429" s="8"/>
    </row>
    <row r="2430" spans="1:9" x14ac:dyDescent="0.25">
      <c r="B2430" s="618"/>
      <c r="C2430" s="8"/>
      <c r="D2430" s="618"/>
      <c r="E2430" s="8"/>
      <c r="F2430" s="8"/>
      <c r="G2430" s="8"/>
      <c r="H2430" s="8"/>
      <c r="I2430" s="8"/>
    </row>
    <row r="2431" spans="1:9" x14ac:dyDescent="0.25">
      <c r="B2431" s="618"/>
      <c r="C2431" s="8"/>
      <c r="D2431" s="618"/>
      <c r="E2431" s="8"/>
      <c r="F2431" s="8"/>
      <c r="G2431" s="8"/>
      <c r="H2431" s="8"/>
      <c r="I2431" s="8"/>
    </row>
    <row r="2432" spans="1:9" x14ac:dyDescent="0.25">
      <c r="B2432" s="618"/>
      <c r="C2432" s="8"/>
      <c r="D2432" s="618"/>
      <c r="E2432" s="8"/>
      <c r="F2432" s="8"/>
      <c r="G2432" s="8"/>
      <c r="H2432" s="8"/>
      <c r="I2432" s="8"/>
    </row>
    <row r="2433" spans="2:9" x14ac:dyDescent="0.25">
      <c r="B2433" s="618"/>
      <c r="C2433" s="8"/>
      <c r="D2433" s="618"/>
      <c r="E2433" s="8"/>
      <c r="F2433" s="8"/>
      <c r="G2433" s="8"/>
      <c r="H2433" s="8"/>
      <c r="I2433" s="8"/>
    </row>
    <row r="2434" spans="2:9" x14ac:dyDescent="0.25">
      <c r="B2434" s="618"/>
      <c r="C2434" s="8"/>
      <c r="D2434" s="618"/>
      <c r="E2434" s="8"/>
      <c r="F2434" s="8"/>
      <c r="G2434" s="8"/>
      <c r="H2434" s="8"/>
      <c r="I2434" s="8"/>
    </row>
    <row r="2435" spans="2:9" x14ac:dyDescent="0.25">
      <c r="B2435" s="618"/>
      <c r="C2435" s="8"/>
      <c r="D2435" s="618"/>
      <c r="E2435" s="8"/>
      <c r="F2435" s="8"/>
      <c r="G2435" s="8"/>
      <c r="H2435" s="8"/>
      <c r="I2435" s="8"/>
    </row>
    <row r="2436" spans="2:9" x14ac:dyDescent="0.25">
      <c r="B2436" s="618"/>
      <c r="C2436" s="8"/>
      <c r="D2436" s="618"/>
      <c r="E2436" s="8"/>
      <c r="F2436" s="8"/>
      <c r="G2436" s="8"/>
      <c r="H2436" s="8"/>
      <c r="I2436" s="8"/>
    </row>
    <row r="2437" spans="2:9" x14ac:dyDescent="0.25">
      <c r="B2437" s="618"/>
      <c r="C2437" s="8"/>
      <c r="D2437" s="618"/>
      <c r="E2437" s="8"/>
      <c r="F2437" s="8"/>
      <c r="G2437" s="8"/>
      <c r="H2437" s="8"/>
      <c r="I2437" s="8"/>
    </row>
    <row r="2438" spans="2:9" x14ac:dyDescent="0.25">
      <c r="B2438" s="618"/>
      <c r="C2438" s="8"/>
      <c r="D2438" s="618"/>
      <c r="E2438" s="8"/>
      <c r="F2438" s="8"/>
      <c r="G2438" s="8"/>
      <c r="H2438" s="8"/>
      <c r="I2438" s="8"/>
    </row>
    <row r="2439" spans="2:9" x14ac:dyDescent="0.25">
      <c r="B2439" s="618"/>
      <c r="C2439" s="8"/>
      <c r="D2439" s="618"/>
      <c r="E2439" s="8"/>
      <c r="F2439" s="8"/>
      <c r="G2439" s="8"/>
      <c r="H2439" s="8"/>
      <c r="I2439" s="8"/>
    </row>
    <row r="2440" spans="2:9" x14ac:dyDescent="0.25">
      <c r="B2440" s="618"/>
      <c r="C2440" s="8"/>
      <c r="D2440" s="618"/>
      <c r="E2440" s="8"/>
      <c r="F2440" s="8"/>
      <c r="G2440" s="8"/>
      <c r="H2440" s="8"/>
      <c r="I2440" s="8"/>
    </row>
    <row r="2441" spans="2:9" x14ac:dyDescent="0.25">
      <c r="B2441" s="618"/>
      <c r="C2441" s="8"/>
      <c r="D2441" s="618"/>
      <c r="E2441" s="8"/>
      <c r="F2441" s="8"/>
      <c r="G2441" s="8"/>
      <c r="H2441" s="8"/>
      <c r="I2441" s="8"/>
    </row>
    <row r="2442" spans="2:9" x14ac:dyDescent="0.25">
      <c r="B2442" s="618"/>
      <c r="C2442" s="8"/>
      <c r="D2442" s="618"/>
      <c r="E2442" s="8"/>
      <c r="F2442" s="8"/>
      <c r="G2442" s="8"/>
      <c r="H2442" s="8"/>
      <c r="I2442" s="8"/>
    </row>
    <row r="2443" spans="2:9" x14ac:dyDescent="0.25">
      <c r="B2443" s="618"/>
      <c r="C2443" s="8"/>
      <c r="D2443" s="618"/>
      <c r="E2443" s="8"/>
      <c r="F2443" s="8"/>
      <c r="G2443" s="8"/>
      <c r="H2443" s="8"/>
      <c r="I2443" s="8"/>
    </row>
    <row r="2444" spans="2:9" x14ac:dyDescent="0.25">
      <c r="B2444" s="618"/>
      <c r="C2444" s="8"/>
      <c r="D2444" s="618"/>
      <c r="E2444" s="8"/>
      <c r="F2444" s="8"/>
      <c r="G2444" s="8"/>
      <c r="H2444" s="8"/>
      <c r="I2444" s="8"/>
    </row>
    <row r="2445" spans="2:9" x14ac:dyDescent="0.25">
      <c r="B2445" s="618"/>
      <c r="C2445" s="8"/>
      <c r="D2445" s="618"/>
      <c r="E2445" s="8"/>
      <c r="F2445" s="8"/>
      <c r="G2445" s="8"/>
      <c r="H2445" s="8"/>
      <c r="I2445" s="8"/>
    </row>
    <row r="2446" spans="2:9" x14ac:dyDescent="0.25">
      <c r="B2446" s="618"/>
      <c r="C2446" s="8"/>
      <c r="D2446" s="618"/>
      <c r="E2446" s="8"/>
      <c r="F2446" s="8"/>
      <c r="G2446" s="8"/>
      <c r="H2446" s="8"/>
      <c r="I2446" s="8"/>
    </row>
    <row r="2447" spans="2:9" x14ac:dyDescent="0.25">
      <c r="B2447" s="618"/>
      <c r="C2447" s="8"/>
      <c r="D2447" s="618"/>
      <c r="E2447" s="8"/>
      <c r="F2447" s="8"/>
      <c r="G2447" s="8"/>
      <c r="H2447" s="8"/>
      <c r="I2447" s="8"/>
    </row>
    <row r="2448" spans="2:9" x14ac:dyDescent="0.25">
      <c r="B2448" s="618"/>
      <c r="C2448" s="8"/>
      <c r="D2448" s="618"/>
      <c r="E2448" s="8"/>
      <c r="F2448" s="8"/>
      <c r="G2448" s="8"/>
      <c r="H2448" s="8"/>
      <c r="I2448" s="8"/>
    </row>
    <row r="2449" spans="2:9" x14ac:dyDescent="0.25">
      <c r="B2449" s="618"/>
      <c r="C2449" s="8"/>
      <c r="D2449" s="618"/>
      <c r="E2449" s="8"/>
      <c r="F2449" s="8"/>
      <c r="G2449" s="8"/>
      <c r="H2449" s="8"/>
      <c r="I2449" s="8"/>
    </row>
    <row r="2450" spans="2:9" x14ac:dyDescent="0.25">
      <c r="B2450" s="618"/>
      <c r="C2450" s="8"/>
      <c r="D2450" s="618"/>
      <c r="E2450" s="8"/>
      <c r="F2450" s="8"/>
      <c r="G2450" s="8"/>
      <c r="H2450" s="8"/>
      <c r="I2450" s="8"/>
    </row>
    <row r="2451" spans="2:9" x14ac:dyDescent="0.25">
      <c r="B2451" s="618"/>
      <c r="C2451" s="8"/>
      <c r="D2451" s="618"/>
      <c r="E2451" s="8"/>
      <c r="F2451" s="8"/>
      <c r="G2451" s="8"/>
      <c r="H2451" s="8"/>
      <c r="I2451" s="8"/>
    </row>
    <row r="2452" spans="2:9" x14ac:dyDescent="0.25">
      <c r="B2452" s="618"/>
      <c r="C2452" s="8"/>
      <c r="D2452" s="618"/>
      <c r="E2452" s="8"/>
      <c r="F2452" s="8"/>
      <c r="G2452" s="8"/>
      <c r="H2452" s="8"/>
      <c r="I2452" s="8"/>
    </row>
    <row r="2453" spans="2:9" x14ac:dyDescent="0.25">
      <c r="B2453" s="618"/>
      <c r="C2453" s="8"/>
      <c r="D2453" s="618"/>
      <c r="E2453" s="8"/>
      <c r="F2453" s="8"/>
      <c r="G2453" s="8"/>
      <c r="H2453" s="8"/>
      <c r="I2453" s="8"/>
    </row>
    <row r="2454" spans="2:9" x14ac:dyDescent="0.25">
      <c r="B2454" s="618"/>
      <c r="C2454" s="8"/>
      <c r="D2454" s="618"/>
      <c r="E2454" s="8"/>
      <c r="F2454" s="8"/>
      <c r="G2454" s="8"/>
      <c r="H2454" s="8"/>
      <c r="I2454" s="8"/>
    </row>
    <row r="2455" spans="2:9" x14ac:dyDescent="0.25">
      <c r="B2455" s="618"/>
      <c r="C2455" s="8"/>
      <c r="D2455" s="618"/>
      <c r="E2455" s="8"/>
      <c r="F2455" s="8"/>
      <c r="G2455" s="8"/>
      <c r="H2455" s="8"/>
      <c r="I2455" s="8"/>
    </row>
    <row r="2456" spans="2:9" x14ac:dyDescent="0.25">
      <c r="B2456" s="618"/>
      <c r="C2456" s="8"/>
      <c r="D2456" s="618"/>
      <c r="E2456" s="8"/>
      <c r="F2456" s="8"/>
      <c r="G2456" s="8"/>
      <c r="H2456" s="8"/>
      <c r="I2456" s="8"/>
    </row>
    <row r="2457" spans="2:9" x14ac:dyDescent="0.25">
      <c r="B2457" s="618"/>
      <c r="C2457" s="8"/>
      <c r="D2457" s="618"/>
      <c r="E2457" s="8"/>
      <c r="F2457" s="8"/>
      <c r="G2457" s="8"/>
      <c r="H2457" s="8"/>
      <c r="I2457" s="8"/>
    </row>
    <row r="2458" spans="2:9" x14ac:dyDescent="0.25">
      <c r="B2458" s="618"/>
      <c r="C2458" s="8"/>
      <c r="D2458" s="618"/>
      <c r="E2458" s="8"/>
      <c r="F2458" s="8"/>
      <c r="G2458" s="8"/>
      <c r="H2458" s="8"/>
      <c r="I2458" s="8"/>
    </row>
    <row r="2459" spans="2:9" x14ac:dyDescent="0.25">
      <c r="B2459" s="618"/>
      <c r="C2459" s="8"/>
      <c r="D2459" s="618"/>
      <c r="E2459" s="8"/>
      <c r="F2459" s="8"/>
      <c r="G2459" s="8"/>
      <c r="H2459" s="8"/>
      <c r="I2459" s="8"/>
    </row>
    <row r="2460" spans="2:9" x14ac:dyDescent="0.25">
      <c r="B2460" s="618"/>
      <c r="C2460" s="8"/>
      <c r="D2460" s="618"/>
      <c r="E2460" s="8"/>
      <c r="F2460" s="8"/>
      <c r="G2460" s="8"/>
      <c r="H2460" s="8"/>
      <c r="I2460" s="8"/>
    </row>
    <row r="2461" spans="2:9" x14ac:dyDescent="0.25">
      <c r="B2461" s="618"/>
      <c r="C2461" s="8"/>
      <c r="D2461" s="618"/>
      <c r="E2461" s="8"/>
      <c r="F2461" s="8"/>
      <c r="G2461" s="8"/>
      <c r="H2461" s="8"/>
      <c r="I2461" s="8"/>
    </row>
    <row r="2462" spans="2:9" x14ac:dyDescent="0.25">
      <c r="B2462" s="618"/>
      <c r="C2462" s="8"/>
      <c r="D2462" s="618"/>
      <c r="E2462" s="8"/>
      <c r="F2462" s="8"/>
      <c r="G2462" s="8"/>
      <c r="H2462" s="8"/>
      <c r="I2462" s="8"/>
    </row>
    <row r="2463" spans="2:9" x14ac:dyDescent="0.25">
      <c r="B2463" s="618"/>
      <c r="C2463" s="8"/>
      <c r="D2463" s="618"/>
      <c r="E2463" s="8"/>
      <c r="F2463" s="8"/>
      <c r="G2463" s="8"/>
      <c r="H2463" s="8"/>
      <c r="I2463" s="8"/>
    </row>
    <row r="2464" spans="2:9" x14ac:dyDescent="0.25">
      <c r="B2464" s="618"/>
      <c r="C2464" s="8"/>
      <c r="D2464" s="618"/>
      <c r="E2464" s="8"/>
      <c r="F2464" s="8"/>
      <c r="G2464" s="8"/>
      <c r="H2464" s="8"/>
      <c r="I2464" s="8"/>
    </row>
    <row r="2465" spans="2:9" x14ac:dyDescent="0.25">
      <c r="B2465" s="618"/>
      <c r="C2465" s="8"/>
      <c r="D2465" s="618"/>
      <c r="E2465" s="8"/>
      <c r="F2465" s="8"/>
      <c r="G2465" s="8"/>
      <c r="H2465" s="8"/>
      <c r="I2465" s="8"/>
    </row>
    <row r="2466" spans="2:9" x14ac:dyDescent="0.25">
      <c r="B2466" s="618"/>
      <c r="C2466" s="8"/>
      <c r="D2466" s="618"/>
      <c r="E2466" s="8"/>
      <c r="F2466" s="8"/>
      <c r="G2466" s="8"/>
      <c r="H2466" s="8"/>
      <c r="I2466" s="8"/>
    </row>
    <row r="2467" spans="2:9" x14ac:dyDescent="0.25">
      <c r="B2467" s="618"/>
      <c r="C2467" s="8"/>
      <c r="D2467" s="618"/>
      <c r="E2467" s="8"/>
      <c r="F2467" s="8"/>
      <c r="G2467" s="8"/>
      <c r="H2467" s="8"/>
      <c r="I2467" s="8"/>
    </row>
    <row r="2468" spans="2:9" x14ac:dyDescent="0.25">
      <c r="B2468" s="618"/>
      <c r="C2468" s="8"/>
      <c r="D2468" s="618"/>
      <c r="E2468" s="8"/>
      <c r="F2468" s="8"/>
      <c r="G2468" s="8"/>
      <c r="H2468" s="8"/>
      <c r="I2468" s="8"/>
    </row>
    <row r="2469" spans="2:9" x14ac:dyDescent="0.25">
      <c r="B2469" s="618"/>
      <c r="C2469" s="8"/>
      <c r="D2469" s="618"/>
      <c r="E2469" s="8"/>
      <c r="F2469" s="8"/>
      <c r="G2469" s="8"/>
      <c r="H2469" s="8"/>
      <c r="I2469" s="8"/>
    </row>
    <row r="2470" spans="2:9" x14ac:dyDescent="0.25">
      <c r="B2470" s="618"/>
      <c r="C2470" s="8"/>
      <c r="D2470" s="618"/>
      <c r="E2470" s="8"/>
      <c r="F2470" s="8"/>
      <c r="G2470" s="8"/>
      <c r="H2470" s="8"/>
      <c r="I2470" s="8"/>
    </row>
    <row r="2471" spans="2:9" x14ac:dyDescent="0.25">
      <c r="B2471" s="618"/>
      <c r="C2471" s="8"/>
      <c r="D2471" s="618"/>
      <c r="E2471" s="8"/>
      <c r="F2471" s="8"/>
      <c r="G2471" s="8"/>
      <c r="H2471" s="8"/>
      <c r="I2471" s="8"/>
    </row>
    <row r="2472" spans="2:9" x14ac:dyDescent="0.25">
      <c r="B2472" s="618"/>
      <c r="C2472" s="8"/>
      <c r="D2472" s="618"/>
      <c r="E2472" s="8"/>
      <c r="F2472" s="8"/>
      <c r="G2472" s="8"/>
      <c r="H2472" s="8"/>
      <c r="I2472" s="8"/>
    </row>
    <row r="2473" spans="2:9" x14ac:dyDescent="0.25">
      <c r="B2473" s="618"/>
      <c r="C2473" s="8"/>
      <c r="D2473" s="618"/>
      <c r="E2473" s="8"/>
      <c r="F2473" s="8"/>
      <c r="G2473" s="8"/>
      <c r="H2473" s="8"/>
      <c r="I2473" s="8"/>
    </row>
    <row r="2474" spans="2:9" x14ac:dyDescent="0.25">
      <c r="B2474" s="618"/>
      <c r="C2474" s="8"/>
      <c r="D2474" s="618"/>
      <c r="E2474" s="8"/>
      <c r="F2474" s="8"/>
      <c r="G2474" s="8"/>
      <c r="H2474" s="8"/>
      <c r="I2474" s="8"/>
    </row>
    <row r="2475" spans="2:9" x14ac:dyDescent="0.25">
      <c r="B2475" s="618"/>
      <c r="C2475" s="8"/>
      <c r="D2475" s="618"/>
      <c r="E2475" s="8"/>
      <c r="F2475" s="8"/>
      <c r="G2475" s="8"/>
      <c r="H2475" s="8"/>
      <c r="I2475" s="8"/>
    </row>
    <row r="2476" spans="2:9" x14ac:dyDescent="0.25">
      <c r="B2476" s="618"/>
      <c r="C2476" s="8"/>
      <c r="D2476" s="618"/>
      <c r="E2476" s="8"/>
      <c r="F2476" s="8"/>
      <c r="G2476" s="8"/>
      <c r="H2476" s="8"/>
      <c r="I2476" s="8"/>
    </row>
    <row r="2477" spans="2:9" x14ac:dyDescent="0.25">
      <c r="B2477" s="618"/>
      <c r="C2477" s="8"/>
      <c r="D2477" s="618"/>
      <c r="E2477" s="8"/>
      <c r="F2477" s="8"/>
      <c r="G2477" s="8"/>
      <c r="H2477" s="8"/>
      <c r="I2477" s="8"/>
    </row>
    <row r="2478" spans="2:9" x14ac:dyDescent="0.25">
      <c r="B2478" s="618"/>
      <c r="C2478" s="8"/>
      <c r="D2478" s="618"/>
      <c r="E2478" s="8"/>
      <c r="F2478" s="8"/>
      <c r="G2478" s="8"/>
      <c r="H2478" s="8"/>
      <c r="I2478" s="8"/>
    </row>
    <row r="2479" spans="2:9" x14ac:dyDescent="0.25">
      <c r="B2479" s="618"/>
      <c r="C2479" s="8"/>
      <c r="D2479" s="618"/>
      <c r="E2479" s="8"/>
      <c r="F2479" s="8"/>
      <c r="G2479" s="8"/>
      <c r="H2479" s="8"/>
      <c r="I2479" s="8"/>
    </row>
    <row r="2480" spans="2:9" x14ac:dyDescent="0.25">
      <c r="B2480" s="618"/>
      <c r="C2480" s="8"/>
      <c r="D2480" s="618"/>
      <c r="E2480" s="8"/>
      <c r="F2480" s="8"/>
      <c r="G2480" s="8"/>
      <c r="H2480" s="8"/>
      <c r="I2480" s="8"/>
    </row>
    <row r="2481" spans="2:9" x14ac:dyDescent="0.25">
      <c r="B2481" s="618"/>
      <c r="C2481" s="8"/>
      <c r="D2481" s="618"/>
      <c r="E2481" s="8"/>
      <c r="F2481" s="8"/>
      <c r="G2481" s="8"/>
      <c r="H2481" s="8"/>
      <c r="I2481" s="8"/>
    </row>
    <row r="2482" spans="2:9" x14ac:dyDescent="0.25">
      <c r="B2482" s="618"/>
      <c r="C2482" s="8"/>
      <c r="D2482" s="618"/>
      <c r="E2482" s="8"/>
      <c r="F2482" s="8"/>
      <c r="G2482" s="8"/>
      <c r="H2482" s="8"/>
      <c r="I2482" s="8"/>
    </row>
    <row r="2483" spans="2:9" x14ac:dyDescent="0.25">
      <c r="B2483" s="618"/>
      <c r="C2483" s="8"/>
      <c r="D2483" s="618"/>
      <c r="E2483" s="8"/>
      <c r="F2483" s="8"/>
      <c r="G2483" s="8"/>
      <c r="H2483" s="8"/>
      <c r="I2483" s="8"/>
    </row>
    <row r="2484" spans="2:9" x14ac:dyDescent="0.25">
      <c r="B2484" s="618"/>
      <c r="C2484" s="8"/>
      <c r="D2484" s="618"/>
      <c r="E2484" s="8"/>
      <c r="F2484" s="8"/>
      <c r="G2484" s="8"/>
      <c r="H2484" s="8"/>
      <c r="I2484" s="8"/>
    </row>
    <row r="2485" spans="2:9" x14ac:dyDescent="0.25">
      <c r="B2485" s="618"/>
      <c r="C2485" s="8"/>
      <c r="D2485" s="618"/>
      <c r="E2485" s="8"/>
      <c r="F2485" s="8"/>
      <c r="G2485" s="8"/>
      <c r="H2485" s="8"/>
      <c r="I2485" s="8"/>
    </row>
    <row r="2486" spans="2:9" x14ac:dyDescent="0.25">
      <c r="B2486" s="618"/>
      <c r="C2486" s="8"/>
      <c r="D2486" s="618"/>
      <c r="E2486" s="8"/>
      <c r="F2486" s="8"/>
      <c r="G2486" s="8"/>
      <c r="H2486" s="8"/>
      <c r="I2486" s="8"/>
    </row>
    <row r="2487" spans="2:9" x14ac:dyDescent="0.25">
      <c r="B2487" s="618"/>
      <c r="C2487" s="8"/>
      <c r="D2487" s="618"/>
      <c r="E2487" s="8"/>
      <c r="F2487" s="8"/>
      <c r="G2487" s="8"/>
      <c r="H2487" s="8"/>
      <c r="I2487" s="8"/>
    </row>
    <row r="2488" spans="2:9" x14ac:dyDescent="0.25">
      <c r="B2488" s="618"/>
      <c r="C2488" s="8"/>
      <c r="D2488" s="618"/>
      <c r="E2488" s="8"/>
      <c r="F2488" s="8"/>
      <c r="G2488" s="8"/>
      <c r="H2488" s="8"/>
      <c r="I2488" s="8"/>
    </row>
    <row r="2489" spans="2:9" x14ac:dyDescent="0.25">
      <c r="B2489" s="618"/>
      <c r="C2489" s="8"/>
      <c r="D2489" s="618"/>
      <c r="E2489" s="8"/>
      <c r="F2489" s="8"/>
      <c r="G2489" s="8"/>
      <c r="H2489" s="8"/>
      <c r="I2489" s="8"/>
    </row>
    <row r="2490" spans="2:9" x14ac:dyDescent="0.25">
      <c r="B2490" s="618"/>
      <c r="C2490" s="8"/>
      <c r="D2490" s="618"/>
      <c r="E2490" s="8"/>
      <c r="F2490" s="8"/>
      <c r="G2490" s="8"/>
      <c r="H2490" s="8"/>
      <c r="I2490" s="8"/>
    </row>
    <row r="2491" spans="2:9" x14ac:dyDescent="0.25">
      <c r="B2491" s="618"/>
      <c r="C2491" s="8"/>
      <c r="D2491" s="618"/>
      <c r="E2491" s="8"/>
      <c r="F2491" s="8"/>
      <c r="G2491" s="8"/>
      <c r="H2491" s="8"/>
      <c r="I2491" s="8"/>
    </row>
    <row r="2492" spans="2:9" x14ac:dyDescent="0.25">
      <c r="B2492" s="618"/>
      <c r="C2492" s="8"/>
      <c r="D2492" s="618"/>
      <c r="E2492" s="8"/>
      <c r="F2492" s="8"/>
      <c r="G2492" s="8"/>
      <c r="H2492" s="8"/>
      <c r="I2492" s="8"/>
    </row>
    <row r="2493" spans="2:9" x14ac:dyDescent="0.25">
      <c r="B2493" s="618"/>
      <c r="C2493" s="8"/>
      <c r="D2493" s="618"/>
      <c r="E2493" s="8"/>
      <c r="F2493" s="8"/>
      <c r="G2493" s="8"/>
      <c r="H2493" s="8"/>
      <c r="I2493" s="8"/>
    </row>
    <row r="2494" spans="2:9" x14ac:dyDescent="0.25">
      <c r="B2494" s="618"/>
      <c r="C2494" s="8"/>
      <c r="D2494" s="618"/>
      <c r="E2494" s="8"/>
      <c r="F2494" s="8"/>
      <c r="G2494" s="8"/>
      <c r="H2494" s="8"/>
      <c r="I2494" s="8"/>
    </row>
    <row r="2495" spans="2:9" x14ac:dyDescent="0.25">
      <c r="B2495" s="618"/>
      <c r="C2495" s="8"/>
      <c r="D2495" s="618"/>
      <c r="E2495" s="8"/>
      <c r="F2495" s="8"/>
      <c r="G2495" s="8"/>
      <c r="H2495" s="8"/>
      <c r="I2495" s="8"/>
    </row>
    <row r="2496" spans="2:9" x14ac:dyDescent="0.25">
      <c r="B2496" s="618"/>
      <c r="C2496" s="8"/>
      <c r="D2496" s="618"/>
      <c r="E2496" s="8"/>
      <c r="F2496" s="8"/>
      <c r="G2496" s="8"/>
      <c r="H2496" s="8"/>
      <c r="I2496" s="8"/>
    </row>
    <row r="2497" spans="2:9" x14ac:dyDescent="0.25">
      <c r="B2497" s="618"/>
      <c r="C2497" s="8"/>
      <c r="D2497" s="618"/>
      <c r="E2497" s="8"/>
      <c r="F2497" s="8"/>
      <c r="G2497" s="8"/>
      <c r="H2497" s="8"/>
      <c r="I2497" s="8"/>
    </row>
    <row r="2498" spans="2:9" x14ac:dyDescent="0.25">
      <c r="B2498" s="618"/>
      <c r="C2498" s="8"/>
      <c r="D2498" s="618"/>
      <c r="E2498" s="8"/>
      <c r="F2498" s="8"/>
      <c r="G2498" s="8"/>
      <c r="H2498" s="8"/>
      <c r="I2498" s="8"/>
    </row>
    <row r="2499" spans="2:9" x14ac:dyDescent="0.25">
      <c r="B2499" s="618"/>
      <c r="C2499" s="8"/>
      <c r="D2499" s="618"/>
      <c r="E2499" s="8"/>
      <c r="F2499" s="8"/>
      <c r="G2499" s="8"/>
      <c r="H2499" s="8"/>
      <c r="I2499" s="8"/>
    </row>
    <row r="2500" spans="2:9" x14ac:dyDescent="0.25">
      <c r="B2500" s="618"/>
      <c r="C2500" s="8"/>
      <c r="D2500" s="618"/>
      <c r="E2500" s="8"/>
      <c r="F2500" s="8"/>
      <c r="G2500" s="8"/>
      <c r="H2500" s="8"/>
      <c r="I2500" s="8"/>
    </row>
    <row r="2501" spans="2:9" x14ac:dyDescent="0.25">
      <c r="B2501" s="618"/>
      <c r="C2501" s="8"/>
      <c r="D2501" s="618"/>
      <c r="E2501" s="8"/>
      <c r="F2501" s="8"/>
      <c r="G2501" s="8"/>
      <c r="H2501" s="8"/>
      <c r="I2501" s="8"/>
    </row>
    <row r="2502" spans="2:9" x14ac:dyDescent="0.25">
      <c r="B2502" s="618"/>
      <c r="C2502" s="8"/>
      <c r="D2502" s="618"/>
      <c r="E2502" s="8"/>
      <c r="F2502" s="8"/>
      <c r="G2502" s="8"/>
      <c r="H2502" s="8"/>
      <c r="I2502" s="8"/>
    </row>
    <row r="2503" spans="2:9" x14ac:dyDescent="0.25">
      <c r="B2503" s="618"/>
      <c r="C2503" s="8"/>
      <c r="D2503" s="618"/>
      <c r="E2503" s="8"/>
      <c r="F2503" s="8"/>
      <c r="G2503" s="8"/>
      <c r="H2503" s="8"/>
      <c r="I2503" s="8"/>
    </row>
    <row r="2504" spans="2:9" x14ac:dyDescent="0.25">
      <c r="B2504" s="618"/>
      <c r="C2504" s="8"/>
      <c r="D2504" s="618"/>
      <c r="E2504" s="8"/>
      <c r="F2504" s="8"/>
      <c r="G2504" s="8"/>
      <c r="H2504" s="8"/>
      <c r="I2504" s="8"/>
    </row>
    <row r="2505" spans="2:9" x14ac:dyDescent="0.25">
      <c r="B2505" s="618"/>
      <c r="C2505" s="8"/>
      <c r="D2505" s="618"/>
      <c r="E2505" s="8"/>
      <c r="F2505" s="8"/>
      <c r="G2505" s="8"/>
      <c r="H2505" s="8"/>
      <c r="I2505" s="8"/>
    </row>
    <row r="2506" spans="2:9" x14ac:dyDescent="0.25">
      <c r="B2506" s="618"/>
      <c r="C2506" s="8"/>
      <c r="D2506" s="618"/>
      <c r="E2506" s="8"/>
      <c r="F2506" s="8"/>
      <c r="G2506" s="8"/>
      <c r="H2506" s="8"/>
      <c r="I2506" s="8"/>
    </row>
    <row r="2507" spans="2:9" x14ac:dyDescent="0.25">
      <c r="B2507" s="618"/>
      <c r="C2507" s="8"/>
      <c r="D2507" s="618"/>
      <c r="E2507" s="8"/>
      <c r="F2507" s="8"/>
      <c r="G2507" s="8"/>
      <c r="H2507" s="8"/>
      <c r="I2507" s="8"/>
    </row>
    <row r="2508" spans="2:9" x14ac:dyDescent="0.25">
      <c r="B2508" s="618"/>
      <c r="C2508" s="8"/>
      <c r="D2508" s="618"/>
      <c r="E2508" s="8"/>
      <c r="F2508" s="8"/>
      <c r="G2508" s="8"/>
      <c r="H2508" s="8"/>
      <c r="I2508" s="8"/>
    </row>
    <row r="2509" spans="2:9" x14ac:dyDescent="0.25">
      <c r="B2509" s="618"/>
      <c r="C2509" s="8"/>
      <c r="D2509" s="618"/>
      <c r="E2509" s="8"/>
      <c r="F2509" s="8"/>
      <c r="G2509" s="8"/>
      <c r="H2509" s="8"/>
      <c r="I2509" s="8"/>
    </row>
    <row r="2510" spans="2:9" x14ac:dyDescent="0.25">
      <c r="B2510" s="618"/>
      <c r="C2510" s="8"/>
      <c r="D2510" s="618"/>
      <c r="E2510" s="8"/>
      <c r="F2510" s="8"/>
      <c r="G2510" s="8"/>
      <c r="H2510" s="8"/>
      <c r="I2510" s="8"/>
    </row>
    <row r="2511" spans="2:9" x14ac:dyDescent="0.25">
      <c r="B2511" s="618"/>
      <c r="C2511" s="8"/>
      <c r="D2511" s="618"/>
      <c r="E2511" s="8"/>
      <c r="F2511" s="8"/>
      <c r="G2511" s="8"/>
      <c r="H2511" s="8"/>
      <c r="I2511" s="8"/>
    </row>
    <row r="2512" spans="2:9" x14ac:dyDescent="0.25">
      <c r="B2512" s="618"/>
      <c r="C2512" s="8"/>
      <c r="D2512" s="618"/>
      <c r="E2512" s="8"/>
      <c r="F2512" s="8"/>
      <c r="G2512" s="8"/>
      <c r="H2512" s="8"/>
      <c r="I2512" s="8"/>
    </row>
    <row r="2513" spans="2:9" x14ac:dyDescent="0.25">
      <c r="B2513" s="618"/>
      <c r="C2513" s="8"/>
      <c r="D2513" s="618"/>
      <c r="E2513" s="8"/>
      <c r="F2513" s="8"/>
      <c r="G2513" s="8"/>
      <c r="H2513" s="8"/>
      <c r="I2513" s="8"/>
    </row>
    <row r="2514" spans="2:9" x14ac:dyDescent="0.25">
      <c r="B2514" s="618"/>
      <c r="C2514" s="8"/>
      <c r="D2514" s="618"/>
      <c r="E2514" s="8"/>
      <c r="F2514" s="8"/>
      <c r="G2514" s="8"/>
      <c r="H2514" s="8"/>
      <c r="I2514" s="8"/>
    </row>
    <row r="2515" spans="2:9" x14ac:dyDescent="0.25">
      <c r="B2515" s="618"/>
      <c r="C2515" s="8"/>
      <c r="D2515" s="618"/>
      <c r="E2515" s="8"/>
      <c r="F2515" s="8"/>
      <c r="G2515" s="8"/>
      <c r="H2515" s="8"/>
      <c r="I2515" s="8"/>
    </row>
    <row r="2516" spans="2:9" x14ac:dyDescent="0.25">
      <c r="B2516" s="618"/>
      <c r="C2516" s="8"/>
      <c r="D2516" s="618"/>
      <c r="E2516" s="8"/>
      <c r="F2516" s="8"/>
      <c r="G2516" s="8"/>
      <c r="H2516" s="8"/>
      <c r="I2516" s="8"/>
    </row>
    <row r="2517" spans="2:9" x14ac:dyDescent="0.25">
      <c r="B2517" s="618"/>
      <c r="C2517" s="8"/>
      <c r="D2517" s="618"/>
      <c r="E2517" s="8"/>
      <c r="F2517" s="8"/>
      <c r="G2517" s="8"/>
      <c r="H2517" s="8"/>
      <c r="I2517" s="8"/>
    </row>
    <row r="2518" spans="2:9" x14ac:dyDescent="0.25">
      <c r="B2518" s="618"/>
      <c r="C2518" s="8"/>
      <c r="D2518" s="618"/>
      <c r="E2518" s="8"/>
      <c r="F2518" s="8"/>
      <c r="G2518" s="8"/>
      <c r="H2518" s="8"/>
      <c r="I2518" s="8"/>
    </row>
    <row r="2519" spans="2:9" x14ac:dyDescent="0.25">
      <c r="B2519" s="618"/>
      <c r="C2519" s="8"/>
      <c r="D2519" s="618"/>
      <c r="E2519" s="8"/>
      <c r="F2519" s="8"/>
      <c r="G2519" s="8"/>
      <c r="H2519" s="8"/>
      <c r="I2519" s="8"/>
    </row>
    <row r="2520" spans="2:9" x14ac:dyDescent="0.25">
      <c r="B2520" s="618"/>
      <c r="C2520" s="8"/>
      <c r="D2520" s="618"/>
      <c r="E2520" s="8"/>
      <c r="F2520" s="8"/>
      <c r="G2520" s="8"/>
      <c r="H2520" s="8"/>
      <c r="I2520" s="8"/>
    </row>
    <row r="2521" spans="2:9" x14ac:dyDescent="0.25">
      <c r="B2521" s="618"/>
      <c r="C2521" s="8"/>
      <c r="D2521" s="618"/>
      <c r="E2521" s="8"/>
      <c r="F2521" s="8"/>
      <c r="G2521" s="8"/>
      <c r="H2521" s="8"/>
      <c r="I2521" s="8"/>
    </row>
    <row r="2522" spans="2:9" x14ac:dyDescent="0.25">
      <c r="B2522" s="618"/>
      <c r="C2522" s="8"/>
      <c r="D2522" s="618"/>
      <c r="E2522" s="8"/>
      <c r="F2522" s="8"/>
      <c r="G2522" s="8"/>
      <c r="H2522" s="8"/>
      <c r="I2522" s="8"/>
    </row>
    <row r="2523" spans="2:9" x14ac:dyDescent="0.25">
      <c r="B2523" s="618"/>
      <c r="C2523" s="8"/>
      <c r="D2523" s="618"/>
      <c r="E2523" s="8"/>
      <c r="F2523" s="8"/>
      <c r="G2523" s="8"/>
      <c r="H2523" s="8"/>
      <c r="I2523" s="8"/>
    </row>
    <row r="2524" spans="2:9" x14ac:dyDescent="0.25">
      <c r="B2524" s="618"/>
      <c r="C2524" s="8"/>
      <c r="D2524" s="618"/>
      <c r="E2524" s="8"/>
      <c r="F2524" s="8"/>
      <c r="G2524" s="8"/>
      <c r="H2524" s="8"/>
      <c r="I2524" s="8"/>
    </row>
    <row r="2525" spans="2:9" x14ac:dyDescent="0.25">
      <c r="B2525" s="618"/>
      <c r="C2525" s="8"/>
      <c r="D2525" s="618"/>
      <c r="E2525" s="8"/>
      <c r="F2525" s="8"/>
      <c r="G2525" s="8"/>
      <c r="H2525" s="8"/>
      <c r="I2525" s="8"/>
    </row>
    <row r="2526" spans="2:9" x14ac:dyDescent="0.25">
      <c r="B2526" s="618"/>
      <c r="C2526" s="8"/>
      <c r="D2526" s="618"/>
      <c r="E2526" s="8"/>
      <c r="F2526" s="8"/>
      <c r="G2526" s="8"/>
      <c r="H2526" s="8"/>
      <c r="I2526" s="8"/>
    </row>
    <row r="2527" spans="2:9" x14ac:dyDescent="0.25">
      <c r="B2527" s="618"/>
      <c r="C2527" s="8"/>
      <c r="D2527" s="618"/>
      <c r="E2527" s="8"/>
      <c r="F2527" s="8"/>
      <c r="G2527" s="8"/>
      <c r="H2527" s="8"/>
      <c r="I2527" s="8"/>
    </row>
    <row r="2528" spans="2:9" x14ac:dyDescent="0.25">
      <c r="B2528" s="618"/>
      <c r="C2528" s="8"/>
      <c r="D2528" s="618"/>
      <c r="E2528" s="8"/>
      <c r="F2528" s="8"/>
      <c r="G2528" s="8"/>
      <c r="H2528" s="8"/>
      <c r="I2528" s="8"/>
    </row>
    <row r="2529" spans="2:9" x14ac:dyDescent="0.25">
      <c r="B2529" s="618"/>
      <c r="C2529" s="8"/>
      <c r="D2529" s="618"/>
      <c r="E2529" s="8"/>
      <c r="F2529" s="8"/>
      <c r="G2529" s="8"/>
      <c r="H2529" s="8"/>
      <c r="I2529" s="8"/>
    </row>
    <row r="2530" spans="2:9" x14ac:dyDescent="0.25">
      <c r="B2530" s="618"/>
      <c r="C2530" s="8"/>
      <c r="D2530" s="618"/>
      <c r="E2530" s="8"/>
      <c r="F2530" s="8"/>
      <c r="G2530" s="8"/>
      <c r="H2530" s="8"/>
      <c r="I2530" s="8"/>
    </row>
    <row r="2531" spans="2:9" x14ac:dyDescent="0.25">
      <c r="B2531" s="618"/>
      <c r="C2531" s="8"/>
      <c r="D2531" s="618"/>
      <c r="E2531" s="8"/>
      <c r="F2531" s="8"/>
      <c r="G2531" s="8"/>
      <c r="H2531" s="8"/>
      <c r="I2531" s="8"/>
    </row>
    <row r="2532" spans="2:9" x14ac:dyDescent="0.25">
      <c r="B2532" s="618"/>
      <c r="C2532" s="8"/>
      <c r="D2532" s="618"/>
      <c r="E2532" s="8"/>
      <c r="F2532" s="8"/>
      <c r="G2532" s="8"/>
      <c r="H2532" s="8"/>
      <c r="I2532" s="8"/>
    </row>
    <row r="2533" spans="2:9" x14ac:dyDescent="0.25">
      <c r="B2533" s="618"/>
      <c r="C2533" s="8"/>
      <c r="D2533" s="618"/>
      <c r="E2533" s="8"/>
      <c r="F2533" s="8"/>
      <c r="G2533" s="8"/>
      <c r="H2533" s="8"/>
      <c r="I2533" s="8"/>
    </row>
    <row r="2534" spans="2:9" x14ac:dyDescent="0.25">
      <c r="B2534" s="618"/>
      <c r="C2534" s="8"/>
      <c r="D2534" s="618"/>
      <c r="E2534" s="8"/>
      <c r="F2534" s="8"/>
      <c r="G2534" s="8"/>
      <c r="H2534" s="8"/>
      <c r="I2534" s="8"/>
    </row>
    <row r="2535" spans="2:9" x14ac:dyDescent="0.25">
      <c r="B2535" s="618"/>
      <c r="C2535" s="8"/>
      <c r="D2535" s="618"/>
      <c r="E2535" s="8"/>
      <c r="F2535" s="8"/>
      <c r="G2535" s="8"/>
      <c r="H2535" s="8"/>
      <c r="I2535" s="8"/>
    </row>
    <row r="2536" spans="2:9" x14ac:dyDescent="0.25">
      <c r="B2536" s="618"/>
      <c r="C2536" s="8"/>
      <c r="D2536" s="618"/>
      <c r="E2536" s="8"/>
      <c r="F2536" s="8"/>
      <c r="G2536" s="8"/>
      <c r="H2536" s="8"/>
      <c r="I2536" s="8"/>
    </row>
    <row r="2537" spans="2:9" x14ac:dyDescent="0.25">
      <c r="B2537" s="618"/>
      <c r="C2537" s="8"/>
      <c r="D2537" s="618"/>
      <c r="E2537" s="8"/>
      <c r="F2537" s="8"/>
      <c r="G2537" s="8"/>
      <c r="H2537" s="8"/>
      <c r="I2537" s="8"/>
    </row>
    <row r="2538" spans="2:9" x14ac:dyDescent="0.25">
      <c r="B2538" s="618"/>
      <c r="C2538" s="8"/>
      <c r="D2538" s="618"/>
      <c r="E2538" s="8"/>
      <c r="F2538" s="8"/>
      <c r="G2538" s="8"/>
      <c r="H2538" s="8"/>
      <c r="I2538" s="8"/>
    </row>
    <row r="2539" spans="2:9" x14ac:dyDescent="0.25">
      <c r="B2539" s="618"/>
      <c r="C2539" s="8"/>
      <c r="D2539" s="618"/>
      <c r="E2539" s="8"/>
      <c r="F2539" s="8"/>
      <c r="G2539" s="8"/>
      <c r="H2539" s="8"/>
      <c r="I2539" s="8"/>
    </row>
    <row r="2540" spans="2:9" x14ac:dyDescent="0.25">
      <c r="B2540" s="618"/>
      <c r="C2540" s="8"/>
      <c r="D2540" s="618"/>
      <c r="E2540" s="8"/>
      <c r="F2540" s="8"/>
      <c r="G2540" s="8"/>
      <c r="H2540" s="8"/>
      <c r="I2540" s="8"/>
    </row>
    <row r="2541" spans="2:9" x14ac:dyDescent="0.25">
      <c r="B2541" s="618"/>
      <c r="C2541" s="8"/>
      <c r="D2541" s="618"/>
      <c r="E2541" s="8"/>
      <c r="F2541" s="8"/>
      <c r="G2541" s="8"/>
      <c r="H2541" s="8"/>
      <c r="I2541" s="8"/>
    </row>
    <row r="2542" spans="2:9" x14ac:dyDescent="0.25">
      <c r="B2542" s="618"/>
      <c r="C2542" s="8"/>
      <c r="D2542" s="618"/>
      <c r="E2542" s="8"/>
      <c r="F2542" s="8"/>
      <c r="G2542" s="8"/>
      <c r="H2542" s="8"/>
      <c r="I2542" s="8"/>
    </row>
    <row r="2543" spans="2:9" x14ac:dyDescent="0.25">
      <c r="B2543" s="618"/>
      <c r="C2543" s="8"/>
      <c r="D2543" s="618"/>
      <c r="E2543" s="8"/>
      <c r="F2543" s="8"/>
      <c r="G2543" s="8"/>
      <c r="H2543" s="8"/>
      <c r="I2543" s="8"/>
    </row>
    <row r="2544" spans="2:9" x14ac:dyDescent="0.25">
      <c r="B2544" s="618"/>
      <c r="C2544" s="8"/>
      <c r="D2544" s="618"/>
      <c r="E2544" s="8"/>
      <c r="F2544" s="8"/>
      <c r="G2544" s="8"/>
      <c r="H2544" s="8"/>
      <c r="I2544" s="8"/>
    </row>
    <row r="2545" spans="2:9" x14ac:dyDescent="0.25">
      <c r="B2545" s="618"/>
      <c r="C2545" s="8"/>
      <c r="D2545" s="618"/>
      <c r="E2545" s="8"/>
      <c r="F2545" s="8"/>
      <c r="G2545" s="8"/>
      <c r="H2545" s="8"/>
      <c r="I2545" s="8"/>
    </row>
    <row r="2546" spans="2:9" x14ac:dyDescent="0.25">
      <c r="B2546" s="618"/>
      <c r="C2546" s="8"/>
      <c r="D2546" s="618"/>
      <c r="E2546" s="8"/>
      <c r="F2546" s="8"/>
      <c r="G2546" s="8"/>
      <c r="H2546" s="8"/>
      <c r="I2546" s="8"/>
    </row>
    <row r="2547" spans="2:9" x14ac:dyDescent="0.25">
      <c r="B2547" s="618"/>
      <c r="C2547" s="8"/>
      <c r="D2547" s="618"/>
      <c r="E2547" s="8"/>
      <c r="F2547" s="8"/>
      <c r="G2547" s="8"/>
      <c r="H2547" s="8"/>
      <c r="I2547" s="8"/>
    </row>
    <row r="2548" spans="2:9" x14ac:dyDescent="0.25">
      <c r="B2548" s="618"/>
      <c r="C2548" s="8"/>
      <c r="D2548" s="618"/>
      <c r="E2548" s="8"/>
      <c r="F2548" s="8"/>
      <c r="G2548" s="8"/>
      <c r="H2548" s="8"/>
      <c r="I2548" s="8"/>
    </row>
    <row r="2549" spans="2:9" x14ac:dyDescent="0.25">
      <c r="B2549" s="618"/>
      <c r="C2549" s="8"/>
      <c r="D2549" s="618"/>
      <c r="E2549" s="8"/>
      <c r="F2549" s="8"/>
      <c r="G2549" s="8"/>
      <c r="H2549" s="8"/>
      <c r="I2549" s="8"/>
    </row>
    <row r="2550" spans="2:9" x14ac:dyDescent="0.25">
      <c r="B2550" s="618"/>
      <c r="C2550" s="8"/>
      <c r="D2550" s="618"/>
      <c r="E2550" s="8"/>
      <c r="F2550" s="8"/>
      <c r="G2550" s="8"/>
      <c r="H2550" s="8"/>
      <c r="I2550" s="8"/>
    </row>
    <row r="2551" spans="2:9" x14ac:dyDescent="0.25">
      <c r="B2551" s="618"/>
      <c r="C2551" s="8"/>
      <c r="D2551" s="618"/>
      <c r="E2551" s="8"/>
      <c r="F2551" s="8"/>
      <c r="G2551" s="8"/>
      <c r="H2551" s="8"/>
      <c r="I2551" s="8"/>
    </row>
    <row r="2552" spans="2:9" x14ac:dyDescent="0.25">
      <c r="B2552" s="618"/>
      <c r="C2552" s="8"/>
      <c r="D2552" s="618"/>
      <c r="E2552" s="8"/>
      <c r="F2552" s="8"/>
      <c r="G2552" s="8"/>
      <c r="H2552" s="8"/>
      <c r="I2552" s="8"/>
    </row>
    <row r="2553" spans="2:9" x14ac:dyDescent="0.25">
      <c r="B2553" s="618"/>
      <c r="C2553" s="8"/>
      <c r="D2553" s="618"/>
      <c r="E2553" s="8"/>
      <c r="F2553" s="8"/>
      <c r="G2553" s="8"/>
      <c r="H2553" s="8"/>
      <c r="I2553" s="8"/>
    </row>
    <row r="2554" spans="2:9" x14ac:dyDescent="0.25">
      <c r="B2554" s="618"/>
      <c r="C2554" s="8"/>
      <c r="D2554" s="618"/>
      <c r="E2554" s="8"/>
      <c r="F2554" s="8"/>
      <c r="G2554" s="8"/>
      <c r="H2554" s="8"/>
      <c r="I2554" s="8"/>
    </row>
    <row r="2555" spans="2:9" x14ac:dyDescent="0.25">
      <c r="B2555" s="618"/>
      <c r="C2555" s="8"/>
      <c r="D2555" s="618"/>
      <c r="E2555" s="8"/>
      <c r="F2555" s="8"/>
      <c r="G2555" s="8"/>
      <c r="H2555" s="8"/>
      <c r="I2555" s="8"/>
    </row>
    <row r="2556" spans="2:9" x14ac:dyDescent="0.25">
      <c r="B2556" s="618"/>
      <c r="C2556" s="8"/>
      <c r="D2556" s="618"/>
      <c r="E2556" s="8"/>
      <c r="F2556" s="8"/>
      <c r="G2556" s="8"/>
      <c r="H2556" s="8"/>
      <c r="I2556" s="8"/>
    </row>
    <row r="2557" spans="2:9" x14ac:dyDescent="0.25">
      <c r="B2557" s="618"/>
      <c r="C2557" s="8"/>
      <c r="D2557" s="618"/>
      <c r="E2557" s="8"/>
      <c r="F2557" s="8"/>
      <c r="G2557" s="8"/>
      <c r="H2557" s="8"/>
      <c r="I2557" s="8"/>
    </row>
    <row r="2558" spans="2:9" x14ac:dyDescent="0.25">
      <c r="B2558" s="618"/>
      <c r="C2558" s="8"/>
      <c r="D2558" s="618"/>
      <c r="E2558" s="8"/>
      <c r="F2558" s="8"/>
      <c r="G2558" s="8"/>
      <c r="H2558" s="8"/>
      <c r="I2558" s="8"/>
    </row>
    <row r="2559" spans="2:9" x14ac:dyDescent="0.25">
      <c r="B2559" s="618"/>
      <c r="C2559" s="8"/>
      <c r="D2559" s="618"/>
      <c r="E2559" s="8"/>
      <c r="F2559" s="8"/>
      <c r="G2559" s="8"/>
      <c r="H2559" s="8"/>
      <c r="I2559" s="8"/>
    </row>
    <row r="2560" spans="2:9" x14ac:dyDescent="0.25">
      <c r="B2560" s="618"/>
      <c r="C2560" s="8"/>
      <c r="D2560" s="618"/>
      <c r="E2560" s="8"/>
      <c r="F2560" s="8"/>
      <c r="G2560" s="8"/>
      <c r="H2560" s="8"/>
      <c r="I2560" s="8"/>
    </row>
    <row r="2561" spans="2:9" x14ac:dyDescent="0.25">
      <c r="B2561" s="618"/>
      <c r="C2561" s="8"/>
      <c r="D2561" s="618"/>
      <c r="E2561" s="8"/>
      <c r="F2561" s="8"/>
      <c r="G2561" s="8"/>
      <c r="H2561" s="8"/>
      <c r="I2561" s="8"/>
    </row>
    <row r="2562" spans="2:9" x14ac:dyDescent="0.25">
      <c r="B2562" s="618"/>
      <c r="C2562" s="8"/>
      <c r="D2562" s="618"/>
      <c r="E2562" s="8"/>
      <c r="F2562" s="8"/>
      <c r="G2562" s="8"/>
      <c r="H2562" s="8"/>
      <c r="I2562" s="8"/>
    </row>
    <row r="2563" spans="2:9" x14ac:dyDescent="0.25">
      <c r="B2563" s="618"/>
      <c r="C2563" s="8"/>
      <c r="D2563" s="618"/>
      <c r="E2563" s="8"/>
      <c r="F2563" s="8"/>
      <c r="G2563" s="8"/>
      <c r="H2563" s="8"/>
      <c r="I2563" s="8"/>
    </row>
    <row r="2564" spans="2:9" x14ac:dyDescent="0.25">
      <c r="B2564" s="618"/>
      <c r="C2564" s="8"/>
      <c r="D2564" s="618"/>
      <c r="E2564" s="8"/>
      <c r="F2564" s="8"/>
      <c r="G2564" s="8"/>
      <c r="H2564" s="8"/>
      <c r="I2564" s="8"/>
    </row>
    <row r="2565" spans="2:9" x14ac:dyDescent="0.25">
      <c r="B2565" s="618"/>
      <c r="C2565" s="8"/>
      <c r="D2565" s="618"/>
      <c r="E2565" s="8"/>
      <c r="F2565" s="8"/>
      <c r="G2565" s="8"/>
      <c r="H2565" s="8"/>
      <c r="I2565" s="8"/>
    </row>
    <row r="2566" spans="2:9" x14ac:dyDescent="0.25">
      <c r="B2566" s="618"/>
      <c r="C2566" s="8"/>
      <c r="D2566" s="618"/>
      <c r="E2566" s="8"/>
      <c r="F2566" s="8"/>
      <c r="G2566" s="8"/>
      <c r="H2566" s="8"/>
      <c r="I2566" s="8"/>
    </row>
    <row r="2567" spans="2:9" x14ac:dyDescent="0.25">
      <c r="B2567" s="618"/>
      <c r="C2567" s="8"/>
      <c r="D2567" s="618"/>
      <c r="E2567" s="8"/>
      <c r="F2567" s="8"/>
      <c r="G2567" s="8"/>
      <c r="H2567" s="8"/>
      <c r="I2567" s="8"/>
    </row>
    <row r="2568" spans="2:9" x14ac:dyDescent="0.25">
      <c r="B2568" s="618"/>
      <c r="C2568" s="8"/>
      <c r="D2568" s="618"/>
      <c r="E2568" s="8"/>
      <c r="F2568" s="8"/>
      <c r="G2568" s="8"/>
      <c r="H2568" s="8"/>
      <c r="I2568" s="8"/>
    </row>
    <row r="2569" spans="2:9" x14ac:dyDescent="0.25">
      <c r="B2569" s="618"/>
      <c r="C2569" s="8"/>
      <c r="D2569" s="618"/>
      <c r="E2569" s="8"/>
      <c r="F2569" s="8"/>
      <c r="G2569" s="8"/>
      <c r="H2569" s="8"/>
      <c r="I2569" s="8"/>
    </row>
    <row r="2570" spans="2:9" x14ac:dyDescent="0.25">
      <c r="B2570" s="618"/>
      <c r="C2570" s="8"/>
      <c r="D2570" s="618"/>
      <c r="E2570" s="8"/>
      <c r="F2570" s="8"/>
      <c r="G2570" s="8"/>
      <c r="H2570" s="8"/>
      <c r="I2570" s="8"/>
    </row>
    <row r="2571" spans="2:9" x14ac:dyDescent="0.25">
      <c r="B2571" s="618"/>
      <c r="C2571" s="8"/>
      <c r="D2571" s="618"/>
      <c r="E2571" s="8"/>
      <c r="F2571" s="8"/>
      <c r="G2571" s="8"/>
      <c r="H2571" s="8"/>
      <c r="I2571" s="8"/>
    </row>
    <row r="2572" spans="2:9" x14ac:dyDescent="0.25">
      <c r="B2572" s="618"/>
      <c r="C2572" s="8"/>
      <c r="D2572" s="618"/>
      <c r="E2572" s="8"/>
      <c r="F2572" s="8"/>
      <c r="G2572" s="8"/>
      <c r="H2572" s="8"/>
      <c r="I2572" s="8"/>
    </row>
    <row r="2573" spans="2:9" x14ac:dyDescent="0.25">
      <c r="B2573" s="618"/>
      <c r="C2573" s="8"/>
      <c r="D2573" s="618"/>
      <c r="E2573" s="8"/>
      <c r="F2573" s="8"/>
      <c r="G2573" s="8"/>
      <c r="H2573" s="8"/>
      <c r="I2573" s="8"/>
    </row>
    <row r="2574" spans="2:9" x14ac:dyDescent="0.25">
      <c r="G2574" s="8"/>
      <c r="H2574" s="8"/>
      <c r="I2574" s="8"/>
    </row>
    <row r="2575" spans="2:9" x14ac:dyDescent="0.25">
      <c r="G2575" s="8"/>
      <c r="H2575" s="8"/>
      <c r="I2575" s="8"/>
    </row>
  </sheetData>
  <mergeCells count="85">
    <mergeCell ref="G2416:I2416"/>
    <mergeCell ref="G2417:I2417"/>
    <mergeCell ref="G2418:I2418"/>
    <mergeCell ref="A2401:I2401"/>
    <mergeCell ref="A2408:I2408"/>
    <mergeCell ref="A2344:I2344"/>
    <mergeCell ref="A2353:I2353"/>
    <mergeCell ref="A2362:I2362"/>
    <mergeCell ref="A2376:I2376"/>
    <mergeCell ref="A2385:I2385"/>
    <mergeCell ref="A2386:I2386"/>
    <mergeCell ref="A2299:I2299"/>
    <mergeCell ref="A2312:I2312"/>
    <mergeCell ref="A2313:I2313"/>
    <mergeCell ref="A2322:I2322"/>
    <mergeCell ref="A2329:I2329"/>
    <mergeCell ref="A2336:I2336"/>
    <mergeCell ref="A2024:I2024"/>
    <mergeCell ref="A2047:I2047"/>
    <mergeCell ref="A2062:I2062"/>
    <mergeCell ref="A2149:I2149"/>
    <mergeCell ref="A2202:I2202"/>
    <mergeCell ref="A2273:I2273"/>
    <mergeCell ref="A1908:I1908"/>
    <mergeCell ref="A1985:I1985"/>
    <mergeCell ref="A1986:I1986"/>
    <mergeCell ref="A2001:I2001"/>
    <mergeCell ref="A2012:I2012"/>
    <mergeCell ref="A2023:I2023"/>
    <mergeCell ref="A1634:A1635"/>
    <mergeCell ref="A1638:A1639"/>
    <mergeCell ref="A1640:A1641"/>
    <mergeCell ref="A1655:I1655"/>
    <mergeCell ref="A1792:I1792"/>
    <mergeCell ref="A1833:I1833"/>
    <mergeCell ref="A1583:I1583"/>
    <mergeCell ref="A1584:I1584"/>
    <mergeCell ref="A1603:I1603"/>
    <mergeCell ref="A1624:A1625"/>
    <mergeCell ref="A1628:A1629"/>
    <mergeCell ref="A1630:A1631"/>
    <mergeCell ref="A577:I577"/>
    <mergeCell ref="A1226:I1226"/>
    <mergeCell ref="A1313:I1313"/>
    <mergeCell ref="A1502:I1502"/>
    <mergeCell ref="A1529:I1529"/>
    <mergeCell ref="A1566:I1566"/>
    <mergeCell ref="A419:I419"/>
    <mergeCell ref="A420:I420"/>
    <mergeCell ref="A453:I453"/>
    <mergeCell ref="A516:I516"/>
    <mergeCell ref="A537:I537"/>
    <mergeCell ref="A560:I560"/>
    <mergeCell ref="A327:I327"/>
    <mergeCell ref="A342:I342"/>
    <mergeCell ref="A377:I377"/>
    <mergeCell ref="A378:I378"/>
    <mergeCell ref="A415:I415"/>
    <mergeCell ref="A416:I416"/>
    <mergeCell ref="A215:I215"/>
    <mergeCell ref="A216:I216"/>
    <mergeCell ref="A237:I237"/>
    <mergeCell ref="A248:I248"/>
    <mergeCell ref="A283:I283"/>
    <mergeCell ref="A312:I312"/>
    <mergeCell ref="A136:I136"/>
    <mergeCell ref="A145:I145"/>
    <mergeCell ref="A146:I146"/>
    <mergeCell ref="A153:A154"/>
    <mergeCell ref="A211:A212"/>
    <mergeCell ref="A213:A214"/>
    <mergeCell ref="A52:I52"/>
    <mergeCell ref="A53:I53"/>
    <mergeCell ref="A76:I76"/>
    <mergeCell ref="A77:I77"/>
    <mergeCell ref="A94:I94"/>
    <mergeCell ref="A109:I109"/>
    <mergeCell ref="F1:I1"/>
    <mergeCell ref="A2:I2"/>
    <mergeCell ref="A3:I3"/>
    <mergeCell ref="E5:E8"/>
    <mergeCell ref="F5:F8"/>
    <mergeCell ref="G5:G8"/>
    <mergeCell ref="H5:H8"/>
    <mergeCell ref="I5:I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MS</cp:lastModifiedBy>
  <dcterms:created xsi:type="dcterms:W3CDTF">2019-10-24T11:27:17Z</dcterms:created>
  <dcterms:modified xsi:type="dcterms:W3CDTF">2019-10-24T11:27:52Z</dcterms:modified>
</cp:coreProperties>
</file>