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BGC 2012" sheetId="1" r:id="rId1"/>
  </sheets>
  <definedNames>
    <definedName name="pib2007">#REF!</definedName>
    <definedName name="pib2008">#REF!</definedName>
    <definedName name="pib2009">#REF!</definedName>
    <definedName name="_xlnm.Print_Area" localSheetId="0">'BGC 2012'!$A$1:$U$197</definedName>
    <definedName name="_xlnm.Print_Titles" localSheetId="0">'BGC 2012'!$11:$21</definedName>
  </definedNames>
  <calcPr fullCalcOnLoad="1"/>
</workbook>
</file>

<file path=xl/sharedStrings.xml><?xml version="1.0" encoding="utf-8"?>
<sst xmlns="http://schemas.openxmlformats.org/spreadsheetml/2006/main" count="312" uniqueCount="128">
  <si>
    <t xml:space="preserve">I   Program  initial 2012 </t>
  </si>
  <si>
    <t>P.I.B. - milioane lei</t>
  </si>
  <si>
    <t xml:space="preserve">II. Estimari 2012 </t>
  </si>
  <si>
    <t>Anexa nr.2</t>
  </si>
  <si>
    <t>III Executie sem I</t>
  </si>
  <si>
    <t xml:space="preserve"> BUGETUL  GENERAL CONSOLIDAT</t>
  </si>
  <si>
    <t>pe anul 2012</t>
  </si>
  <si>
    <t>- in structura economica -</t>
  </si>
  <si>
    <t xml:space="preserve">             - milioane lei  -</t>
  </si>
  <si>
    <t xml:space="preserve">Bugetul </t>
  </si>
  <si>
    <t>Bugetul</t>
  </si>
  <si>
    <t>Fondul</t>
  </si>
  <si>
    <t>Creditele</t>
  </si>
  <si>
    <t>Impru-</t>
  </si>
  <si>
    <t>Titluri</t>
  </si>
  <si>
    <t>Total</t>
  </si>
  <si>
    <t>Transferuri</t>
  </si>
  <si>
    <t>Operatiuni</t>
  </si>
  <si>
    <t>Buget general consolidat</t>
  </si>
  <si>
    <t>de stat</t>
  </si>
  <si>
    <t>general</t>
  </si>
  <si>
    <t>asigura-</t>
  </si>
  <si>
    <t>special</t>
  </si>
  <si>
    <t>externe</t>
  </si>
  <si>
    <t>muturi</t>
  </si>
  <si>
    <t>institutiilor/</t>
  </si>
  <si>
    <t>fondurilor</t>
  </si>
  <si>
    <t>trezoreriei</t>
  </si>
  <si>
    <t>Companiei</t>
  </si>
  <si>
    <t>de</t>
  </si>
  <si>
    <t>Proprie-</t>
  </si>
  <si>
    <t>intre</t>
  </si>
  <si>
    <t xml:space="preserve">buget </t>
  </si>
  <si>
    <t>financiare</t>
  </si>
  <si>
    <t>Sume</t>
  </si>
  <si>
    <t xml:space="preserve">% din </t>
  </si>
  <si>
    <t xml:space="preserve">centralizat </t>
  </si>
  <si>
    <t xml:space="preserve">rilor </t>
  </si>
  <si>
    <t>pentru</t>
  </si>
  <si>
    <t>acordate</t>
  </si>
  <si>
    <t>interne</t>
  </si>
  <si>
    <t>activitatilor</t>
  </si>
  <si>
    <t>statului</t>
  </si>
  <si>
    <t>Nationale</t>
  </si>
  <si>
    <t>despagubire</t>
  </si>
  <si>
    <t>tatea*)</t>
  </si>
  <si>
    <t>bugete</t>
  </si>
  <si>
    <t>consolidat</t>
  </si>
  <si>
    <t>(se scad)</t>
  </si>
  <si>
    <t>PIB</t>
  </si>
  <si>
    <t>al unitatilor</t>
  </si>
  <si>
    <t xml:space="preserve">sociale </t>
  </si>
  <si>
    <t>ministe-</t>
  </si>
  <si>
    <t>finantate</t>
  </si>
  <si>
    <t>nerambur-</t>
  </si>
  <si>
    <t>de Autostrazi</t>
  </si>
  <si>
    <t xml:space="preserve">emise de </t>
  </si>
  <si>
    <t>administrativ</t>
  </si>
  <si>
    <t>somaj</t>
  </si>
  <si>
    <t xml:space="preserve">rile </t>
  </si>
  <si>
    <t>relor</t>
  </si>
  <si>
    <t>integral</t>
  </si>
  <si>
    <t>sabile*)</t>
  </si>
  <si>
    <t>si</t>
  </si>
  <si>
    <t>A.N.R.P.*)</t>
  </si>
  <si>
    <t>teritoriale*)</t>
  </si>
  <si>
    <t>si/sau partial</t>
  </si>
  <si>
    <t>Drumuri</t>
  </si>
  <si>
    <t>de sana</t>
  </si>
  <si>
    <t>din venituri</t>
  </si>
  <si>
    <t>Nationale din</t>
  </si>
  <si>
    <t>tate</t>
  </si>
  <si>
    <t>proprii*)</t>
  </si>
  <si>
    <t>Romania*)</t>
  </si>
  <si>
    <t>A</t>
  </si>
  <si>
    <t>B</t>
  </si>
  <si>
    <t>14=1+2….+13</t>
  </si>
  <si>
    <t>16=14-15</t>
  </si>
  <si>
    <t>18=16-17</t>
  </si>
  <si>
    <t xml:space="preserve">VENITURI  TOTAL                   </t>
  </si>
  <si>
    <t>I</t>
  </si>
  <si>
    <t>II</t>
  </si>
  <si>
    <t>III</t>
  </si>
  <si>
    <t>IV</t>
  </si>
  <si>
    <t xml:space="preserve">Venituri curente          </t>
  </si>
  <si>
    <t xml:space="preserve">Venituri fiscale                         </t>
  </si>
  <si>
    <t xml:space="preserve">Impozit pe venit, profit si castiguri din capital  de la   persoane juridice           </t>
  </si>
  <si>
    <t xml:space="preserve">Impozit pe  profit </t>
  </si>
  <si>
    <t>Alte impozite pe profit, venit si castiguri din capital de la persoane juridice</t>
  </si>
  <si>
    <t xml:space="preserve">Impozit pe venit, profit si castiguri din capital  de la  persoane fizice </t>
  </si>
  <si>
    <t xml:space="preserve">Impozit pe  venit si salarii </t>
  </si>
  <si>
    <t xml:space="preserve">Alte impozite pe profit, venit si castiguri din capital </t>
  </si>
  <si>
    <t>Impozite si taxe pe proprietate</t>
  </si>
  <si>
    <t>Impozite si taxe pe bunuri si servicii</t>
  </si>
  <si>
    <t>T.V.A.</t>
  </si>
  <si>
    <t>Accize</t>
  </si>
  <si>
    <t>Alte impozite si taxe generale pe bunuri si servicii</t>
  </si>
  <si>
    <t>Taxe pe utilizarea bunurilor autorizarea utilizarii bunurilor sau pe desfasurarea de activitati</t>
  </si>
  <si>
    <t>Impozit pe comertul exterior si tranzactiile internationale</t>
  </si>
  <si>
    <t xml:space="preserve">Alte impozite si taxe fiscale       </t>
  </si>
  <si>
    <t>Contributii asigurari sociale</t>
  </si>
  <si>
    <t xml:space="preserve">Venituri nefiscale                      </t>
  </si>
  <si>
    <t xml:space="preserve">Venituri din capital                      </t>
  </si>
  <si>
    <t xml:space="preserve">Subventii </t>
  </si>
  <si>
    <t>Donatii</t>
  </si>
  <si>
    <t>Sume primite de la UE in contul platilor efectuate</t>
  </si>
  <si>
    <t>Operatiuni financiare</t>
  </si>
  <si>
    <t xml:space="preserve">CHELTUIELI  TOTAL           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</si>
  <si>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</si>
  <si>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</si>
  <si>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</si>
  <si>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</si>
  <si>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</si>
  <si>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>Total transferuri incluse in bugetul general consolidat</t>
  </si>
  <si>
    <t xml:space="preserve">Transferuri intre unitati ale administratiei publice                             </t>
  </si>
  <si>
    <t xml:space="preserve">Alte transferuri                              </t>
  </si>
  <si>
    <t>Proiecte cu finantare din fonduri externe nerambursabile postaderare</t>
  </si>
  <si>
    <t>Asistenta sociala</t>
  </si>
  <si>
    <t>Alte cheltuieli</t>
  </si>
  <si>
    <t xml:space="preserve">Fonduri de rezerva                                        </t>
  </si>
  <si>
    <t>Cheltuieli aferente programelor cu finantare rambursabila</t>
  </si>
  <si>
    <t xml:space="preserve">Cheltuieli de capital                     </t>
  </si>
  <si>
    <t xml:space="preserve">Imprumuturi acordate                  </t>
  </si>
  <si>
    <t>Rambursari de credite externe si interne</t>
  </si>
  <si>
    <t xml:space="preserve">Plati efectuate in anii precedenti si recuperate in anul curent si </t>
  </si>
  <si>
    <t xml:space="preserve">EXCEDENT(+)/DEFICIT(-)       </t>
  </si>
  <si>
    <t>*) estimari</t>
  </si>
  <si>
    <t>IV. Grad de realizare sem I/program initial</t>
  </si>
</sst>
</file>

<file path=xl/styles.xml><?xml version="1.0" encoding="utf-8"?>
<styleSheet xmlns="http://schemas.openxmlformats.org/spreadsheetml/2006/main">
  <numFmts count="6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_);\(#,##0.0\)"/>
    <numFmt numFmtId="177" formatCode="#,##0.0"/>
    <numFmt numFmtId="178" formatCode="0.0"/>
    <numFmt numFmtId="179" formatCode="#,##0.000"/>
    <numFmt numFmtId="180" formatCode="#,##0.00\ &quot;lei&quot;"/>
    <numFmt numFmtId="181" formatCode="\$#,##0_);[Red]&quot;($&quot;#,##0\)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General_)"/>
    <numFmt numFmtId="188" formatCode="0.000_)"/>
    <numFmt numFmtId="189" formatCode="#,##0.0;\-#,##0.0;&quot;--&quot;"/>
    <numFmt numFmtId="190" formatCode="#,##0&quot; лв&quot;;\-#,##0&quot; лв&quot;"/>
    <numFmt numFmtId="191" formatCode="mmmm\ d&quot;, &quot;yyyy"/>
    <numFmt numFmtId="192" formatCode="_-[$€-2]* #,##0.00_-;\-[$€-2]* #,##0.00_-;_-[$€-2]* \-??_-"/>
    <numFmt numFmtId="193" formatCode="_-* #,##0\ _F_t_-;\-* #,##0\ _F_t_-;_-* &quot;- &quot;_F_t_-;_-@_-"/>
    <numFmt numFmtId="194" formatCode="_-* #,##0.00\ _F_t_-;\-* #,##0.00\ _F_t_-;_-* \-??\ _F_t_-;_-@_-"/>
    <numFmt numFmtId="195" formatCode="#."/>
    <numFmt numFmtId="196" formatCode="#,##0&quot; Kč&quot;;\-#,##0&quot; Kč&quot;"/>
    <numFmt numFmtId="197" formatCode="_-* #,##0.00&quot; Kč&quot;_-;\-* #,##0.00&quot; Kč&quot;_-;_-* \-??&quot; Kč&quot;_-;_-@_-"/>
    <numFmt numFmtId="198" formatCode="_(* #,##0_);_(* \(#,##0\);_(* \-_);_(@_)"/>
    <numFmt numFmtId="199" formatCode="_(* #,##0.00_);_(* \(#,##0.00\);_(* \-??_);_(@_)"/>
    <numFmt numFmtId="200" formatCode="_-* #,##0.00\ _F_-;\-* #,##0.00\ _F_-;_-* \-??\ _F_-;_-@_-"/>
    <numFmt numFmtId="201" formatCode="\$#,##0_);&quot;($&quot;#,##0\)"/>
    <numFmt numFmtId="202" formatCode="_(\$* #,##0_);_(\$* \(#,##0\);_(\$* \-_);_(@_)"/>
    <numFmt numFmtId="203" formatCode="_(\$* #,##0.00_);_(\$* \(#,##0.00\);_(\$* \-??_);_(@_)"/>
    <numFmt numFmtId="204" formatCode="[&gt;=0.05]#,##0.0;[&lt;=-0.05]\-#,##0.0;?0.0"/>
    <numFmt numFmtId="205" formatCode="_-* #,##0&quot; Ft&quot;_-;\-* #,##0&quot; Ft&quot;_-;_-* &quot;- Ft&quot;_-;_-@_-"/>
    <numFmt numFmtId="206" formatCode="_-* #,##0.00&quot; Ft&quot;_-;\-* #,##0.00&quot; Ft&quot;_-;_-* \-??&quot; Ft&quot;_-;_-@_-"/>
    <numFmt numFmtId="207" formatCode="[Black]#,##0.0;[Black]\-#,##0.0;;"/>
    <numFmt numFmtId="208" formatCode="[Black][&gt;0.05]#,##0.0;[Black][&lt;-0.05]\-#,##0.0;;"/>
    <numFmt numFmtId="209" formatCode="[Black][&gt;0.5]#,##0;[Black][&lt;-0.5]\-#,##0;;"/>
    <numFmt numFmtId="210" formatCode="#,##0.0____"/>
    <numFmt numFmtId="211" formatCode="#\ ##0.0"/>
    <numFmt numFmtId="212" formatCode="mmmm\ yyyy"/>
    <numFmt numFmtId="213" formatCode="_-* #,##0&quot; к.&quot;_-;\-* #,##0&quot; к.&quot;_-;_-* &quot;- к.&quot;_-;_-@_-"/>
    <numFmt numFmtId="214" formatCode="_-* #,##0.00&quot; к.&quot;_-;\-* #,##0.00&quot; к.&quot;_-;_-* \-??&quot; к.&quot;_-;_-@_-"/>
    <numFmt numFmtId="215" formatCode="_-* #,##0\ _г_р_н_._-;\-* #,##0\ _г_р_н_._-;_-* &quot;- &quot;_г_р_н_._-;_-@_-"/>
    <numFmt numFmtId="216" formatCode="_-* #,##0.00\ _г_р_н_._-;\-* #,##0.00\ _г_р_н_._-;_-* \-??\ _г_р_н_._-;_-@_-"/>
    <numFmt numFmtId="217" formatCode="_-* #,##0\ _к_._-;\-* #,##0\ _к_._-;_-* &quot;- &quot;_к_._-;_-@_-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2"/>
      <name val="Times New Roman"/>
      <family val="1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name val="Arial"/>
      <family val="0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0"/>
    </font>
    <font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ill="0" applyBorder="0" applyAlignment="0" applyProtection="0"/>
    <xf numFmtId="182" fontId="4" fillId="0" borderId="0" applyFill="0" applyBorder="0" applyAlignment="0" applyProtection="0"/>
    <xf numFmtId="183" fontId="4" fillId="0" borderId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86" fontId="4" fillId="0" borderId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87" fontId="7" fillId="0" borderId="0" applyFill="0" applyBorder="0" applyAlignment="0" applyProtection="0"/>
    <xf numFmtId="187" fontId="7" fillId="0" borderId="0" applyFill="0" applyBorder="0" applyAlignment="0" applyProtection="0"/>
    <xf numFmtId="181" fontId="4" fillId="0" borderId="0" applyFill="0" applyBorder="0" applyAlignment="0" applyProtection="0"/>
    <xf numFmtId="0" fontId="8" fillId="0" borderId="1">
      <alignment/>
      <protection hidden="1"/>
    </xf>
    <xf numFmtId="187" fontId="4" fillId="20" borderId="0" applyBorder="0" applyAlignment="0" applyProtection="0"/>
    <xf numFmtId="0" fontId="9" fillId="3" borderId="0" applyNumberFormat="0" applyBorder="0" applyAlignment="0" applyProtection="0"/>
    <xf numFmtId="187" fontId="10" fillId="0" borderId="0" applyFill="0" applyBorder="0" applyAlignment="0" applyProtection="0"/>
    <xf numFmtId="0" fontId="11" fillId="21" borderId="2" applyNumberFormat="0" applyAlignment="0" applyProtection="0"/>
    <xf numFmtId="187" fontId="4" fillId="0" borderId="3" applyFill="0" applyAlignment="0" applyProtection="0"/>
    <xf numFmtId="0" fontId="12" fillId="22" borderId="4" applyNumberFormat="0" applyAlignment="0" applyProtection="0"/>
    <xf numFmtId="0" fontId="13" fillId="23" borderId="5">
      <alignment horizontal="right" vertical="center"/>
      <protection/>
    </xf>
    <xf numFmtId="0" fontId="14" fillId="23" borderId="5">
      <alignment horizontal="right" vertical="center"/>
      <protection/>
    </xf>
    <xf numFmtId="0" fontId="0" fillId="23" borderId="6">
      <alignment/>
      <protection/>
    </xf>
    <xf numFmtId="0" fontId="15" fillId="24" borderId="5">
      <alignment horizontal="center" vertical="center"/>
      <protection/>
    </xf>
    <xf numFmtId="0" fontId="13" fillId="23" borderId="5">
      <alignment horizontal="right" vertical="center"/>
      <protection/>
    </xf>
    <xf numFmtId="0" fontId="0" fillId="23" borderId="0">
      <alignment/>
      <protection/>
    </xf>
    <xf numFmtId="0" fontId="16" fillId="23" borderId="5">
      <alignment horizontal="left" vertical="center"/>
      <protection/>
    </xf>
    <xf numFmtId="0" fontId="16" fillId="23" borderId="7">
      <alignment vertical="center"/>
      <protection/>
    </xf>
    <xf numFmtId="0" fontId="17" fillId="23" borderId="8">
      <alignment vertical="center"/>
      <protection/>
    </xf>
    <xf numFmtId="0" fontId="16" fillId="23" borderId="5">
      <alignment/>
      <protection/>
    </xf>
    <xf numFmtId="0" fontId="14" fillId="23" borderId="5">
      <alignment horizontal="right" vertical="center"/>
      <protection/>
    </xf>
    <xf numFmtId="0" fontId="18" fillId="25" borderId="5">
      <alignment horizontal="left" vertical="center"/>
      <protection/>
    </xf>
    <xf numFmtId="0" fontId="18" fillId="25" borderId="5">
      <alignment horizontal="left" vertical="center"/>
      <protection/>
    </xf>
    <xf numFmtId="0" fontId="19" fillId="23" borderId="5">
      <alignment horizontal="left" vertical="center"/>
      <protection/>
    </xf>
    <xf numFmtId="0" fontId="20" fillId="23" borderId="6">
      <alignment/>
      <protection/>
    </xf>
    <xf numFmtId="0" fontId="15" fillId="20" borderId="5">
      <alignment horizontal="left" vertical="center"/>
      <protection/>
    </xf>
    <xf numFmtId="175" fontId="0" fillId="0" borderId="0" applyFont="0" applyFill="0" applyBorder="0" applyAlignment="0" applyProtection="0"/>
    <xf numFmtId="188" fontId="21" fillId="0" borderId="0">
      <alignment/>
      <protection/>
    </xf>
    <xf numFmtId="188" fontId="21" fillId="0" borderId="0">
      <alignment/>
      <protection/>
    </xf>
    <xf numFmtId="188" fontId="21" fillId="0" borderId="0">
      <alignment/>
      <protection/>
    </xf>
    <xf numFmtId="188" fontId="21" fillId="0" borderId="0">
      <alignment/>
      <protection/>
    </xf>
    <xf numFmtId="188" fontId="21" fillId="0" borderId="0">
      <alignment/>
      <protection/>
    </xf>
    <xf numFmtId="188" fontId="21" fillId="0" borderId="0">
      <alignment/>
      <protection/>
    </xf>
    <xf numFmtId="188" fontId="21" fillId="0" borderId="0">
      <alignment/>
      <protection/>
    </xf>
    <xf numFmtId="188" fontId="21" fillId="0" borderId="0">
      <alignment/>
      <protection/>
    </xf>
    <xf numFmtId="173" fontId="0" fillId="0" borderId="0" applyFont="0" applyFill="0" applyBorder="0" applyAlignment="0" applyProtection="0"/>
    <xf numFmtId="179" fontId="22" fillId="0" borderId="0">
      <alignment horizontal="right" vertical="top"/>
      <protection/>
    </xf>
    <xf numFmtId="189" fontId="4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4" fillId="0" borderId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92" fontId="4" fillId="0" borderId="0" applyFill="0" applyBorder="0" applyAlignment="0" applyProtection="0"/>
    <xf numFmtId="187" fontId="25" fillId="0" borderId="0">
      <alignment/>
      <protection/>
    </xf>
    <xf numFmtId="0" fontId="26" fillId="0" borderId="0" applyNumberFormat="0" applyFill="0" applyBorder="0" applyAlignment="0" applyProtection="0"/>
    <xf numFmtId="193" fontId="4" fillId="0" borderId="0" applyFill="0" applyBorder="0" applyAlignment="0" applyProtection="0"/>
    <xf numFmtId="194" fontId="4" fillId="0" borderId="0" applyFill="0" applyBorder="0" applyAlignment="0" applyProtection="0"/>
    <xf numFmtId="0" fontId="27" fillId="0" borderId="0">
      <alignment/>
      <protection locked="0"/>
    </xf>
    <xf numFmtId="0" fontId="27" fillId="0" borderId="0">
      <alignment/>
      <protection locked="0"/>
    </xf>
    <xf numFmtId="0" fontId="28" fillId="0" borderId="0">
      <alignment/>
      <protection locked="0"/>
    </xf>
    <xf numFmtId="0" fontId="27" fillId="0" borderId="0">
      <alignment/>
      <protection locked="0"/>
    </xf>
    <xf numFmtId="0" fontId="29" fillId="0" borderId="0">
      <alignment/>
      <protection/>
    </xf>
    <xf numFmtId="0" fontId="27" fillId="0" borderId="0">
      <alignment/>
      <protection locked="0"/>
    </xf>
    <xf numFmtId="0" fontId="30" fillId="0" borderId="0">
      <alignment/>
      <protection/>
    </xf>
    <xf numFmtId="0" fontId="27" fillId="0" borderId="0">
      <alignment/>
      <protection locked="0"/>
    </xf>
    <xf numFmtId="0" fontId="30" fillId="0" borderId="0">
      <alignment/>
      <protection/>
    </xf>
    <xf numFmtId="0" fontId="28" fillId="0" borderId="0">
      <alignment/>
      <protection locked="0"/>
    </xf>
    <xf numFmtId="0" fontId="30" fillId="0" borderId="0">
      <alignment/>
      <protection/>
    </xf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178" fontId="0" fillId="0" borderId="0" applyFill="0" applyBorder="0" applyAlignment="0" applyProtection="0"/>
    <xf numFmtId="1" fontId="4" fillId="0" borderId="0" applyFill="0" applyBorder="0" applyAlignment="0" applyProtection="0"/>
    <xf numFmtId="178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0" fontId="30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187" fontId="33" fillId="20" borderId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195" fontId="37" fillId="0" borderId="0">
      <alignment/>
      <protection locked="0"/>
    </xf>
    <xf numFmtId="195" fontId="37" fillId="0" borderId="0">
      <alignment/>
      <protection locked="0"/>
    </xf>
    <xf numFmtId="187" fontId="38" fillId="0" borderId="0" applyFill="0" applyBorder="0" applyAlignment="0" applyProtection="0"/>
    <xf numFmtId="187" fontId="39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177" fontId="4" fillId="0" borderId="0" applyFill="0" applyBorder="0" applyAlignment="0" applyProtection="0"/>
    <xf numFmtId="3" fontId="4" fillId="0" borderId="0" applyFill="0" applyBorder="0" applyAlignment="0" applyProtection="0"/>
    <xf numFmtId="0" fontId="41" fillId="7" borderId="2" applyNumberFormat="0" applyAlignment="0" applyProtection="0"/>
    <xf numFmtId="187" fontId="33" fillId="23" borderId="0" applyBorder="0" applyAlignment="0" applyProtection="0"/>
    <xf numFmtId="187" fontId="42" fillId="0" borderId="0" applyFill="0" applyBorder="0" applyAlignment="0" applyProtection="0"/>
    <xf numFmtId="0" fontId="43" fillId="0" borderId="0">
      <alignment/>
      <protection/>
    </xf>
    <xf numFmtId="187" fontId="42" fillId="0" borderId="0" applyFill="0" applyBorder="0" applyAlignment="0" applyProtection="0"/>
    <xf numFmtId="177" fontId="44" fillId="0" borderId="0">
      <alignment/>
      <protection/>
    </xf>
    <xf numFmtId="0" fontId="30" fillId="0" borderId="12">
      <alignment/>
      <protection/>
    </xf>
    <xf numFmtId="0" fontId="45" fillId="0" borderId="13" applyNumberFormat="0" applyFill="0" applyAlignment="0" applyProtection="0"/>
    <xf numFmtId="0" fontId="46" fillId="0" borderId="1">
      <alignment horizontal="left"/>
      <protection locked="0"/>
    </xf>
    <xf numFmtId="187" fontId="47" fillId="0" borderId="0" applyFill="0" applyBorder="0" applyAlignment="0" applyProtection="0"/>
    <xf numFmtId="196" fontId="4" fillId="0" borderId="0" applyFill="0" applyBorder="0" applyAlignment="0" applyProtection="0"/>
    <xf numFmtId="197" fontId="4" fillId="0" borderId="0" applyFill="0" applyBorder="0" applyAlignment="0" applyProtection="0"/>
    <xf numFmtId="198" fontId="4" fillId="0" borderId="0" applyFill="0" applyBorder="0" applyAlignment="0" applyProtection="0"/>
    <xf numFmtId="199" fontId="4" fillId="0" borderId="0" applyFill="0" applyBorder="0" applyAlignment="0" applyProtection="0"/>
    <xf numFmtId="198" fontId="4" fillId="0" borderId="0" applyFill="0" applyBorder="0" applyAlignment="0" applyProtection="0"/>
    <xf numFmtId="200" fontId="4" fillId="0" borderId="0" applyFill="0" applyBorder="0" applyAlignment="0" applyProtection="0"/>
    <xf numFmtId="201" fontId="4" fillId="0" borderId="0" applyFill="0" applyBorder="0" applyAlignment="0" applyProtection="0"/>
    <xf numFmtId="201" fontId="4" fillId="0" borderId="0" applyFill="0" applyBorder="0" applyAlignment="0" applyProtection="0"/>
    <xf numFmtId="202" fontId="4" fillId="0" borderId="0" applyFill="0" applyBorder="0" applyAlignment="0" applyProtection="0"/>
    <xf numFmtId="203" fontId="4" fillId="0" borderId="0" applyFill="0" applyBorder="0" applyAlignment="0" applyProtection="0"/>
    <xf numFmtId="202" fontId="4" fillId="0" borderId="0" applyFill="0" applyBorder="0" applyAlignment="0" applyProtection="0"/>
    <xf numFmtId="203" fontId="4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6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204" fontId="4" fillId="0" borderId="0" applyFill="0" applyBorder="0" applyAlignment="0" applyProtection="0"/>
    <xf numFmtId="0" fontId="53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" fillId="27" borderId="14" applyNumberFormat="0" applyFont="0" applyAlignment="0" applyProtection="0"/>
    <xf numFmtId="199" fontId="4" fillId="0" borderId="0" applyFill="0" applyBorder="0" applyAlignment="0" applyProtection="0"/>
    <xf numFmtId="0" fontId="55" fillId="21" borderId="15" applyNumberFormat="0" applyAlignment="0" applyProtection="0"/>
    <xf numFmtId="205" fontId="4" fillId="0" borderId="0" applyFill="0" applyBorder="0" applyAlignment="0" applyProtection="0"/>
    <xf numFmtId="206" fontId="4" fillId="0" borderId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10" fontId="4" fillId="0" borderId="0" applyFill="0" applyBorder="0" applyAlignment="0" applyProtection="0"/>
    <xf numFmtId="207" fontId="4" fillId="0" borderId="0" applyFill="0" applyBorder="0" applyAlignment="0" applyProtection="0"/>
    <xf numFmtId="208" fontId="4" fillId="0" borderId="0" applyFill="0" applyBorder="0" applyAlignment="0" applyProtection="0"/>
    <xf numFmtId="209" fontId="4" fillId="0" borderId="0" applyFill="0" applyBorder="0" applyAlignment="0" applyProtection="0"/>
    <xf numFmtId="2" fontId="4" fillId="0" borderId="0" applyFill="0" applyBorder="0" applyAlignment="0" applyProtection="0"/>
    <xf numFmtId="210" fontId="4" fillId="0" borderId="0" applyFill="0" applyBorder="0" applyAlignment="0">
      <protection/>
    </xf>
    <xf numFmtId="0" fontId="22" fillId="0" borderId="0">
      <alignment/>
      <protection/>
    </xf>
    <xf numFmtId="187" fontId="56" fillId="0" borderId="0" applyFill="0" applyBorder="0" applyAlignment="0" applyProtection="0"/>
    <xf numFmtId="178" fontId="5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187" fontId="0" fillId="0" borderId="0">
      <alignment/>
      <protection/>
    </xf>
    <xf numFmtId="211" fontId="59" fillId="0" borderId="0" applyBorder="0">
      <alignment/>
      <protection/>
    </xf>
    <xf numFmtId="211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211" fontId="59" fillId="28" borderId="0" applyBorder="0">
      <alignment/>
      <protection/>
    </xf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6" applyNumberFormat="0" applyFill="0" applyAlignment="0" applyProtection="0"/>
    <xf numFmtId="0" fontId="49" fillId="0" borderId="0">
      <alignment/>
      <protection/>
    </xf>
    <xf numFmtId="0" fontId="4" fillId="0" borderId="0" applyFill="0" applyBorder="0" applyAlignment="0" applyProtection="0"/>
    <xf numFmtId="181" fontId="4" fillId="0" borderId="0" applyFill="0" applyBorder="0" applyAlignment="0" applyProtection="0"/>
    <xf numFmtId="202" fontId="4" fillId="0" borderId="0" applyFill="0" applyBorder="0" applyAlignment="0" applyProtection="0"/>
    <xf numFmtId="203" fontId="4" fillId="0" borderId="0" applyFill="0" applyBorder="0" applyAlignment="0" applyProtection="0"/>
    <xf numFmtId="0" fontId="64" fillId="0" borderId="0" applyNumberFormat="0" applyFill="0" applyBorder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0" fontId="4" fillId="0" borderId="0">
      <alignment/>
      <protection/>
    </xf>
    <xf numFmtId="0" fontId="65" fillId="0" borderId="0">
      <alignment horizontal="left" wrapText="1"/>
      <protection/>
    </xf>
    <xf numFmtId="187" fontId="4" fillId="0" borderId="0" applyFill="0" applyBorder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187" fontId="4" fillId="0" borderId="17" applyFill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212" fontId="4" fillId="0" borderId="0">
      <alignment horizontal="right"/>
      <protection/>
    </xf>
    <xf numFmtId="187" fontId="66" fillId="0" borderId="0" applyFill="0" applyBorder="0" applyAlignment="0" applyProtection="0"/>
    <xf numFmtId="187" fontId="67" fillId="0" borderId="0" applyFill="0" applyBorder="0" applyAlignment="0" applyProtection="0"/>
    <xf numFmtId="178" fontId="24" fillId="0" borderId="0">
      <alignment horizontal="right"/>
      <protection/>
    </xf>
    <xf numFmtId="0" fontId="68" fillId="0" borderId="0" applyProtection="0">
      <alignment/>
    </xf>
    <xf numFmtId="213" fontId="4" fillId="0" borderId="0" applyFill="0" applyBorder="0" applyAlignment="0" applyProtection="0"/>
    <xf numFmtId="214" fontId="4" fillId="0" borderId="0" applyFill="0" applyBorder="0" applyAlignment="0" applyProtection="0"/>
    <xf numFmtId="0" fontId="69" fillId="0" borderId="0" applyProtection="0">
      <alignment/>
    </xf>
    <xf numFmtId="0" fontId="70" fillId="0" borderId="0" applyProtection="0">
      <alignment/>
    </xf>
    <xf numFmtId="0" fontId="68" fillId="0" borderId="18" applyProtection="0">
      <alignment/>
    </xf>
    <xf numFmtId="0" fontId="4" fillId="0" borderId="0">
      <alignment/>
      <protection/>
    </xf>
    <xf numFmtId="187" fontId="71" fillId="0" borderId="0" applyFill="0" applyBorder="0" applyAlignment="0" applyProtection="0"/>
    <xf numFmtId="10" fontId="68" fillId="0" borderId="0" applyProtection="0">
      <alignment/>
    </xf>
    <xf numFmtId="0" fontId="68" fillId="0" borderId="0">
      <alignment/>
      <protection/>
    </xf>
    <xf numFmtId="215" fontId="4" fillId="0" borderId="0" applyFill="0" applyBorder="0" applyAlignment="0" applyProtection="0"/>
    <xf numFmtId="216" fontId="4" fillId="0" borderId="0" applyFill="0" applyBorder="0" applyAlignment="0" applyProtection="0"/>
    <xf numFmtId="187" fontId="72" fillId="0" borderId="0" applyFill="0" applyBorder="0" applyAlignment="0" applyProtection="0"/>
    <xf numFmtId="187" fontId="72" fillId="0" borderId="0" applyFill="0" applyBorder="0" applyAlignment="0" applyProtection="0"/>
    <xf numFmtId="2" fontId="68" fillId="0" borderId="0" applyProtection="0">
      <alignment/>
    </xf>
    <xf numFmtId="217" fontId="4" fillId="0" borderId="0" applyFill="0" applyBorder="0" applyAlignment="0" applyProtection="0"/>
    <xf numFmtId="216" fontId="4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177" fontId="73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73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quotePrefix="1">
      <alignment horizontal="left"/>
    </xf>
    <xf numFmtId="177" fontId="0" fillId="0" borderId="0" xfId="0" applyNumberFormat="1" applyFill="1" applyBorder="1" applyAlignment="1">
      <alignment/>
    </xf>
    <xf numFmtId="0" fontId="73" fillId="0" borderId="0" xfId="0" applyFont="1" applyFill="1" applyAlignment="1">
      <alignment/>
    </xf>
    <xf numFmtId="178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Alignment="1">
      <alignment/>
    </xf>
    <xf numFmtId="0" fontId="73" fillId="0" borderId="0" xfId="0" applyFont="1" applyAlignment="1">
      <alignment/>
    </xf>
    <xf numFmtId="178" fontId="0" fillId="0" borderId="0" xfId="0" applyNumberFormat="1" applyAlignment="1">
      <alignment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 applyProtection="1">
      <alignment horizontal="left"/>
      <protection/>
    </xf>
    <xf numFmtId="0" fontId="75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76" fillId="0" borderId="0" xfId="0" applyFont="1" applyFill="1" applyAlignment="1" quotePrefix="1">
      <alignment horizontal="center"/>
    </xf>
    <xf numFmtId="177" fontId="76" fillId="0" borderId="0" xfId="0" applyNumberFormat="1" applyFont="1" applyFill="1" applyAlignment="1" quotePrefix="1">
      <alignment horizontal="center"/>
    </xf>
    <xf numFmtId="0" fontId="4" fillId="0" borderId="19" xfId="0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4" fillId="0" borderId="19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 horizontal="left"/>
      <protection/>
    </xf>
    <xf numFmtId="177" fontId="4" fillId="0" borderId="0" xfId="0" applyNumberFormat="1" applyFont="1" applyFill="1" applyAlignment="1" applyProtection="1">
      <alignment horizontal="center"/>
      <protection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78" fontId="2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7" fontId="4" fillId="0" borderId="19" xfId="0" applyNumberFormat="1" applyFont="1" applyFill="1" applyBorder="1" applyAlignment="1" applyProtection="1">
      <alignment horizontal="right"/>
      <protection/>
    </xf>
    <xf numFmtId="177" fontId="4" fillId="0" borderId="19" xfId="0" applyNumberFormat="1" applyFont="1" applyFill="1" applyBorder="1" applyAlignment="1">
      <alignment horizontal="center"/>
    </xf>
    <xf numFmtId="177" fontId="4" fillId="0" borderId="19" xfId="0" applyNumberFormat="1" applyFont="1" applyFill="1" applyBorder="1" applyAlignment="1" applyProtection="1">
      <alignment horizontal="center"/>
      <protection/>
    </xf>
    <xf numFmtId="176" fontId="4" fillId="0" borderId="19" xfId="0" applyNumberFormat="1" applyFont="1" applyFill="1" applyBorder="1" applyAlignment="1" applyProtection="1">
      <alignment horizontal="center"/>
      <protection/>
    </xf>
    <xf numFmtId="176" fontId="4" fillId="0" borderId="19" xfId="0" applyNumberFormat="1" applyFont="1" applyFill="1" applyBorder="1" applyAlignment="1" applyProtection="1">
      <alignment horizontal="left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177" fontId="33" fillId="0" borderId="19" xfId="0" applyNumberFormat="1" applyFont="1" applyFill="1" applyBorder="1" applyAlignment="1">
      <alignment horizontal="center"/>
    </xf>
    <xf numFmtId="177" fontId="0" fillId="0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77" fontId="0" fillId="0" borderId="1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  <protection/>
    </xf>
    <xf numFmtId="178" fontId="73" fillId="0" borderId="0" xfId="0" applyNumberFormat="1" applyFont="1" applyFill="1" applyBorder="1" applyAlignment="1">
      <alignment horizontal="center"/>
    </xf>
    <xf numFmtId="178" fontId="7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76" fontId="75" fillId="0" borderId="0" xfId="0" applyNumberFormat="1" applyFont="1" applyFill="1" applyBorder="1" applyAlignment="1" applyProtection="1">
      <alignment horizontal="left"/>
      <protection/>
    </xf>
    <xf numFmtId="178" fontId="0" fillId="0" borderId="0" xfId="0" applyNumberFormat="1" applyFill="1" applyBorder="1" applyAlignment="1">
      <alignment/>
    </xf>
    <xf numFmtId="178" fontId="73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Border="1" applyAlignment="1">
      <alignment/>
    </xf>
    <xf numFmtId="178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center"/>
      <protection/>
    </xf>
    <xf numFmtId="0" fontId="0" fillId="10" borderId="0" xfId="0" applyFill="1" applyBorder="1" applyAlignment="1">
      <alignment/>
    </xf>
    <xf numFmtId="177" fontId="1" fillId="0" borderId="0" xfId="0" applyNumberFormat="1" applyFont="1" applyFill="1" applyBorder="1" applyAlignment="1" applyProtection="1">
      <alignment horizontal="right"/>
      <protection/>
    </xf>
    <xf numFmtId="178" fontId="0" fillId="29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77" fontId="77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77" fontId="73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/>
      <protection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 quotePrefix="1">
      <alignment horizontal="center"/>
    </xf>
    <xf numFmtId="0" fontId="75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6" fontId="4" fillId="30" borderId="0" xfId="0" applyNumberFormat="1" applyFont="1" applyFill="1" applyBorder="1" applyAlignment="1" applyProtection="1">
      <alignment horizontal="left"/>
      <protection/>
    </xf>
    <xf numFmtId="176" fontId="75" fillId="30" borderId="0" xfId="0" applyNumberFormat="1" applyFont="1" applyFill="1" applyBorder="1" applyAlignment="1" applyProtection="1">
      <alignment horizontal="left"/>
      <protection/>
    </xf>
    <xf numFmtId="177" fontId="1" fillId="30" borderId="0" xfId="0" applyNumberFormat="1" applyFont="1" applyFill="1" applyBorder="1" applyAlignment="1" applyProtection="1">
      <alignment horizontal="right"/>
      <protection/>
    </xf>
    <xf numFmtId="177" fontId="1" fillId="30" borderId="0" xfId="0" applyNumberFormat="1" applyFont="1" applyFill="1" applyBorder="1" applyAlignment="1">
      <alignment horizontal="right"/>
    </xf>
    <xf numFmtId="177" fontId="1" fillId="30" borderId="0" xfId="0" applyNumberFormat="1" applyFont="1" applyFill="1" applyBorder="1" applyAlignment="1" applyProtection="1">
      <alignment horizontal="center"/>
      <protection/>
    </xf>
    <xf numFmtId="178" fontId="1" fillId="30" borderId="0" xfId="0" applyNumberFormat="1" applyFont="1" applyFill="1" applyBorder="1" applyAlignment="1">
      <alignment/>
    </xf>
    <xf numFmtId="178" fontId="1" fillId="30" borderId="19" xfId="0" applyNumberFormat="1" applyFont="1" applyFill="1" applyBorder="1" applyAlignment="1">
      <alignment/>
    </xf>
    <xf numFmtId="176" fontId="75" fillId="30" borderId="19" xfId="0" applyNumberFormat="1" applyFont="1" applyFill="1" applyBorder="1" applyAlignment="1" applyProtection="1">
      <alignment horizontal="left"/>
      <protection/>
    </xf>
    <xf numFmtId="177" fontId="1" fillId="30" borderId="19" xfId="0" applyNumberFormat="1" applyFont="1" applyFill="1" applyBorder="1" applyAlignment="1" applyProtection="1">
      <alignment horizontal="right"/>
      <protection/>
    </xf>
    <xf numFmtId="177" fontId="0" fillId="30" borderId="0" xfId="0" applyNumberFormat="1" applyFont="1" applyFill="1" applyBorder="1" applyAlignment="1">
      <alignment horizontal="right"/>
    </xf>
    <xf numFmtId="177" fontId="0" fillId="30" borderId="0" xfId="0" applyNumberFormat="1" applyFont="1" applyFill="1" applyBorder="1" applyAlignment="1" applyProtection="1">
      <alignment horizontal="center"/>
      <protection/>
    </xf>
    <xf numFmtId="0" fontId="1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19" xfId="0" applyFont="1" applyFill="1" applyBorder="1" applyAlignment="1">
      <alignment/>
    </xf>
    <xf numFmtId="176" fontId="4" fillId="30" borderId="19" xfId="0" applyNumberFormat="1" applyFont="1" applyFill="1" applyBorder="1" applyAlignment="1" applyProtection="1">
      <alignment horizontal="left"/>
      <protection/>
    </xf>
    <xf numFmtId="177" fontId="0" fillId="30" borderId="19" xfId="0" applyNumberFormat="1" applyFont="1" applyFill="1" applyBorder="1" applyAlignment="1">
      <alignment horizontal="right"/>
    </xf>
    <xf numFmtId="177" fontId="0" fillId="30" borderId="19" xfId="0" applyNumberFormat="1" applyFont="1" applyFill="1" applyBorder="1" applyAlignment="1" applyProtection="1">
      <alignment horizontal="center"/>
      <protection/>
    </xf>
    <xf numFmtId="176" fontId="4" fillId="30" borderId="0" xfId="0" applyNumberFormat="1" applyFont="1" applyFill="1" applyBorder="1" applyAlignment="1" applyProtection="1">
      <alignment horizontal="left" indent="2"/>
      <protection/>
    </xf>
    <xf numFmtId="0" fontId="1" fillId="30" borderId="19" xfId="0" applyFont="1" applyFill="1" applyBorder="1" applyAlignment="1">
      <alignment/>
    </xf>
    <xf numFmtId="176" fontId="4" fillId="30" borderId="0" xfId="0" applyNumberFormat="1" applyFont="1" applyFill="1" applyBorder="1" applyAlignment="1" applyProtection="1">
      <alignment horizontal="left" wrapText="1" indent="3"/>
      <protection/>
    </xf>
    <xf numFmtId="176" fontId="4" fillId="30" borderId="0" xfId="0" applyNumberFormat="1" applyFont="1" applyFill="1" applyBorder="1" applyAlignment="1" applyProtection="1">
      <alignment horizontal="left" indent="4"/>
      <protection/>
    </xf>
    <xf numFmtId="177" fontId="0" fillId="30" borderId="0" xfId="0" applyNumberFormat="1" applyFont="1" applyFill="1" applyBorder="1" applyAlignment="1" applyProtection="1">
      <alignment horizontal="right"/>
      <protection/>
    </xf>
    <xf numFmtId="177" fontId="0" fillId="30" borderId="19" xfId="0" applyNumberFormat="1" applyFont="1" applyFill="1" applyBorder="1" applyAlignment="1" applyProtection="1">
      <alignment horizontal="right"/>
      <protection/>
    </xf>
    <xf numFmtId="176" fontId="4" fillId="30" borderId="0" xfId="0" applyNumberFormat="1" applyFont="1" applyFill="1" applyBorder="1" applyAlignment="1" applyProtection="1">
      <alignment horizontal="left" wrapText="1" indent="4"/>
      <protection/>
    </xf>
    <xf numFmtId="178" fontId="0" fillId="30" borderId="0" xfId="0" applyNumberFormat="1" applyFont="1" applyFill="1" applyBorder="1" applyAlignment="1" applyProtection="1">
      <alignment horizontal="right"/>
      <protection/>
    </xf>
    <xf numFmtId="178" fontId="0" fillId="30" borderId="19" xfId="0" applyNumberFormat="1" applyFont="1" applyFill="1" applyBorder="1" applyAlignment="1" applyProtection="1">
      <alignment horizontal="right"/>
      <protection/>
    </xf>
    <xf numFmtId="177" fontId="78" fillId="30" borderId="0" xfId="0" applyNumberFormat="1" applyFont="1" applyFill="1" applyBorder="1" applyAlignment="1" applyProtection="1">
      <alignment horizontal="right"/>
      <protection locked="0"/>
    </xf>
    <xf numFmtId="176" fontId="4" fillId="30" borderId="0" xfId="0" applyNumberFormat="1" applyFont="1" applyFill="1" applyBorder="1" applyAlignment="1" applyProtection="1">
      <alignment horizontal="left" indent="3"/>
      <protection/>
    </xf>
    <xf numFmtId="178" fontId="77" fillId="30" borderId="0" xfId="0" applyNumberFormat="1" applyFont="1" applyFill="1" applyBorder="1" applyAlignment="1">
      <alignment/>
    </xf>
    <xf numFmtId="178" fontId="77" fillId="30" borderId="19" xfId="0" applyNumberFormat="1" applyFont="1" applyFill="1" applyBorder="1" applyAlignment="1">
      <alignment/>
    </xf>
    <xf numFmtId="176" fontId="4" fillId="30" borderId="0" xfId="0" applyNumberFormat="1" applyFont="1" applyFill="1" applyBorder="1" applyAlignment="1" applyProtection="1">
      <alignment horizontal="left" indent="1"/>
      <protection/>
    </xf>
    <xf numFmtId="176" fontId="4" fillId="30" borderId="0" xfId="0" applyNumberFormat="1" applyFont="1" applyFill="1" applyBorder="1" applyAlignment="1" applyProtection="1">
      <alignment horizontal="left" wrapText="1" indent="1"/>
      <protection/>
    </xf>
    <xf numFmtId="0" fontId="22" fillId="30" borderId="0" xfId="0" applyFont="1" applyFill="1" applyBorder="1" applyAlignment="1">
      <alignment horizontal="left" wrapText="1" indent="1"/>
    </xf>
    <xf numFmtId="178" fontId="1" fillId="30" borderId="0" xfId="0" applyNumberFormat="1" applyFont="1" applyFill="1" applyBorder="1" applyAlignment="1" applyProtection="1">
      <alignment horizontal="right"/>
      <protection/>
    </xf>
    <xf numFmtId="178" fontId="1" fillId="30" borderId="19" xfId="0" applyNumberFormat="1" applyFont="1" applyFill="1" applyBorder="1" applyAlignment="1" applyProtection="1">
      <alignment horizontal="right"/>
      <protection/>
    </xf>
    <xf numFmtId="177" fontId="1" fillId="30" borderId="19" xfId="0" applyNumberFormat="1" applyFont="1" applyFill="1" applyBorder="1" applyAlignment="1" applyProtection="1">
      <alignment horizontal="center"/>
      <protection/>
    </xf>
    <xf numFmtId="176" fontId="4" fillId="30" borderId="0" xfId="0" applyNumberFormat="1" applyFont="1" applyFill="1" applyBorder="1" applyAlignment="1" applyProtection="1">
      <alignment horizontal="left" wrapText="1" indent="2" shrinkToFit="1"/>
      <protection/>
    </xf>
    <xf numFmtId="0" fontId="4" fillId="30" borderId="0" xfId="0" applyFont="1" applyFill="1" applyBorder="1" applyAlignment="1">
      <alignment horizontal="left" wrapText="1" indent="3"/>
    </xf>
    <xf numFmtId="0" fontId="4" fillId="30" borderId="0" xfId="0" applyFont="1" applyFill="1" applyBorder="1" applyAlignment="1">
      <alignment horizontal="left" wrapText="1" indent="2"/>
    </xf>
    <xf numFmtId="0" fontId="4" fillId="30" borderId="0" xfId="0" applyFont="1" applyFill="1" applyBorder="1" applyAlignment="1">
      <alignment horizontal="left" wrapText="1" indent="1"/>
    </xf>
    <xf numFmtId="2" fontId="1" fillId="30" borderId="0" xfId="0" applyNumberFormat="1" applyFont="1" applyFill="1" applyBorder="1" applyAlignment="1" applyProtection="1">
      <alignment horizontal="center"/>
      <protection/>
    </xf>
    <xf numFmtId="2" fontId="1" fillId="30" borderId="20" xfId="0" applyNumberFormat="1" applyFont="1" applyFill="1" applyBorder="1" applyAlignment="1" applyProtection="1">
      <alignment horizontal="center"/>
      <protection/>
    </xf>
    <xf numFmtId="176" fontId="75" fillId="30" borderId="20" xfId="0" applyNumberFormat="1" applyFont="1" applyFill="1" applyBorder="1" applyAlignment="1" applyProtection="1">
      <alignment horizontal="left"/>
      <protection/>
    </xf>
    <xf numFmtId="177" fontId="1" fillId="30" borderId="20" xfId="0" applyNumberFormat="1" applyFont="1" applyFill="1" applyBorder="1" applyAlignment="1" applyProtection="1">
      <alignment horizontal="right"/>
      <protection/>
    </xf>
    <xf numFmtId="177" fontId="1" fillId="30" borderId="20" xfId="0" applyNumberFormat="1" applyFont="1" applyFill="1" applyBorder="1" applyAlignment="1" applyProtection="1">
      <alignment horizontal="center"/>
      <protection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U305"/>
  <sheetViews>
    <sheetView showZeros="0" tabSelected="1" view="pageBreakPreview" zoomScaleSheetLayoutView="100" zoomScalePageLayoutView="0" workbookViewId="0" topLeftCell="I178">
      <selection activeCell="A1" sqref="A1:U194"/>
    </sheetView>
  </sheetViews>
  <sheetFormatPr defaultColWidth="9.140625" defaultRowHeight="12.75"/>
  <cols>
    <col min="1" max="1" width="32.421875" style="0" customWidth="1"/>
    <col min="2" max="2" width="3.28125" style="0" customWidth="1"/>
    <col min="3" max="3" width="10.140625" style="3" bestFit="1" customWidth="1"/>
    <col min="4" max="5" width="9.57421875" style="3" bestFit="1" customWidth="1"/>
    <col min="6" max="6" width="8.7109375" style="3" customWidth="1"/>
    <col min="7" max="7" width="9.57421875" style="3" bestFit="1" customWidth="1"/>
    <col min="8" max="8" width="6.8515625" style="3" customWidth="1"/>
    <col min="9" max="9" width="5.8515625" style="3" customWidth="1"/>
    <col min="10" max="10" width="11.140625" style="3" customWidth="1"/>
    <col min="11" max="12" width="9.57421875" style="3" bestFit="1" customWidth="1"/>
    <col min="13" max="13" width="11.28125" style="3" customWidth="1"/>
    <col min="14" max="14" width="9.57421875" style="3" bestFit="1" customWidth="1"/>
    <col min="15" max="15" width="7.140625" style="3" customWidth="1"/>
    <col min="16" max="16" width="10.28125" style="3" customWidth="1"/>
    <col min="17" max="17" width="9.8515625" style="3" bestFit="1" customWidth="1"/>
    <col min="18" max="18" width="10.00390625" style="3" customWidth="1"/>
    <col min="19" max="19" width="8.28125" style="3" customWidth="1"/>
    <col min="20" max="20" width="11.8515625" style="3" customWidth="1"/>
    <col min="21" max="21" width="7.140625" style="3" customWidth="1"/>
    <col min="22" max="22" width="10.00390625" style="0" bestFit="1" customWidth="1"/>
    <col min="23" max="23" width="11.8515625" style="0" bestFit="1" customWidth="1"/>
    <col min="24" max="24" width="10.28125" style="0" bestFit="1" customWidth="1"/>
    <col min="25" max="26" width="9.28125" style="0" hidden="1" customWidth="1"/>
    <col min="27" max="27" width="12.7109375" style="0" bestFit="1" customWidth="1"/>
    <col min="28" max="28" width="9.28125" style="0" bestFit="1" customWidth="1"/>
    <col min="29" max="30" width="9.421875" style="0" bestFit="1" customWidth="1"/>
  </cols>
  <sheetData>
    <row r="1" spans="1:28" ht="14.25" customHeight="1">
      <c r="A1" s="1" t="s">
        <v>0</v>
      </c>
      <c r="B1" s="2"/>
      <c r="D1" s="4">
        <f>X2</f>
        <v>579586</v>
      </c>
      <c r="F1" s="5" t="s">
        <v>1</v>
      </c>
      <c r="G1" s="6"/>
      <c r="H1" s="6"/>
      <c r="I1" s="6"/>
      <c r="J1" s="7"/>
      <c r="K1" s="8"/>
      <c r="L1" s="9"/>
      <c r="M1" s="10"/>
      <c r="N1" s="8"/>
      <c r="O1" s="9"/>
      <c r="P1" s="11"/>
      <c r="Q1" s="11"/>
      <c r="R1" s="12"/>
      <c r="S1" s="11"/>
      <c r="T1" s="13"/>
      <c r="U1" s="10"/>
      <c r="V1" s="2"/>
      <c r="W1" s="14"/>
      <c r="X1" s="15"/>
      <c r="Y1" s="14"/>
      <c r="Z1" s="14"/>
      <c r="AA1" s="16"/>
      <c r="AB1" s="17"/>
    </row>
    <row r="2" spans="1:33" ht="12.75">
      <c r="A2" s="1" t="s">
        <v>2</v>
      </c>
      <c r="B2" s="2"/>
      <c r="D2" s="4">
        <f>X3</f>
        <v>607541</v>
      </c>
      <c r="F2" s="10"/>
      <c r="G2" s="6"/>
      <c r="H2" s="6"/>
      <c r="I2" s="6"/>
      <c r="J2" s="7"/>
      <c r="K2" s="8"/>
      <c r="L2" s="9"/>
      <c r="M2" s="10"/>
      <c r="N2" s="8"/>
      <c r="O2" s="9"/>
      <c r="P2" s="11"/>
      <c r="Q2" s="11"/>
      <c r="R2" s="12"/>
      <c r="S2" s="11"/>
      <c r="T2" s="13" t="s">
        <v>3</v>
      </c>
      <c r="U2" s="10"/>
      <c r="V2" s="2"/>
      <c r="W2" s="18"/>
      <c r="X2" s="18">
        <v>579586</v>
      </c>
      <c r="Y2" s="14"/>
      <c r="Z2" s="14"/>
      <c r="AA2" s="16"/>
      <c r="AB2" s="17"/>
      <c r="AD2" s="19">
        <f>X2*AC2/100</f>
        <v>0</v>
      </c>
      <c r="AE2" s="19"/>
      <c r="AF2" s="19"/>
      <c r="AG2" s="19"/>
    </row>
    <row r="3" spans="1:33" ht="12" customHeight="1">
      <c r="A3" s="1" t="s">
        <v>4</v>
      </c>
      <c r="B3" s="2"/>
      <c r="D3" s="4">
        <f>X4</f>
        <v>607541</v>
      </c>
      <c r="F3" s="10"/>
      <c r="G3" s="6"/>
      <c r="H3" s="6"/>
      <c r="I3" s="6"/>
      <c r="J3" s="7"/>
      <c r="K3" s="8"/>
      <c r="L3" s="9"/>
      <c r="M3" s="10"/>
      <c r="N3" s="8"/>
      <c r="O3" s="9"/>
      <c r="P3" s="11"/>
      <c r="Q3" s="11"/>
      <c r="R3" s="12"/>
      <c r="S3" s="11"/>
      <c r="T3" s="13"/>
      <c r="U3" s="10"/>
      <c r="V3" s="2"/>
      <c r="W3" s="14"/>
      <c r="X3" s="4">
        <v>607541</v>
      </c>
      <c r="Y3" s="14"/>
      <c r="Z3" s="14"/>
      <c r="AA3" s="16"/>
      <c r="AB3" s="17"/>
      <c r="AD3" s="19"/>
      <c r="AE3" s="19"/>
      <c r="AF3" s="19"/>
      <c r="AG3" s="19"/>
    </row>
    <row r="4" spans="1:33" ht="12" customHeight="1">
      <c r="A4" s="1" t="s">
        <v>127</v>
      </c>
      <c r="B4" s="2"/>
      <c r="D4" s="4"/>
      <c r="F4" s="10"/>
      <c r="G4" s="6"/>
      <c r="H4" s="6"/>
      <c r="I4" s="6"/>
      <c r="J4" s="7"/>
      <c r="K4" s="8"/>
      <c r="L4" s="9"/>
      <c r="M4" s="10"/>
      <c r="N4" s="8"/>
      <c r="O4" s="9"/>
      <c r="P4" s="11"/>
      <c r="Q4" s="11"/>
      <c r="R4" s="12"/>
      <c r="S4" s="11"/>
      <c r="T4" s="13"/>
      <c r="U4" s="10"/>
      <c r="V4" s="2"/>
      <c r="W4" s="14"/>
      <c r="X4" s="4">
        <v>607541</v>
      </c>
      <c r="Y4" s="14"/>
      <c r="Z4" s="14"/>
      <c r="AA4" s="16"/>
      <c r="AB4" s="17"/>
      <c r="AD4" s="19"/>
      <c r="AE4" s="19"/>
      <c r="AF4" s="19"/>
      <c r="AG4" s="19"/>
    </row>
    <row r="5" spans="2:33" ht="12" customHeight="1">
      <c r="B5" s="2"/>
      <c r="D5" s="4"/>
      <c r="F5" s="10"/>
      <c r="G5" s="6"/>
      <c r="H5" s="6"/>
      <c r="I5" s="6"/>
      <c r="J5" s="7"/>
      <c r="K5" s="8"/>
      <c r="L5" s="9"/>
      <c r="M5" s="10"/>
      <c r="N5" s="8"/>
      <c r="O5" s="9"/>
      <c r="P5" s="11"/>
      <c r="Q5" s="11"/>
      <c r="R5" s="12"/>
      <c r="S5" s="11"/>
      <c r="T5" s="13"/>
      <c r="U5" s="10"/>
      <c r="V5" s="2"/>
      <c r="W5" s="14"/>
      <c r="X5" s="18">
        <v>579586</v>
      </c>
      <c r="Y5" s="14"/>
      <c r="Z5" s="14"/>
      <c r="AA5" s="16"/>
      <c r="AB5" s="17"/>
      <c r="AD5" s="19"/>
      <c r="AE5" s="19"/>
      <c r="AF5" s="19"/>
      <c r="AG5" s="19"/>
    </row>
    <row r="6" spans="1:28" ht="12" customHeight="1">
      <c r="A6" s="20"/>
      <c r="B6" s="2"/>
      <c r="C6" s="10"/>
      <c r="D6" s="4"/>
      <c r="E6" s="21"/>
      <c r="F6" s="10"/>
      <c r="G6" s="6"/>
      <c r="H6" s="6"/>
      <c r="I6" s="6"/>
      <c r="J6" s="7"/>
      <c r="K6" s="8"/>
      <c r="L6" s="9"/>
      <c r="M6" s="10"/>
      <c r="N6" s="8"/>
      <c r="O6" s="9"/>
      <c r="P6" s="11"/>
      <c r="Q6" s="11"/>
      <c r="R6" s="12"/>
      <c r="S6" s="11"/>
      <c r="T6" s="13"/>
      <c r="U6" s="10"/>
      <c r="V6" s="2"/>
      <c r="W6" s="14"/>
      <c r="X6" s="4">
        <v>607541</v>
      </c>
      <c r="AA6" s="16"/>
      <c r="AB6" s="17"/>
    </row>
    <row r="7" spans="1:28" ht="13.5" customHeight="1">
      <c r="A7" s="92" t="s">
        <v>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22"/>
      <c r="W7" s="14"/>
      <c r="X7" s="14"/>
      <c r="Y7" s="14"/>
      <c r="Z7" s="14"/>
      <c r="AA7" s="23"/>
      <c r="AB7" s="17"/>
    </row>
    <row r="8" spans="1:28" ht="12.75" customHeight="1">
      <c r="A8" s="90" t="s">
        <v>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24"/>
      <c r="W8" s="14"/>
      <c r="X8" s="14"/>
      <c r="Y8" s="14"/>
      <c r="Z8" s="14"/>
      <c r="AA8" s="25"/>
      <c r="AB8" s="17"/>
    </row>
    <row r="9" spans="1:28" ht="14.25" customHeight="1">
      <c r="A9" s="91" t="s">
        <v>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26"/>
      <c r="W9" s="14"/>
      <c r="X9" s="14"/>
      <c r="Y9" s="14"/>
      <c r="Z9" s="14"/>
      <c r="AA9" s="23"/>
      <c r="AB9" s="17"/>
    </row>
    <row r="10" spans="1:28" ht="15.75" customHeight="1">
      <c r="A10" s="2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14"/>
      <c r="X10" s="14"/>
      <c r="Y10" s="14"/>
      <c r="Z10" s="14"/>
      <c r="AA10" s="23"/>
      <c r="AB10" s="17"/>
    </row>
    <row r="11" spans="1:28" ht="15.75" customHeight="1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31" t="s">
        <v>8</v>
      </c>
      <c r="T11" s="30"/>
      <c r="U11" s="30"/>
      <c r="V11" s="32"/>
      <c r="W11" s="33"/>
      <c r="X11" s="33"/>
      <c r="Y11" s="33"/>
      <c r="Z11" s="33"/>
      <c r="AA11" s="14"/>
      <c r="AB11" s="17"/>
    </row>
    <row r="12" spans="1:28" ht="12.75">
      <c r="A12" s="34"/>
      <c r="B12" s="34"/>
      <c r="C12" s="21" t="s">
        <v>9</v>
      </c>
      <c r="D12" s="21" t="s">
        <v>9</v>
      </c>
      <c r="E12" s="21" t="s">
        <v>10</v>
      </c>
      <c r="F12" s="35" t="s">
        <v>10</v>
      </c>
      <c r="G12" s="21" t="s">
        <v>11</v>
      </c>
      <c r="H12" s="21" t="s">
        <v>12</v>
      </c>
      <c r="I12" s="36" t="s">
        <v>13</v>
      </c>
      <c r="J12" s="37" t="s">
        <v>10</v>
      </c>
      <c r="K12" s="35" t="s">
        <v>10</v>
      </c>
      <c r="L12" s="35" t="s">
        <v>10</v>
      </c>
      <c r="M12" s="35" t="s">
        <v>10</v>
      </c>
      <c r="N12" s="37" t="s">
        <v>14</v>
      </c>
      <c r="O12" s="35" t="s">
        <v>11</v>
      </c>
      <c r="P12" s="37" t="s">
        <v>15</v>
      </c>
      <c r="Q12" s="35" t="s">
        <v>16</v>
      </c>
      <c r="R12" s="37" t="s">
        <v>15</v>
      </c>
      <c r="S12" s="37" t="s">
        <v>17</v>
      </c>
      <c r="T12" s="93" t="s">
        <v>18</v>
      </c>
      <c r="U12" s="93"/>
      <c r="V12" s="39"/>
      <c r="W12" s="14"/>
      <c r="X12" s="23"/>
      <c r="Y12" s="23"/>
      <c r="Z12" s="23"/>
      <c r="AA12" s="14"/>
      <c r="AB12" s="17"/>
    </row>
    <row r="13" spans="1:28" ht="12.75">
      <c r="A13" s="34"/>
      <c r="B13" s="34"/>
      <c r="C13" s="21" t="s">
        <v>19</v>
      </c>
      <c r="D13" s="21" t="s">
        <v>20</v>
      </c>
      <c r="E13" s="21" t="s">
        <v>21</v>
      </c>
      <c r="F13" s="35" t="s">
        <v>21</v>
      </c>
      <c r="G13" s="21" t="s">
        <v>22</v>
      </c>
      <c r="H13" s="21" t="s">
        <v>23</v>
      </c>
      <c r="I13" s="36" t="s">
        <v>24</v>
      </c>
      <c r="J13" s="37" t="s">
        <v>25</v>
      </c>
      <c r="K13" s="21" t="s">
        <v>26</v>
      </c>
      <c r="L13" s="21" t="s">
        <v>27</v>
      </c>
      <c r="M13" s="21" t="s">
        <v>28</v>
      </c>
      <c r="N13" s="37" t="s">
        <v>29</v>
      </c>
      <c r="O13" s="35" t="s">
        <v>30</v>
      </c>
      <c r="P13" s="21"/>
      <c r="Q13" s="37" t="s">
        <v>31</v>
      </c>
      <c r="R13" s="37" t="s">
        <v>32</v>
      </c>
      <c r="S13" s="37" t="s">
        <v>33</v>
      </c>
      <c r="T13" s="40" t="s">
        <v>34</v>
      </c>
      <c r="U13" s="40" t="s">
        <v>35</v>
      </c>
      <c r="V13" s="34"/>
      <c r="W13" s="23"/>
      <c r="X13" s="23"/>
      <c r="Y13" s="23"/>
      <c r="Z13" s="23"/>
      <c r="AA13" s="14"/>
      <c r="AB13" s="17"/>
    </row>
    <row r="14" spans="1:28" ht="12.75">
      <c r="A14" s="34"/>
      <c r="B14" s="34"/>
      <c r="C14" s="41"/>
      <c r="D14" s="41" t="s">
        <v>36</v>
      </c>
      <c r="E14" s="21" t="s">
        <v>37</v>
      </c>
      <c r="F14" s="35" t="s">
        <v>37</v>
      </c>
      <c r="G14" s="21" t="s">
        <v>38</v>
      </c>
      <c r="H14" s="21" t="s">
        <v>39</v>
      </c>
      <c r="I14" s="36" t="s">
        <v>40</v>
      </c>
      <c r="J14" s="37" t="s">
        <v>41</v>
      </c>
      <c r="K14" s="21" t="s">
        <v>23</v>
      </c>
      <c r="L14" s="21" t="s">
        <v>42</v>
      </c>
      <c r="M14" s="21" t="s">
        <v>43</v>
      </c>
      <c r="N14" s="37" t="s">
        <v>44</v>
      </c>
      <c r="O14" s="35" t="s">
        <v>45</v>
      </c>
      <c r="P14" s="21"/>
      <c r="Q14" s="37" t="s">
        <v>46</v>
      </c>
      <c r="R14" s="37" t="s">
        <v>47</v>
      </c>
      <c r="S14" s="37" t="s">
        <v>48</v>
      </c>
      <c r="T14" s="41"/>
      <c r="U14" s="40" t="s">
        <v>49</v>
      </c>
      <c r="V14" s="34"/>
      <c r="W14" s="23"/>
      <c r="X14" s="23"/>
      <c r="Y14" s="23"/>
      <c r="Z14" s="23"/>
      <c r="AA14" s="14"/>
      <c r="AB14" s="17"/>
    </row>
    <row r="15" spans="1:28" ht="12.75">
      <c r="A15" s="34"/>
      <c r="B15" s="34"/>
      <c r="C15" s="41"/>
      <c r="D15" s="41" t="s">
        <v>50</v>
      </c>
      <c r="E15" s="21" t="s">
        <v>51</v>
      </c>
      <c r="F15" s="35" t="s">
        <v>38</v>
      </c>
      <c r="G15" s="21" t="s">
        <v>21</v>
      </c>
      <c r="H15" s="21" t="s">
        <v>52</v>
      </c>
      <c r="I15" s="21"/>
      <c r="J15" s="42" t="s">
        <v>53</v>
      </c>
      <c r="K15" s="21" t="s">
        <v>54</v>
      </c>
      <c r="L15" s="21"/>
      <c r="M15" s="21" t="s">
        <v>55</v>
      </c>
      <c r="N15" s="37" t="s">
        <v>56</v>
      </c>
      <c r="O15" s="21"/>
      <c r="P15" s="21"/>
      <c r="Q15" s="37" t="s">
        <v>48</v>
      </c>
      <c r="R15" s="37"/>
      <c r="S15" s="37"/>
      <c r="T15" s="10"/>
      <c r="U15" s="41"/>
      <c r="V15" s="34"/>
      <c r="W15" s="23"/>
      <c r="X15" s="23"/>
      <c r="Y15" s="23"/>
      <c r="Z15" s="23"/>
      <c r="AA15" s="14"/>
      <c r="AB15" s="17"/>
    </row>
    <row r="16" spans="1:28" ht="12.75">
      <c r="A16" s="34"/>
      <c r="B16" s="34"/>
      <c r="C16" s="41"/>
      <c r="D16" s="41" t="s">
        <v>57</v>
      </c>
      <c r="E16" s="21" t="s">
        <v>19</v>
      </c>
      <c r="F16" s="35" t="s">
        <v>58</v>
      </c>
      <c r="G16" s="21" t="s">
        <v>59</v>
      </c>
      <c r="H16" s="41" t="s">
        <v>60</v>
      </c>
      <c r="I16" s="41"/>
      <c r="J16" s="40" t="s">
        <v>61</v>
      </c>
      <c r="K16" s="41" t="s">
        <v>62</v>
      </c>
      <c r="L16" s="41"/>
      <c r="M16" s="41" t="s">
        <v>63</v>
      </c>
      <c r="N16" s="40" t="s">
        <v>64</v>
      </c>
      <c r="O16" s="41"/>
      <c r="P16" s="41"/>
      <c r="Q16" s="40"/>
      <c r="R16" s="40"/>
      <c r="S16" s="37"/>
      <c r="T16" s="41"/>
      <c r="U16" s="41"/>
      <c r="V16" s="43"/>
      <c r="W16" s="44"/>
      <c r="X16" s="44"/>
      <c r="Y16" s="44"/>
      <c r="Z16" s="23"/>
      <c r="AA16" s="14"/>
      <c r="AB16" s="17"/>
    </row>
    <row r="17" spans="1:28" ht="12.75">
      <c r="A17" s="34"/>
      <c r="B17" s="34"/>
      <c r="C17" s="41"/>
      <c r="D17" s="41" t="s">
        <v>65</v>
      </c>
      <c r="E17" s="41"/>
      <c r="F17" s="45"/>
      <c r="G17" s="21" t="s">
        <v>51</v>
      </c>
      <c r="H17" s="21"/>
      <c r="I17" s="21"/>
      <c r="J17" s="40" t="s">
        <v>66</v>
      </c>
      <c r="K17" s="41"/>
      <c r="L17" s="41"/>
      <c r="M17" s="41" t="s">
        <v>67</v>
      </c>
      <c r="N17" s="41"/>
      <c r="O17" s="41"/>
      <c r="P17" s="41"/>
      <c r="Q17" s="40"/>
      <c r="R17" s="40"/>
      <c r="S17" s="40"/>
      <c r="T17" s="41"/>
      <c r="U17" s="41"/>
      <c r="V17" s="43"/>
      <c r="W17" s="44"/>
      <c r="X17" s="44"/>
      <c r="Y17" s="44"/>
      <c r="Z17" s="23"/>
      <c r="AA17" s="14"/>
      <c r="AB17" s="17"/>
    </row>
    <row r="18" spans="1:28" ht="12.75">
      <c r="A18" s="34"/>
      <c r="B18" s="34"/>
      <c r="C18" s="41"/>
      <c r="D18" s="41"/>
      <c r="E18" s="41"/>
      <c r="F18" s="41"/>
      <c r="G18" s="21" t="s">
        <v>68</v>
      </c>
      <c r="J18" s="40" t="s">
        <v>69</v>
      </c>
      <c r="K18" s="41"/>
      <c r="L18" s="41"/>
      <c r="M18" s="41" t="s">
        <v>70</v>
      </c>
      <c r="N18" s="41"/>
      <c r="O18" s="41"/>
      <c r="P18" s="41"/>
      <c r="Q18" s="40"/>
      <c r="R18" s="40"/>
      <c r="S18" s="40"/>
      <c r="T18" s="41"/>
      <c r="U18" s="10"/>
      <c r="V18" s="46"/>
      <c r="W18" s="44"/>
      <c r="X18" s="44"/>
      <c r="Y18" s="44"/>
      <c r="Z18" s="23"/>
      <c r="AA18" s="14"/>
      <c r="AB18" s="17"/>
    </row>
    <row r="19" spans="1:28" ht="12.75">
      <c r="A19" s="47"/>
      <c r="B19" s="47"/>
      <c r="C19" s="48"/>
      <c r="D19" s="48"/>
      <c r="E19" s="48"/>
      <c r="F19" s="48"/>
      <c r="G19" s="21" t="s">
        <v>71</v>
      </c>
      <c r="J19" s="38" t="s">
        <v>72</v>
      </c>
      <c r="K19" s="48"/>
      <c r="L19" s="48"/>
      <c r="M19" s="48" t="s">
        <v>73</v>
      </c>
      <c r="N19" s="48"/>
      <c r="O19" s="48"/>
      <c r="P19" s="48"/>
      <c r="Q19" s="38"/>
      <c r="R19" s="38"/>
      <c r="S19" s="38"/>
      <c r="T19" s="48"/>
      <c r="U19" s="10"/>
      <c r="V19" s="2"/>
      <c r="W19" s="49"/>
      <c r="X19" s="50"/>
      <c r="Y19" s="50"/>
      <c r="Z19" s="50"/>
      <c r="AA19" s="14"/>
      <c r="AB19" s="17"/>
    </row>
    <row r="20" spans="1:28" ht="12.75">
      <c r="A20" s="51"/>
      <c r="B20" s="51"/>
      <c r="C20" s="31"/>
      <c r="D20" s="52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53"/>
      <c r="R20" s="53"/>
      <c r="S20" s="54"/>
      <c r="T20" s="30"/>
      <c r="U20" s="30"/>
      <c r="V20" s="32"/>
      <c r="W20" s="33"/>
      <c r="X20" s="33"/>
      <c r="Y20" s="33"/>
      <c r="Z20" s="33"/>
      <c r="AA20" s="14"/>
      <c r="AB20" s="17"/>
    </row>
    <row r="21" spans="1:34" s="67" customFormat="1" ht="12.75">
      <c r="A21" s="55" t="s">
        <v>74</v>
      </c>
      <c r="B21" s="56" t="s">
        <v>75</v>
      </c>
      <c r="C21" s="57">
        <v>1</v>
      </c>
      <c r="D21" s="57">
        <v>2</v>
      </c>
      <c r="E21" s="57">
        <v>3</v>
      </c>
      <c r="F21" s="57">
        <v>4</v>
      </c>
      <c r="G21" s="57">
        <v>5</v>
      </c>
      <c r="H21" s="57">
        <v>6</v>
      </c>
      <c r="I21" s="57">
        <v>7</v>
      </c>
      <c r="J21" s="57">
        <v>8</v>
      </c>
      <c r="K21" s="57">
        <v>9</v>
      </c>
      <c r="L21" s="57">
        <v>10</v>
      </c>
      <c r="M21" s="57">
        <v>11</v>
      </c>
      <c r="N21" s="57">
        <v>12</v>
      </c>
      <c r="O21" s="57">
        <v>13</v>
      </c>
      <c r="P21" s="58" t="s">
        <v>76</v>
      </c>
      <c r="Q21" s="57">
        <v>15</v>
      </c>
      <c r="R21" s="59" t="s">
        <v>77</v>
      </c>
      <c r="S21" s="60">
        <v>17</v>
      </c>
      <c r="T21" s="61" t="s">
        <v>78</v>
      </c>
      <c r="U21" s="57">
        <v>19</v>
      </c>
      <c r="V21" s="62"/>
      <c r="W21" s="63"/>
      <c r="X21" s="33"/>
      <c r="Y21" s="33"/>
      <c r="Z21" s="33"/>
      <c r="AA21" s="64"/>
      <c r="AB21" s="65"/>
      <c r="AC21" s="65"/>
      <c r="AD21" s="66"/>
      <c r="AE21" s="66"/>
      <c r="AF21" s="66"/>
      <c r="AG21" s="66"/>
      <c r="AH21" s="66"/>
    </row>
    <row r="22" spans="1:30" s="66" customFormat="1" ht="16.5" customHeight="1">
      <c r="A22" s="94" t="s">
        <v>79</v>
      </c>
      <c r="B22" s="95" t="s">
        <v>80</v>
      </c>
      <c r="C22" s="96">
        <f>C26+C98+C102+C106+C110+C114</f>
        <v>95757.05999999998</v>
      </c>
      <c r="D22" s="96">
        <f>D26+D98+D102+D106+D110</f>
        <v>48673.229999999996</v>
      </c>
      <c r="E22" s="96">
        <f>E26+E98+E102+E106+E110</f>
        <v>48729.774999999994</v>
      </c>
      <c r="F22" s="96">
        <f>F26+F98+F102+F106+F110</f>
        <v>2443.0099999999998</v>
      </c>
      <c r="G22" s="96">
        <f>G26+G98+G102+G106+G110</f>
        <v>17768.4</v>
      </c>
      <c r="H22" s="96">
        <f>H26+H98+H102+H106+H110</f>
        <v>0</v>
      </c>
      <c r="I22" s="96"/>
      <c r="J22" s="96">
        <f aca="true" t="shared" si="0" ref="J22:O22">J26+J98+J102+J106+J110</f>
        <v>16870</v>
      </c>
      <c r="K22" s="96">
        <f t="shared" si="0"/>
        <v>971.68</v>
      </c>
      <c r="L22" s="96">
        <f t="shared" si="0"/>
        <v>685.26</v>
      </c>
      <c r="M22" s="96">
        <f t="shared" si="0"/>
        <v>9071.9</v>
      </c>
      <c r="N22" s="96">
        <f t="shared" si="0"/>
        <v>0</v>
      </c>
      <c r="O22" s="96">
        <f t="shared" si="0"/>
        <v>430</v>
      </c>
      <c r="P22" s="97">
        <f>SUM(C22:O22)</f>
        <v>241400.31499999997</v>
      </c>
      <c r="Q22" s="96">
        <f>Q26+Q98+Q102+Q106+Q110</f>
        <v>-46042.579999999994</v>
      </c>
      <c r="R22" s="97">
        <f>P22+Q22</f>
        <v>195357.735</v>
      </c>
      <c r="S22" s="96">
        <f>S26+S98+S102+S106+S110+S114</f>
        <v>-6.8</v>
      </c>
      <c r="T22" s="97">
        <f>R22+S22</f>
        <v>195350.935</v>
      </c>
      <c r="U22" s="98">
        <f>T22/$X$2*100</f>
        <v>33.70525426770143</v>
      </c>
      <c r="W22" s="69"/>
      <c r="X22" s="64"/>
      <c r="Y22" s="64"/>
      <c r="Z22" s="64"/>
      <c r="AA22" s="70"/>
      <c r="AB22" s="71"/>
      <c r="AC22" s="69"/>
      <c r="AD22" s="72"/>
    </row>
    <row r="23" spans="1:30" s="66" customFormat="1" ht="19.5" customHeight="1">
      <c r="A23" s="99"/>
      <c r="B23" s="95" t="s">
        <v>81</v>
      </c>
      <c r="C23" s="96">
        <f>C27+C99+C103+C107+C111+C115</f>
        <v>93194.40000000001</v>
      </c>
      <c r="D23" s="96">
        <f aca="true" t="shared" si="1" ref="D23:M23">D27+D99+D103+D107+D111+D115</f>
        <v>49958.46</v>
      </c>
      <c r="E23" s="96">
        <f t="shared" si="1"/>
        <v>48943.9</v>
      </c>
      <c r="F23" s="96">
        <f t="shared" si="1"/>
        <v>2253.7599999999998</v>
      </c>
      <c r="G23" s="96">
        <f t="shared" si="1"/>
        <v>18492.8</v>
      </c>
      <c r="H23" s="96">
        <f t="shared" si="1"/>
        <v>0</v>
      </c>
      <c r="I23" s="96">
        <f t="shared" si="1"/>
        <v>0</v>
      </c>
      <c r="J23" s="96">
        <f t="shared" si="1"/>
        <v>18216.300000000003</v>
      </c>
      <c r="K23" s="96">
        <f t="shared" si="1"/>
        <v>1066.4</v>
      </c>
      <c r="L23" s="96">
        <f t="shared" si="1"/>
        <v>1028.8</v>
      </c>
      <c r="M23" s="96">
        <f t="shared" si="1"/>
        <v>8706.1</v>
      </c>
      <c r="N23" s="96">
        <f>N27+N99+N103+N107+N111</f>
        <v>0</v>
      </c>
      <c r="O23" s="96">
        <f>O27+O99+O103+O107+O111</f>
        <v>0</v>
      </c>
      <c r="P23" s="97">
        <f>SUM(C23:O23)</f>
        <v>241860.91999999998</v>
      </c>
      <c r="Q23" s="96">
        <f>Q27+Q99+Q103+Q107+Q111</f>
        <v>-45883.1</v>
      </c>
      <c r="R23" s="97">
        <f>P23+Q23</f>
        <v>195977.81999999998</v>
      </c>
      <c r="S23" s="96">
        <f>S27+S99+S103+S107+S111+S115</f>
        <v>-7.1</v>
      </c>
      <c r="T23" s="97">
        <f>R23+S23</f>
        <v>195970.71999999997</v>
      </c>
      <c r="U23" s="98">
        <f>T23/$X$6*100</f>
        <v>32.2563777588673</v>
      </c>
      <c r="V23" s="69"/>
      <c r="W23" s="73"/>
      <c r="X23" s="64"/>
      <c r="Y23" s="64"/>
      <c r="Z23" s="64"/>
      <c r="AA23" s="70"/>
      <c r="AB23" s="71"/>
      <c r="AC23" s="69"/>
      <c r="AD23" s="72"/>
    </row>
    <row r="24" spans="1:30" s="66" customFormat="1" ht="17.25" customHeight="1">
      <c r="A24" s="99"/>
      <c r="B24" s="95" t="s">
        <v>82</v>
      </c>
      <c r="C24" s="96">
        <f>C28+C100+C104+C108+C112+C116</f>
        <v>41550.02967299999</v>
      </c>
      <c r="D24" s="96">
        <f>D28+D100+D104+D108+D112+D116</f>
        <v>25663.336015000004</v>
      </c>
      <c r="E24" s="96">
        <f>E28+E100+E104+E108+E112+E116</f>
        <v>24243.628231000002</v>
      </c>
      <c r="F24" s="96">
        <f>F28+F100+F104+F108+F112+F116</f>
        <v>967.998022</v>
      </c>
      <c r="G24" s="96">
        <f>G28+G100+G104+G108+G112+G116</f>
        <v>9253.507414</v>
      </c>
      <c r="H24" s="96">
        <f>H28+H100+H104+H108+H112+H116</f>
        <v>0</v>
      </c>
      <c r="I24" s="96"/>
      <c r="J24" s="96">
        <f aca="true" t="shared" si="2" ref="J24:O24">J28+J100+J104+J108+J112+J116</f>
        <v>8794.048679</v>
      </c>
      <c r="K24" s="96">
        <f t="shared" si="2"/>
        <v>88.5</v>
      </c>
      <c r="L24" s="96">
        <f t="shared" si="2"/>
        <v>714.379945</v>
      </c>
      <c r="M24" s="96">
        <f t="shared" si="2"/>
        <v>3442.75881</v>
      </c>
      <c r="N24" s="96">
        <f t="shared" si="2"/>
        <v>0</v>
      </c>
      <c r="O24" s="96">
        <f t="shared" si="2"/>
        <v>21.8</v>
      </c>
      <c r="P24" s="97">
        <f>SUM(C24:O24)</f>
        <v>114739.986789</v>
      </c>
      <c r="Q24" s="96">
        <f>Q28+Q100+Q104+Q108+Q114</f>
        <v>-21746.929346999998</v>
      </c>
      <c r="R24" s="97">
        <f>P24+Q24</f>
        <v>92993.057442</v>
      </c>
      <c r="S24" s="96">
        <f>S116</f>
        <v>-2.3</v>
      </c>
      <c r="T24" s="97">
        <f>R24+S24</f>
        <v>92990.757442</v>
      </c>
      <c r="U24" s="98">
        <f>T24/$X$6*100</f>
        <v>15.306087563143885</v>
      </c>
      <c r="V24" s="69"/>
      <c r="W24" s="73"/>
      <c r="X24" s="64"/>
      <c r="Y24" s="64"/>
      <c r="Z24" s="64"/>
      <c r="AA24" s="70"/>
      <c r="AB24" s="71"/>
      <c r="AC24" s="69"/>
      <c r="AD24" s="72"/>
    </row>
    <row r="25" spans="1:30" s="66" customFormat="1" ht="18.75" customHeight="1">
      <c r="A25" s="100"/>
      <c r="B25" s="101" t="s">
        <v>83</v>
      </c>
      <c r="C25" s="102">
        <f>C24/C22*100</f>
        <v>43.3910874801294</v>
      </c>
      <c r="D25" s="102">
        <f>D24/D22*100</f>
        <v>52.72577146616324</v>
      </c>
      <c r="E25" s="102">
        <f>E24/E22*100</f>
        <v>49.751159801168804</v>
      </c>
      <c r="F25" s="102">
        <f>F24/F22*100</f>
        <v>39.623170678793784</v>
      </c>
      <c r="G25" s="102">
        <f>G24/G22*100</f>
        <v>52.078450586434336</v>
      </c>
      <c r="H25" s="102"/>
      <c r="I25" s="102"/>
      <c r="J25" s="102">
        <f>J24/J22*100</f>
        <v>52.12832649081209</v>
      </c>
      <c r="K25" s="102">
        <f>K24/K22*100</f>
        <v>9.107936769306768</v>
      </c>
      <c r="L25" s="102">
        <f>L24/L22*100</f>
        <v>104.24947392230686</v>
      </c>
      <c r="M25" s="102">
        <f>M24/M22*100</f>
        <v>37.949699732139905</v>
      </c>
      <c r="N25" s="102"/>
      <c r="O25" s="102">
        <f>O24/O22*100</f>
        <v>5.069767441860465</v>
      </c>
      <c r="P25" s="102">
        <f>P24/P22*100</f>
        <v>47.53100127023447</v>
      </c>
      <c r="Q25" s="102">
        <f>Q24/Q22*100</f>
        <v>47.23221276262103</v>
      </c>
      <c r="R25" s="102">
        <f>R24/R22*100</f>
        <v>47.60142076892937</v>
      </c>
      <c r="S25" s="102"/>
      <c r="T25" s="102">
        <f>T24/T22*100</f>
        <v>47.60190036561637</v>
      </c>
      <c r="U25" s="102"/>
      <c r="V25" s="69"/>
      <c r="W25" s="73"/>
      <c r="X25" s="64"/>
      <c r="Y25" s="64"/>
      <c r="Z25" s="64"/>
      <c r="AA25" s="70"/>
      <c r="AB25" s="71"/>
      <c r="AC25" s="69"/>
      <c r="AD25" s="72"/>
    </row>
    <row r="26" spans="1:30" s="66" customFormat="1" ht="18" customHeight="1">
      <c r="A26" s="94" t="s">
        <v>84</v>
      </c>
      <c r="B26" s="94" t="s">
        <v>80</v>
      </c>
      <c r="C26" s="103">
        <f aca="true" t="shared" si="3" ref="C26:G28">C30+C90+C94</f>
        <v>85120.29999999999</v>
      </c>
      <c r="D26" s="103">
        <f t="shared" si="3"/>
        <v>41500.09</v>
      </c>
      <c r="E26" s="103">
        <f t="shared" si="3"/>
        <v>34883.6</v>
      </c>
      <c r="F26" s="103">
        <f t="shared" si="3"/>
        <v>1331.38</v>
      </c>
      <c r="G26" s="103">
        <f t="shared" si="3"/>
        <v>14969.300000000001</v>
      </c>
      <c r="H26" s="103"/>
      <c r="I26" s="103"/>
      <c r="J26" s="103">
        <f aca="true" t="shared" si="4" ref="J26:O28">J30+J90+J94</f>
        <v>10561.9</v>
      </c>
      <c r="K26" s="103">
        <f t="shared" si="4"/>
        <v>0</v>
      </c>
      <c r="L26" s="103">
        <f t="shared" si="4"/>
        <v>685.26</v>
      </c>
      <c r="M26" s="103">
        <f t="shared" si="4"/>
        <v>1178</v>
      </c>
      <c r="N26" s="103">
        <f t="shared" si="4"/>
        <v>0</v>
      </c>
      <c r="O26" s="103">
        <f t="shared" si="4"/>
        <v>430</v>
      </c>
      <c r="P26" s="103">
        <f>SUM(C26:O26)</f>
        <v>190659.83</v>
      </c>
      <c r="Q26" s="103">
        <f>Q30+Q90+Q94</f>
        <v>-10298.599999999999</v>
      </c>
      <c r="R26" s="103">
        <f>P26+Q26</f>
        <v>180361.22999999998</v>
      </c>
      <c r="S26" s="103">
        <f>S30+S90+S94</f>
        <v>0</v>
      </c>
      <c r="T26" s="103">
        <f>R26+S26</f>
        <v>180361.22999999998</v>
      </c>
      <c r="U26" s="104">
        <f>T26/$X$2*100</f>
        <v>31.118976303775455</v>
      </c>
      <c r="W26" s="74"/>
      <c r="X26" s="74"/>
      <c r="Y26" s="74"/>
      <c r="Z26" s="74"/>
      <c r="AA26" s="75"/>
      <c r="AB26" s="65"/>
      <c r="AD26" s="76"/>
    </row>
    <row r="27" spans="1:29" s="66" customFormat="1" ht="17.25" customHeight="1">
      <c r="A27" s="105"/>
      <c r="B27" s="94" t="s">
        <v>81</v>
      </c>
      <c r="C27" s="103">
        <f t="shared" si="3"/>
        <v>84990</v>
      </c>
      <c r="D27" s="103">
        <f t="shared" si="3"/>
        <v>43686.759999999995</v>
      </c>
      <c r="E27" s="103">
        <f t="shared" si="3"/>
        <v>35565.9</v>
      </c>
      <c r="F27" s="103">
        <f t="shared" si="3"/>
        <v>1410.8600000000001</v>
      </c>
      <c r="G27" s="103">
        <f t="shared" si="3"/>
        <v>15356.699999999999</v>
      </c>
      <c r="H27" s="103">
        <f>H31+H91+H95</f>
        <v>0</v>
      </c>
      <c r="I27" s="103"/>
      <c r="J27" s="103">
        <f t="shared" si="4"/>
        <v>11991.900000000001</v>
      </c>
      <c r="K27" s="103">
        <f t="shared" si="4"/>
        <v>0</v>
      </c>
      <c r="L27" s="103">
        <f t="shared" si="4"/>
        <v>1028.8</v>
      </c>
      <c r="M27" s="103">
        <f t="shared" si="4"/>
        <v>1178</v>
      </c>
      <c r="N27" s="103">
        <f t="shared" si="4"/>
        <v>0</v>
      </c>
      <c r="O27" s="103">
        <f t="shared" si="4"/>
        <v>0</v>
      </c>
      <c r="P27" s="103">
        <f>SUM(C27:O27)</f>
        <v>195208.91999999998</v>
      </c>
      <c r="Q27" s="103">
        <f>Q31+Q91+Q95</f>
        <v>-11885.099999999999</v>
      </c>
      <c r="R27" s="103">
        <f>P27+Q27</f>
        <v>183323.81999999998</v>
      </c>
      <c r="S27" s="103">
        <f>S31+S91+S95</f>
        <v>0</v>
      </c>
      <c r="T27" s="103">
        <f>R27+S27</f>
        <v>183323.81999999998</v>
      </c>
      <c r="U27" s="104">
        <f>T27/$X$6*100</f>
        <v>30.174724010396005</v>
      </c>
      <c r="V27" s="76"/>
      <c r="W27" s="74"/>
      <c r="X27" s="74"/>
      <c r="Y27" s="74"/>
      <c r="Z27" s="74"/>
      <c r="AA27" s="75"/>
      <c r="AB27" s="65"/>
      <c r="AC27" s="77"/>
    </row>
    <row r="28" spans="1:29" s="66" customFormat="1" ht="17.25" customHeight="1">
      <c r="A28" s="106"/>
      <c r="B28" s="94" t="s">
        <v>82</v>
      </c>
      <c r="C28" s="103">
        <f t="shared" si="3"/>
        <v>40371.49949099999</v>
      </c>
      <c r="D28" s="103">
        <f t="shared" si="3"/>
        <v>21641.950369000002</v>
      </c>
      <c r="E28" s="103">
        <f t="shared" si="3"/>
        <v>17215.441963</v>
      </c>
      <c r="F28" s="103">
        <f t="shared" si="3"/>
        <v>677.9428790000001</v>
      </c>
      <c r="G28" s="103">
        <f t="shared" si="3"/>
        <v>8505.829993</v>
      </c>
      <c r="H28" s="103">
        <f>H32+H92+H96</f>
        <v>0</v>
      </c>
      <c r="I28" s="103"/>
      <c r="J28" s="103">
        <f t="shared" si="4"/>
        <v>5808.892824</v>
      </c>
      <c r="K28" s="103">
        <f t="shared" si="4"/>
        <v>0</v>
      </c>
      <c r="L28" s="103">
        <f t="shared" si="4"/>
        <v>714.379945</v>
      </c>
      <c r="M28" s="103">
        <f t="shared" si="4"/>
        <v>430.71759999999995</v>
      </c>
      <c r="N28" s="103">
        <f t="shared" si="4"/>
        <v>0</v>
      </c>
      <c r="O28" s="103">
        <f t="shared" si="4"/>
        <v>21.8</v>
      </c>
      <c r="P28" s="103">
        <f>SUM(C28:O28)</f>
        <v>95388.45506399998</v>
      </c>
      <c r="Q28" s="103">
        <f>Q32+Q92+Q96</f>
        <v>-5851.088406</v>
      </c>
      <c r="R28" s="103">
        <f>P28+Q28</f>
        <v>89537.36665799998</v>
      </c>
      <c r="S28" s="103">
        <f>S32+S92+S96</f>
        <v>0</v>
      </c>
      <c r="T28" s="103">
        <f>R28+S28</f>
        <v>89537.36665799998</v>
      </c>
      <c r="U28" s="104">
        <f>T28/$X$6*100</f>
        <v>14.737666537402411</v>
      </c>
      <c r="V28" s="76"/>
      <c r="W28" s="74"/>
      <c r="X28" s="74"/>
      <c r="Y28" s="74"/>
      <c r="Z28" s="74"/>
      <c r="AA28" s="75"/>
      <c r="AB28" s="65"/>
      <c r="AC28" s="77"/>
    </row>
    <row r="29" spans="1:29" s="66" customFormat="1" ht="17.25" customHeight="1">
      <c r="A29" s="107"/>
      <c r="B29" s="108" t="s">
        <v>83</v>
      </c>
      <c r="C29" s="109">
        <f>C28/C26*100</f>
        <v>47.428756114581354</v>
      </c>
      <c r="D29" s="109">
        <f>D28/D26*100</f>
        <v>52.14916490301588</v>
      </c>
      <c r="E29" s="109">
        <f>E28/E26*100</f>
        <v>49.35110471109634</v>
      </c>
      <c r="F29" s="109">
        <f>F28/F26*100</f>
        <v>50.920314185281434</v>
      </c>
      <c r="G29" s="109">
        <f>G28/G26*100</f>
        <v>56.82182862926122</v>
      </c>
      <c r="H29" s="109"/>
      <c r="I29" s="109"/>
      <c r="J29" s="109">
        <f>J28/J26*100</f>
        <v>54.99855919862904</v>
      </c>
      <c r="K29" s="109"/>
      <c r="L29" s="109">
        <f>L28/L26*100</f>
        <v>104.24947392230686</v>
      </c>
      <c r="M29" s="109">
        <f>M28/M26*100</f>
        <v>36.563463497453306</v>
      </c>
      <c r="N29" s="109"/>
      <c r="O29" s="109">
        <f>O28/O26*100</f>
        <v>5.069767441860465</v>
      </c>
      <c r="P29" s="109">
        <f>P28/P26*100</f>
        <v>50.030703931709155</v>
      </c>
      <c r="Q29" s="109">
        <f>Q28/Q26*100</f>
        <v>56.81440589983106</v>
      </c>
      <c r="R29" s="109">
        <f>R28/R26*100</f>
        <v>49.6433555359985</v>
      </c>
      <c r="S29" s="109"/>
      <c r="T29" s="109">
        <f>T28/T26*100</f>
        <v>49.6433555359985</v>
      </c>
      <c r="U29" s="110"/>
      <c r="V29" s="76"/>
      <c r="W29" s="74"/>
      <c r="X29" s="74"/>
      <c r="Y29" s="74"/>
      <c r="Z29" s="74"/>
      <c r="AA29" s="75"/>
      <c r="AB29" s="65"/>
      <c r="AC29" s="77"/>
    </row>
    <row r="30" spans="1:28" s="66" customFormat="1" ht="16.5" customHeight="1">
      <c r="A30" s="111" t="s">
        <v>85</v>
      </c>
      <c r="B30" s="94" t="s">
        <v>80</v>
      </c>
      <c r="C30" s="103">
        <f aca="true" t="shared" si="5" ref="C30:G32">C34+C46+C58+C62+C82+C86</f>
        <v>75726.99999999999</v>
      </c>
      <c r="D30" s="103">
        <f t="shared" si="5"/>
        <v>32574.989999999998</v>
      </c>
      <c r="E30" s="103">
        <f t="shared" si="5"/>
        <v>0</v>
      </c>
      <c r="F30" s="103">
        <f t="shared" si="5"/>
        <v>0</v>
      </c>
      <c r="G30" s="103">
        <f t="shared" si="5"/>
        <v>0</v>
      </c>
      <c r="H30" s="103"/>
      <c r="I30" s="103"/>
      <c r="J30" s="103">
        <f aca="true" t="shared" si="6" ref="J30:O32">J34+J46+J58+J62+J82+J86</f>
        <v>2097</v>
      </c>
      <c r="K30" s="103">
        <f t="shared" si="6"/>
        <v>0</v>
      </c>
      <c r="L30" s="103">
        <f t="shared" si="6"/>
        <v>0</v>
      </c>
      <c r="M30" s="103">
        <f t="shared" si="6"/>
        <v>0</v>
      </c>
      <c r="N30" s="103">
        <f t="shared" si="6"/>
        <v>0</v>
      </c>
      <c r="O30" s="103">
        <f t="shared" si="6"/>
        <v>0</v>
      </c>
      <c r="P30" s="103">
        <f>SUM(C30:O30)</f>
        <v>110398.98999999999</v>
      </c>
      <c r="Q30" s="96"/>
      <c r="R30" s="103">
        <f>P30+Q30</f>
        <v>110398.98999999999</v>
      </c>
      <c r="S30" s="96"/>
      <c r="T30" s="103">
        <f>R30+S30</f>
        <v>110398.98999999999</v>
      </c>
      <c r="U30" s="104">
        <f>T30/$X$2*100</f>
        <v>19.04790488383087</v>
      </c>
      <c r="V30" s="76"/>
      <c r="W30" s="74"/>
      <c r="X30" s="74"/>
      <c r="Y30" s="74"/>
      <c r="Z30" s="74"/>
      <c r="AA30" s="75"/>
      <c r="AB30" s="65"/>
    </row>
    <row r="31" spans="1:28" s="66" customFormat="1" ht="13.5" customHeight="1">
      <c r="A31" s="105"/>
      <c r="B31" s="94" t="s">
        <v>81</v>
      </c>
      <c r="C31" s="103">
        <f t="shared" si="5"/>
        <v>77630.8</v>
      </c>
      <c r="D31" s="103">
        <f t="shared" si="5"/>
        <v>34148.99999999999</v>
      </c>
      <c r="E31" s="103">
        <f t="shared" si="5"/>
        <v>0</v>
      </c>
      <c r="F31" s="103">
        <f t="shared" si="5"/>
        <v>0.06</v>
      </c>
      <c r="G31" s="103">
        <f t="shared" si="5"/>
        <v>715.8</v>
      </c>
      <c r="H31" s="103">
        <f>H35+H47+H59+H63+H83+H87</f>
        <v>0</v>
      </c>
      <c r="I31" s="103"/>
      <c r="J31" s="103">
        <f t="shared" si="6"/>
        <v>2078.2</v>
      </c>
      <c r="K31" s="103">
        <f t="shared" si="6"/>
        <v>0</v>
      </c>
      <c r="L31" s="103">
        <f t="shared" si="6"/>
        <v>0</v>
      </c>
      <c r="M31" s="103">
        <f t="shared" si="6"/>
        <v>0</v>
      </c>
      <c r="N31" s="103">
        <f t="shared" si="6"/>
        <v>0</v>
      </c>
      <c r="O31" s="103">
        <f t="shared" si="6"/>
        <v>0</v>
      </c>
      <c r="P31" s="103">
        <f>SUM(C31:O31)</f>
        <v>114573.85999999999</v>
      </c>
      <c r="Q31" s="103">
        <f>Q35+Q47+Q59+Q63+Q83+Q87</f>
        <v>0</v>
      </c>
      <c r="R31" s="103">
        <f>P31+Q31</f>
        <v>114573.85999999999</v>
      </c>
      <c r="S31" s="96"/>
      <c r="T31" s="103">
        <f>R31+S31</f>
        <v>114573.85999999999</v>
      </c>
      <c r="U31" s="104">
        <f>T31/$X$6*100</f>
        <v>18.85862188724711</v>
      </c>
      <c r="V31" s="76"/>
      <c r="W31" s="74"/>
      <c r="X31" s="74"/>
      <c r="Y31" s="74"/>
      <c r="Z31" s="74"/>
      <c r="AA31" s="75"/>
      <c r="AB31" s="65"/>
    </row>
    <row r="32" spans="1:28" s="66" customFormat="1" ht="13.5" customHeight="1">
      <c r="A32" s="105"/>
      <c r="B32" s="94" t="s">
        <v>82</v>
      </c>
      <c r="C32" s="103">
        <f t="shared" si="5"/>
        <v>36433.62572</v>
      </c>
      <c r="D32" s="103">
        <f t="shared" si="5"/>
        <v>16811.245796000003</v>
      </c>
      <c r="E32" s="103">
        <f t="shared" si="5"/>
        <v>0</v>
      </c>
      <c r="F32" s="103">
        <f t="shared" si="5"/>
        <v>0.01972</v>
      </c>
      <c r="G32" s="103">
        <f t="shared" si="5"/>
        <v>715.834201</v>
      </c>
      <c r="H32" s="103">
        <f>H36+H48+H60+H64+H84+H88</f>
        <v>0</v>
      </c>
      <c r="I32" s="103"/>
      <c r="J32" s="103">
        <f t="shared" si="6"/>
        <v>988.7351439999999</v>
      </c>
      <c r="K32" s="103">
        <f t="shared" si="6"/>
        <v>0</v>
      </c>
      <c r="L32" s="103">
        <f t="shared" si="6"/>
        <v>0</v>
      </c>
      <c r="M32" s="103">
        <f t="shared" si="6"/>
        <v>0</v>
      </c>
      <c r="N32" s="103">
        <f t="shared" si="6"/>
        <v>0</v>
      </c>
      <c r="O32" s="103">
        <f t="shared" si="6"/>
        <v>0</v>
      </c>
      <c r="P32" s="103">
        <f>SUM(C32:O32)</f>
        <v>54949.46058099999</v>
      </c>
      <c r="Q32" s="103"/>
      <c r="R32" s="103">
        <f>P32+Q32</f>
        <v>54949.46058099999</v>
      </c>
      <c r="S32" s="96"/>
      <c r="T32" s="103">
        <f>R32+S32</f>
        <v>54949.46058099999</v>
      </c>
      <c r="U32" s="104"/>
      <c r="V32" s="76"/>
      <c r="W32" s="74"/>
      <c r="X32" s="74"/>
      <c r="Y32" s="74"/>
      <c r="Z32" s="74"/>
      <c r="AA32" s="75"/>
      <c r="AB32" s="65"/>
    </row>
    <row r="33" spans="1:28" s="66" customFormat="1" ht="13.5" customHeight="1">
      <c r="A33" s="112"/>
      <c r="B33" s="108" t="s">
        <v>83</v>
      </c>
      <c r="C33" s="109">
        <f>C32/C30*100</f>
        <v>48.11180387444373</v>
      </c>
      <c r="D33" s="109">
        <f>D32/D30*100</f>
        <v>51.607831026195264</v>
      </c>
      <c r="E33" s="109"/>
      <c r="F33" s="109"/>
      <c r="G33" s="109"/>
      <c r="H33" s="109"/>
      <c r="I33" s="109"/>
      <c r="J33" s="109">
        <f>J32/J30*100</f>
        <v>47.14998302336671</v>
      </c>
      <c r="K33" s="109"/>
      <c r="L33" s="109"/>
      <c r="M33" s="109"/>
      <c r="N33" s="109"/>
      <c r="O33" s="109"/>
      <c r="P33" s="109">
        <f>P32/P30*100</f>
        <v>49.77351747602039</v>
      </c>
      <c r="Q33" s="109"/>
      <c r="R33" s="109">
        <f>R32/R30*100</f>
        <v>49.77351747602039</v>
      </c>
      <c r="S33" s="109"/>
      <c r="T33" s="109">
        <f>T32/T30*100</f>
        <v>49.77351747602039</v>
      </c>
      <c r="U33" s="110"/>
      <c r="V33" s="76"/>
      <c r="W33" s="74"/>
      <c r="X33" s="74"/>
      <c r="Y33" s="74"/>
      <c r="Z33" s="74"/>
      <c r="AA33" s="75"/>
      <c r="AB33" s="65"/>
    </row>
    <row r="34" spans="1:28" s="66" customFormat="1" ht="38.25">
      <c r="A34" s="113" t="s">
        <v>86</v>
      </c>
      <c r="B34" s="94" t="s">
        <v>80</v>
      </c>
      <c r="C34" s="103">
        <f aca="true" t="shared" si="7" ref="C34:D36">C38+C42</f>
        <v>11727.1</v>
      </c>
      <c r="D34" s="103">
        <f t="shared" si="7"/>
        <v>20.2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>
        <f>SUM(C34:O34)</f>
        <v>11747.300000000001</v>
      </c>
      <c r="Q34" s="96"/>
      <c r="R34" s="103">
        <f>P34+Q34</f>
        <v>11747.300000000001</v>
      </c>
      <c r="S34" s="96"/>
      <c r="T34" s="103">
        <f>R34+S34</f>
        <v>11747.300000000001</v>
      </c>
      <c r="U34" s="104">
        <f>T34/$X$2*100</f>
        <v>2.026843298492372</v>
      </c>
      <c r="V34" s="76"/>
      <c r="W34" s="74"/>
      <c r="X34" s="74"/>
      <c r="Y34" s="74"/>
      <c r="Z34" s="74"/>
      <c r="AA34" s="75"/>
      <c r="AB34" s="65"/>
    </row>
    <row r="35" spans="1:28" s="66" customFormat="1" ht="15.75" customHeight="1">
      <c r="A35" s="105"/>
      <c r="B35" s="94" t="s">
        <v>81</v>
      </c>
      <c r="C35" s="103">
        <f t="shared" si="7"/>
        <v>11853.8</v>
      </c>
      <c r="D35" s="103">
        <f t="shared" si="7"/>
        <v>22.2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>
        <f>SUM(C35:O35)</f>
        <v>11876</v>
      </c>
      <c r="Q35" s="96"/>
      <c r="R35" s="103">
        <f>P35+Q35</f>
        <v>11876</v>
      </c>
      <c r="S35" s="96"/>
      <c r="T35" s="103">
        <f>R35+S35</f>
        <v>11876</v>
      </c>
      <c r="U35" s="104">
        <f>T35/$X$6*100</f>
        <v>1.9547651928018026</v>
      </c>
      <c r="V35" s="79"/>
      <c r="W35" s="70"/>
      <c r="X35" s="74"/>
      <c r="Y35" s="74"/>
      <c r="Z35" s="74"/>
      <c r="AA35" s="75"/>
      <c r="AB35" s="65"/>
    </row>
    <row r="36" spans="1:28" s="66" customFormat="1" ht="15.75" customHeight="1">
      <c r="A36" s="105"/>
      <c r="B36" s="94" t="s">
        <v>82</v>
      </c>
      <c r="C36" s="103">
        <f t="shared" si="7"/>
        <v>6164.215</v>
      </c>
      <c r="D36" s="103">
        <f t="shared" si="7"/>
        <v>13.929452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>
        <f>SUM(C36:O36)</f>
        <v>6178.1444520000005</v>
      </c>
      <c r="Q36" s="96"/>
      <c r="R36" s="103">
        <f>P36+Q36</f>
        <v>6178.1444520000005</v>
      </c>
      <c r="S36" s="96"/>
      <c r="T36" s="103">
        <f>R36+S36</f>
        <v>6178.1444520000005</v>
      </c>
      <c r="U36" s="104">
        <f>T36/$X$6*100</f>
        <v>1.0169098796624425</v>
      </c>
      <c r="V36" s="79"/>
      <c r="W36" s="70"/>
      <c r="X36" s="74"/>
      <c r="Y36" s="74"/>
      <c r="Z36" s="74"/>
      <c r="AA36" s="75"/>
      <c r="AB36" s="65"/>
    </row>
    <row r="37" spans="1:28" s="66" customFormat="1" ht="15.75" customHeight="1">
      <c r="A37" s="112"/>
      <c r="B37" s="108" t="s">
        <v>83</v>
      </c>
      <c r="C37" s="109">
        <f>C36/C34*100</f>
        <v>52.563847839619335</v>
      </c>
      <c r="D37" s="109">
        <f>D36/D34*100</f>
        <v>68.95768316831683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>
        <f>P36/P34*100</f>
        <v>52.59203776186868</v>
      </c>
      <c r="Q37" s="109"/>
      <c r="R37" s="109">
        <f>R36/R34*100</f>
        <v>52.59203776186868</v>
      </c>
      <c r="S37" s="109"/>
      <c r="T37" s="109">
        <f>T36/T34*100</f>
        <v>52.59203776186868</v>
      </c>
      <c r="U37" s="110"/>
      <c r="V37" s="79"/>
      <c r="W37" s="70"/>
      <c r="X37" s="74"/>
      <c r="Y37" s="74"/>
      <c r="Z37" s="74"/>
      <c r="AA37" s="75"/>
      <c r="AB37" s="65"/>
    </row>
    <row r="38" spans="1:29" s="66" customFormat="1" ht="21.75" customHeight="1">
      <c r="A38" s="114" t="s">
        <v>87</v>
      </c>
      <c r="B38" s="94" t="s">
        <v>80</v>
      </c>
      <c r="C38" s="115">
        <v>11055.6</v>
      </c>
      <c r="D38" s="115">
        <v>20.2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103">
        <f>SUM(C38:O38)</f>
        <v>11075.800000000001</v>
      </c>
      <c r="Q38" s="96"/>
      <c r="R38" s="103">
        <f>P38+Q38</f>
        <v>11075.800000000001</v>
      </c>
      <c r="S38" s="96"/>
      <c r="T38" s="103">
        <f>R38+S38</f>
        <v>11075.800000000001</v>
      </c>
      <c r="U38" s="104">
        <f>T38/$X$2*100</f>
        <v>1.9109847373815103</v>
      </c>
      <c r="V38" s="76"/>
      <c r="W38" s="74"/>
      <c r="X38" s="74"/>
      <c r="Y38" s="74"/>
      <c r="Z38" s="74"/>
      <c r="AA38" s="75"/>
      <c r="AB38" s="65"/>
      <c r="AC38" s="65"/>
    </row>
    <row r="39" spans="1:29" s="66" customFormat="1" ht="17.25" customHeight="1">
      <c r="A39" s="105"/>
      <c r="B39" s="94" t="s">
        <v>81</v>
      </c>
      <c r="C39" s="115">
        <v>10963.8</v>
      </c>
      <c r="D39" s="115">
        <v>22.2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03">
        <f>SUM(C39:O39)</f>
        <v>10986</v>
      </c>
      <c r="Q39" s="96"/>
      <c r="R39" s="103">
        <f>P39+Q39</f>
        <v>10986</v>
      </c>
      <c r="S39" s="96"/>
      <c r="T39" s="103">
        <f>R39+S39</f>
        <v>10986</v>
      </c>
      <c r="U39" s="104">
        <f>T39/$X$6*100</f>
        <v>1.8082730219030487</v>
      </c>
      <c r="V39" s="79"/>
      <c r="W39" s="70"/>
      <c r="X39" s="74"/>
      <c r="Y39" s="74"/>
      <c r="Z39" s="74"/>
      <c r="AA39" s="75"/>
      <c r="AB39" s="65"/>
      <c r="AC39" s="65"/>
    </row>
    <row r="40" spans="1:29" s="66" customFormat="1" ht="17.25" customHeight="1">
      <c r="A40" s="105"/>
      <c r="B40" s="94" t="s">
        <v>82</v>
      </c>
      <c r="C40" s="115">
        <v>5710.145</v>
      </c>
      <c r="D40" s="115">
        <v>13.929452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03">
        <f>SUM(C40:O40)</f>
        <v>5724.074452000001</v>
      </c>
      <c r="Q40" s="96"/>
      <c r="R40" s="103">
        <f>P40+Q40</f>
        <v>5724.074452000001</v>
      </c>
      <c r="S40" s="96"/>
      <c r="T40" s="103">
        <f>R40+S40</f>
        <v>5724.074452000001</v>
      </c>
      <c r="U40" s="104">
        <f>T40/$X$6*100</f>
        <v>0.942170890853457</v>
      </c>
      <c r="V40" s="79"/>
      <c r="W40" s="70"/>
      <c r="X40" s="74"/>
      <c r="Y40" s="74"/>
      <c r="Z40" s="74"/>
      <c r="AA40" s="75"/>
      <c r="AB40" s="65"/>
      <c r="AC40" s="65"/>
    </row>
    <row r="41" spans="1:29" s="66" customFormat="1" ht="17.25" customHeight="1">
      <c r="A41" s="112"/>
      <c r="B41" s="108" t="s">
        <v>83</v>
      </c>
      <c r="C41" s="116">
        <f>C40/C38*100</f>
        <v>51.64934512826079</v>
      </c>
      <c r="D41" s="116">
        <f>D40/D38*100</f>
        <v>68.95768316831683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>
        <f>P40/P38*100</f>
        <v>51.68091200635621</v>
      </c>
      <c r="Q41" s="116"/>
      <c r="R41" s="116">
        <f>R40/R38*100</f>
        <v>51.68091200635621</v>
      </c>
      <c r="S41" s="116"/>
      <c r="T41" s="116">
        <f>T40/T38*100</f>
        <v>51.68091200635621</v>
      </c>
      <c r="U41" s="110"/>
      <c r="V41" s="79"/>
      <c r="W41" s="70"/>
      <c r="X41" s="74"/>
      <c r="Y41" s="74"/>
      <c r="Z41" s="74"/>
      <c r="AA41" s="75"/>
      <c r="AB41" s="65"/>
      <c r="AC41" s="65"/>
    </row>
    <row r="42" spans="1:29" s="66" customFormat="1" ht="38.25">
      <c r="A42" s="117" t="s">
        <v>88</v>
      </c>
      <c r="B42" s="94" t="s">
        <v>80</v>
      </c>
      <c r="C42" s="115">
        <v>671.5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103">
        <f>SUM(C42:O42)</f>
        <v>671.5</v>
      </c>
      <c r="Q42" s="96"/>
      <c r="R42" s="103">
        <f>P42+Q42</f>
        <v>671.5</v>
      </c>
      <c r="S42" s="96"/>
      <c r="T42" s="103">
        <f>R42+S42</f>
        <v>671.5</v>
      </c>
      <c r="U42" s="104">
        <f>T42/$X$2*100</f>
        <v>0.1158585611108619</v>
      </c>
      <c r="V42" s="76"/>
      <c r="W42" s="74"/>
      <c r="X42" s="74"/>
      <c r="Y42" s="74"/>
      <c r="Z42" s="74"/>
      <c r="AA42" s="74"/>
      <c r="AB42" s="65"/>
      <c r="AC42" s="65"/>
    </row>
    <row r="43" spans="1:29" s="66" customFormat="1" ht="15" customHeight="1">
      <c r="A43" s="105"/>
      <c r="B43" s="94" t="s">
        <v>81</v>
      </c>
      <c r="C43" s="115">
        <v>890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03">
        <f>SUM(C43:O43)</f>
        <v>890</v>
      </c>
      <c r="Q43" s="115"/>
      <c r="R43" s="103">
        <f>P43+Q43</f>
        <v>890</v>
      </c>
      <c r="S43" s="115"/>
      <c r="T43" s="103">
        <f>R43+S43</f>
        <v>890</v>
      </c>
      <c r="U43" s="104">
        <f>T43/$X$6*100</f>
        <v>0.14649217089875416</v>
      </c>
      <c r="V43" s="79"/>
      <c r="W43" s="70"/>
      <c r="X43" s="74"/>
      <c r="Y43" s="74"/>
      <c r="Z43" s="74"/>
      <c r="AA43" s="74"/>
      <c r="AB43" s="65"/>
      <c r="AC43" s="65"/>
    </row>
    <row r="44" spans="1:29" s="66" customFormat="1" ht="15" customHeight="1">
      <c r="A44" s="105"/>
      <c r="B44" s="94" t="s">
        <v>82</v>
      </c>
      <c r="C44" s="115">
        <v>454.07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03">
        <f>SUM(C44:O44)</f>
        <v>454.07</v>
      </c>
      <c r="Q44" s="115"/>
      <c r="R44" s="103">
        <f>P44+Q44</f>
        <v>454.07</v>
      </c>
      <c r="S44" s="115"/>
      <c r="T44" s="103">
        <f>R44+S44</f>
        <v>454.07</v>
      </c>
      <c r="U44" s="104">
        <f>T44/$X$6*100</f>
        <v>0.07473898880898573</v>
      </c>
      <c r="V44" s="79"/>
      <c r="W44" s="70"/>
      <c r="X44" s="74"/>
      <c r="Y44" s="74"/>
      <c r="Z44" s="74"/>
      <c r="AA44" s="74"/>
      <c r="AB44" s="65"/>
      <c r="AC44" s="65"/>
    </row>
    <row r="45" spans="1:29" s="66" customFormat="1" ht="15" customHeight="1">
      <c r="A45" s="112"/>
      <c r="B45" s="108" t="s">
        <v>83</v>
      </c>
      <c r="C45" s="116">
        <f>C44/C42*100</f>
        <v>67.62025316455697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>
        <f>P44/P42*100</f>
        <v>67.62025316455697</v>
      </c>
      <c r="Q45" s="116"/>
      <c r="R45" s="116">
        <f>R44/R42*100</f>
        <v>67.62025316455697</v>
      </c>
      <c r="S45" s="116"/>
      <c r="T45" s="116">
        <f>T44/T42*100</f>
        <v>67.62025316455697</v>
      </c>
      <c r="U45" s="110"/>
      <c r="V45" s="79"/>
      <c r="W45" s="70"/>
      <c r="X45" s="74"/>
      <c r="Y45" s="74"/>
      <c r="Z45" s="74"/>
      <c r="AA45" s="74"/>
      <c r="AB45" s="65"/>
      <c r="AC45" s="65"/>
    </row>
    <row r="46" spans="1:29" s="66" customFormat="1" ht="38.25">
      <c r="A46" s="113" t="s">
        <v>89</v>
      </c>
      <c r="B46" s="94" t="s">
        <v>80</v>
      </c>
      <c r="C46" s="103">
        <f>C50+C54</f>
        <v>6444.5</v>
      </c>
      <c r="D46" s="103">
        <f>D50+D54</f>
        <v>13526.029999999999</v>
      </c>
      <c r="E46" s="103">
        <f>E50+E54</f>
        <v>0</v>
      </c>
      <c r="F46" s="103">
        <f>F50+F54</f>
        <v>0</v>
      </c>
      <c r="G46" s="103">
        <f>G50+G54</f>
        <v>0</v>
      </c>
      <c r="H46" s="103"/>
      <c r="I46" s="103"/>
      <c r="J46" s="103">
        <f aca="true" t="shared" si="8" ref="J46:O46">J50+J54</f>
        <v>0</v>
      </c>
      <c r="K46" s="103">
        <f t="shared" si="8"/>
        <v>0</v>
      </c>
      <c r="L46" s="103">
        <f t="shared" si="8"/>
        <v>0</v>
      </c>
      <c r="M46" s="103">
        <f t="shared" si="8"/>
        <v>0</v>
      </c>
      <c r="N46" s="103">
        <f t="shared" si="8"/>
        <v>0</v>
      </c>
      <c r="O46" s="103">
        <f t="shared" si="8"/>
        <v>0</v>
      </c>
      <c r="P46" s="103">
        <f>SUM(C46:O46)</f>
        <v>19970.53</v>
      </c>
      <c r="Q46" s="96"/>
      <c r="R46" s="103">
        <f>P46+Q46</f>
        <v>19970.53</v>
      </c>
      <c r="S46" s="96"/>
      <c r="T46" s="103">
        <f>R46+S46</f>
        <v>19970.53</v>
      </c>
      <c r="U46" s="104">
        <f>T46/$X$2*100</f>
        <v>3.4456543118708867</v>
      </c>
      <c r="V46" s="76"/>
      <c r="W46" s="74"/>
      <c r="X46" s="74"/>
      <c r="Y46" s="74"/>
      <c r="Z46" s="74"/>
      <c r="AA46" s="75"/>
      <c r="AB46" s="65"/>
      <c r="AC46" s="65"/>
    </row>
    <row r="47" spans="1:29" s="66" customFormat="1" ht="15" customHeight="1">
      <c r="A47" s="105"/>
      <c r="B47" s="94" t="s">
        <v>81</v>
      </c>
      <c r="C47" s="103">
        <f>C51+C55</f>
        <v>6830.1</v>
      </c>
      <c r="D47" s="103">
        <f>D51+D55</f>
        <v>14814.9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>
        <f>SUM(C47:O47)</f>
        <v>21645</v>
      </c>
      <c r="Q47" s="96"/>
      <c r="R47" s="103">
        <f>P47+Q47</f>
        <v>21645</v>
      </c>
      <c r="S47" s="96"/>
      <c r="T47" s="103">
        <f>R47+S47</f>
        <v>21645</v>
      </c>
      <c r="U47" s="104">
        <f>T47/$X$6*100</f>
        <v>3.5627225158466667</v>
      </c>
      <c r="V47" s="76"/>
      <c r="W47" s="70"/>
      <c r="X47" s="74"/>
      <c r="Y47" s="74"/>
      <c r="Z47" s="74"/>
      <c r="AA47" s="75"/>
      <c r="AB47" s="65"/>
      <c r="AC47" s="65"/>
    </row>
    <row r="48" spans="1:29" s="66" customFormat="1" ht="15" customHeight="1">
      <c r="A48" s="105"/>
      <c r="B48" s="94" t="s">
        <v>82</v>
      </c>
      <c r="C48" s="103">
        <f>C52+C56</f>
        <v>3335.58181</v>
      </c>
      <c r="D48" s="103">
        <f>D52+D56</f>
        <v>7055.945668000001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>
        <f>SUM(C48:O48)</f>
        <v>10391.527478000002</v>
      </c>
      <c r="Q48" s="96"/>
      <c r="R48" s="103">
        <f>P48+Q48</f>
        <v>10391.527478000002</v>
      </c>
      <c r="S48" s="96"/>
      <c r="T48" s="103">
        <f>R48+S48</f>
        <v>10391.527478000002</v>
      </c>
      <c r="U48" s="104">
        <f>T48/$X$6*100</f>
        <v>1.7104240665239059</v>
      </c>
      <c r="V48" s="76"/>
      <c r="W48" s="70"/>
      <c r="X48" s="74"/>
      <c r="Y48" s="74"/>
      <c r="Z48" s="74"/>
      <c r="AA48" s="75"/>
      <c r="AB48" s="65"/>
      <c r="AC48" s="65"/>
    </row>
    <row r="49" spans="1:29" s="66" customFormat="1" ht="15" customHeight="1">
      <c r="A49" s="112"/>
      <c r="B49" s="108" t="s">
        <v>83</v>
      </c>
      <c r="C49" s="109">
        <f>C48/C46*100</f>
        <v>51.758581891535414</v>
      </c>
      <c r="D49" s="109">
        <f>D48/D46*100</f>
        <v>52.1656810461015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>
        <f>P48/P46*100</f>
        <v>52.034309945705004</v>
      </c>
      <c r="Q49" s="109"/>
      <c r="R49" s="109">
        <f>R48/R46*100</f>
        <v>52.034309945705004</v>
      </c>
      <c r="S49" s="109"/>
      <c r="T49" s="109">
        <f>T48/T46*100</f>
        <v>52.034309945705004</v>
      </c>
      <c r="U49" s="110"/>
      <c r="V49" s="76"/>
      <c r="W49" s="70"/>
      <c r="X49" s="74"/>
      <c r="Y49" s="74"/>
      <c r="Z49" s="74"/>
      <c r="AA49" s="75"/>
      <c r="AB49" s="65"/>
      <c r="AC49" s="65"/>
    </row>
    <row r="50" spans="1:29" s="66" customFormat="1" ht="16.5" customHeight="1">
      <c r="A50" s="114" t="s">
        <v>90</v>
      </c>
      <c r="B50" s="94" t="s">
        <v>80</v>
      </c>
      <c r="C50" s="115">
        <v>6442.3</v>
      </c>
      <c r="D50" s="115">
        <v>13230.63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103">
        <f>SUM(C50:O50)</f>
        <v>19672.93</v>
      </c>
      <c r="Q50" s="96"/>
      <c r="R50" s="103">
        <f>P50+Q50</f>
        <v>19672.93</v>
      </c>
      <c r="S50" s="96"/>
      <c r="T50" s="103">
        <f>R50+S50</f>
        <v>19672.93</v>
      </c>
      <c r="U50" s="104">
        <f>T50/$X$2*100</f>
        <v>3.394307315911702</v>
      </c>
      <c r="V50" s="76"/>
      <c r="W50" s="70"/>
      <c r="X50" s="74"/>
      <c r="Y50" s="74"/>
      <c r="Z50" s="74"/>
      <c r="AA50" s="75"/>
      <c r="AB50" s="80"/>
      <c r="AC50" s="69"/>
    </row>
    <row r="51" spans="1:29" s="66" customFormat="1" ht="16.5" customHeight="1">
      <c r="A51" s="118"/>
      <c r="B51" s="94" t="s">
        <v>81</v>
      </c>
      <c r="C51" s="115">
        <v>6829.1</v>
      </c>
      <c r="D51" s="115">
        <v>14801.9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03">
        <f>SUM(C51:O51)</f>
        <v>21631</v>
      </c>
      <c r="Q51" s="96"/>
      <c r="R51" s="103">
        <f>P51+Q51</f>
        <v>21631</v>
      </c>
      <c r="S51" s="96"/>
      <c r="T51" s="103">
        <f>R51+S51</f>
        <v>21631</v>
      </c>
      <c r="U51" s="104">
        <f>T51/$X$6*100</f>
        <v>3.5604181446190464</v>
      </c>
      <c r="V51" s="79"/>
      <c r="W51" s="70"/>
      <c r="X51" s="74"/>
      <c r="Y51" s="74"/>
      <c r="Z51" s="74"/>
      <c r="AA51" s="75"/>
      <c r="AB51" s="80"/>
      <c r="AC51" s="69"/>
    </row>
    <row r="52" spans="1:29" s="66" customFormat="1" ht="16.5" customHeight="1">
      <c r="A52" s="118"/>
      <c r="B52" s="94" t="s">
        <v>82</v>
      </c>
      <c r="C52" s="115">
        <v>3335.50281</v>
      </c>
      <c r="D52" s="115">
        <v>7049.845582000001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03">
        <f>SUM(C52:O52)</f>
        <v>10385.348392</v>
      </c>
      <c r="Q52" s="96"/>
      <c r="R52" s="103">
        <f>P52+Q52</f>
        <v>10385.348392</v>
      </c>
      <c r="S52" s="96"/>
      <c r="T52" s="103">
        <f>R52+S52</f>
        <v>10385.348392</v>
      </c>
      <c r="U52" s="104">
        <f>T52/$X$6*100</f>
        <v>1.7094070016673772</v>
      </c>
      <c r="V52" s="79"/>
      <c r="W52" s="70"/>
      <c r="X52" s="74"/>
      <c r="Y52" s="74"/>
      <c r="Z52" s="74"/>
      <c r="AA52" s="75"/>
      <c r="AB52" s="80"/>
      <c r="AC52" s="69"/>
    </row>
    <row r="53" spans="1:29" s="66" customFormat="1" ht="16.5" customHeight="1">
      <c r="A53" s="119"/>
      <c r="B53" s="108" t="s">
        <v>83</v>
      </c>
      <c r="C53" s="116">
        <f>C52/C50*100</f>
        <v>51.77503081197708</v>
      </c>
      <c r="D53" s="116">
        <f>D52/D50*100</f>
        <v>53.284277332220775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>
        <f>P52/P50*100</f>
        <v>52.79004394363219</v>
      </c>
      <c r="Q53" s="116"/>
      <c r="R53" s="116">
        <f>R52/R50*100</f>
        <v>52.79004394363219</v>
      </c>
      <c r="S53" s="116"/>
      <c r="T53" s="116">
        <f>T52/T50*100</f>
        <v>52.79004394363219</v>
      </c>
      <c r="U53" s="110"/>
      <c r="V53" s="79"/>
      <c r="W53" s="70"/>
      <c r="X53" s="74"/>
      <c r="Y53" s="74"/>
      <c r="Z53" s="74"/>
      <c r="AA53" s="75"/>
      <c r="AB53" s="80"/>
      <c r="AC53" s="69"/>
    </row>
    <row r="54" spans="1:29" s="66" customFormat="1" ht="25.5">
      <c r="A54" s="117" t="s">
        <v>91</v>
      </c>
      <c r="B54" s="94" t="s">
        <v>80</v>
      </c>
      <c r="C54" s="115">
        <v>2.2</v>
      </c>
      <c r="D54" s="115">
        <v>295.4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103">
        <f>SUM(C54:O54)</f>
        <v>297.59999999999997</v>
      </c>
      <c r="Q54" s="96"/>
      <c r="R54" s="103">
        <f>P54+Q54</f>
        <v>297.59999999999997</v>
      </c>
      <c r="S54" s="96"/>
      <c r="T54" s="103">
        <f>R54+S54</f>
        <v>297.59999999999997</v>
      </c>
      <c r="U54" s="104">
        <f>T54/$X$2*100</f>
        <v>0.051346995959184655</v>
      </c>
      <c r="V54" s="76"/>
      <c r="W54" s="70"/>
      <c r="X54" s="74"/>
      <c r="Y54" s="74"/>
      <c r="Z54" s="74"/>
      <c r="AA54" s="75"/>
      <c r="AB54" s="65"/>
      <c r="AC54" s="65"/>
    </row>
    <row r="55" spans="1:29" s="66" customFormat="1" ht="15" customHeight="1">
      <c r="A55" s="105"/>
      <c r="B55" s="94" t="s">
        <v>81</v>
      </c>
      <c r="C55" s="115">
        <v>1</v>
      </c>
      <c r="D55" s="115">
        <v>13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03">
        <f>SUM(C55:O55)</f>
        <v>14</v>
      </c>
      <c r="Q55" s="96"/>
      <c r="R55" s="103">
        <f>P55+Q55</f>
        <v>14</v>
      </c>
      <c r="S55" s="96"/>
      <c r="T55" s="103">
        <f>R55+S55</f>
        <v>14</v>
      </c>
      <c r="U55" s="104">
        <f>T55/$X$6*100</f>
        <v>0.0023043712276208522</v>
      </c>
      <c r="V55" s="76"/>
      <c r="W55" s="70"/>
      <c r="X55" s="74"/>
      <c r="Y55" s="74"/>
      <c r="Z55" s="74"/>
      <c r="AA55" s="75"/>
      <c r="AB55" s="65"/>
      <c r="AC55" s="65"/>
    </row>
    <row r="56" spans="1:29" s="66" customFormat="1" ht="15" customHeight="1">
      <c r="A56" s="105"/>
      <c r="B56" s="94" t="s">
        <v>82</v>
      </c>
      <c r="C56" s="115">
        <v>0.079</v>
      </c>
      <c r="D56" s="115">
        <v>6.100086</v>
      </c>
      <c r="E56" s="120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03">
        <f>SUM(C56:O56)</f>
        <v>6.179086</v>
      </c>
      <c r="Q56" s="96"/>
      <c r="R56" s="103">
        <f>P56+Q56</f>
        <v>6.179086</v>
      </c>
      <c r="S56" s="96"/>
      <c r="T56" s="103">
        <f>R56+S56</f>
        <v>6.179086</v>
      </c>
      <c r="U56" s="104">
        <f>T56/$X$6*100</f>
        <v>0.0010170648565282013</v>
      </c>
      <c r="V56" s="76"/>
      <c r="W56" s="70"/>
      <c r="X56" s="74"/>
      <c r="Y56" s="74"/>
      <c r="Z56" s="74"/>
      <c r="AA56" s="75"/>
      <c r="AB56" s="65"/>
      <c r="AC56" s="65"/>
    </row>
    <row r="57" spans="1:29" s="66" customFormat="1" ht="15" customHeight="1">
      <c r="A57" s="112"/>
      <c r="B57" s="108" t="s">
        <v>83</v>
      </c>
      <c r="C57" s="116">
        <f>C56/C54*100</f>
        <v>3.5909090909090904</v>
      </c>
      <c r="D57" s="116">
        <f>D56/D54*100</f>
        <v>2.0650257278266757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>
        <f>P56/P54*100</f>
        <v>2.0763057795698927</v>
      </c>
      <c r="Q57" s="116"/>
      <c r="R57" s="116">
        <f>R56/R54*100</f>
        <v>2.0763057795698927</v>
      </c>
      <c r="S57" s="116"/>
      <c r="T57" s="116">
        <f>T56/T54*100</f>
        <v>2.0763057795698927</v>
      </c>
      <c r="U57" s="110"/>
      <c r="V57" s="76"/>
      <c r="W57" s="70"/>
      <c r="X57" s="74"/>
      <c r="Y57" s="74"/>
      <c r="Z57" s="74"/>
      <c r="AA57" s="75"/>
      <c r="AB57" s="65"/>
      <c r="AC57" s="65"/>
    </row>
    <row r="58" spans="1:29" s="66" customFormat="1" ht="18" customHeight="1">
      <c r="A58" s="121" t="s">
        <v>92</v>
      </c>
      <c r="B58" s="94" t="s">
        <v>80</v>
      </c>
      <c r="C58" s="115">
        <v>6.9</v>
      </c>
      <c r="D58" s="115">
        <v>4196.73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103">
        <f>SUM(C58:O58)</f>
        <v>4203.629999999999</v>
      </c>
      <c r="Q58" s="96"/>
      <c r="R58" s="103">
        <f>P58+Q58</f>
        <v>4203.629999999999</v>
      </c>
      <c r="S58" s="96"/>
      <c r="T58" s="103">
        <f>R58+S58</f>
        <v>4203.629999999999</v>
      </c>
      <c r="U58" s="104">
        <f>T58/$X$2*100</f>
        <v>0.7252814940319467</v>
      </c>
      <c r="V58" s="76"/>
      <c r="W58" s="74"/>
      <c r="X58" s="74"/>
      <c r="Y58" s="74"/>
      <c r="Z58" s="74"/>
      <c r="AA58" s="75"/>
      <c r="AB58" s="65"/>
      <c r="AC58" s="65"/>
    </row>
    <row r="59" spans="1:29" s="66" customFormat="1" ht="15" customHeight="1">
      <c r="A59" s="105"/>
      <c r="B59" s="94" t="s">
        <v>81</v>
      </c>
      <c r="C59" s="115">
        <v>0</v>
      </c>
      <c r="D59" s="115">
        <v>4159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03">
        <f>SUM(C59:O59)</f>
        <v>4159</v>
      </c>
      <c r="Q59" s="96"/>
      <c r="R59" s="103">
        <f>P59+Q59</f>
        <v>4159</v>
      </c>
      <c r="S59" s="96"/>
      <c r="T59" s="103">
        <f>R59+S59</f>
        <v>4159</v>
      </c>
      <c r="U59" s="104">
        <f>T59/$X$6*100</f>
        <v>0.6845628525482231</v>
      </c>
      <c r="V59" s="76"/>
      <c r="W59" s="70"/>
      <c r="X59" s="74"/>
      <c r="Y59" s="74"/>
      <c r="Z59" s="74"/>
      <c r="AA59" s="75"/>
      <c r="AB59" s="65"/>
      <c r="AC59" s="65"/>
    </row>
    <row r="60" spans="1:29" s="66" customFormat="1" ht="15" customHeight="1">
      <c r="A60" s="105"/>
      <c r="B60" s="94" t="s">
        <v>82</v>
      </c>
      <c r="C60" s="115">
        <v>0.171795</v>
      </c>
      <c r="D60" s="115">
        <v>2498.7047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03">
        <f>SUM(C60:O60)</f>
        <v>2498.876495</v>
      </c>
      <c r="Q60" s="96"/>
      <c r="R60" s="103">
        <f>P60+Q60</f>
        <v>2498.876495</v>
      </c>
      <c r="S60" s="96"/>
      <c r="T60" s="103">
        <f>R60+S60</f>
        <v>2498.876495</v>
      </c>
      <c r="U60" s="104">
        <f>T60/$X$6*100</f>
        <v>0.41130993546114586</v>
      </c>
      <c r="V60" s="76"/>
      <c r="W60" s="70"/>
      <c r="X60" s="74"/>
      <c r="Y60" s="74"/>
      <c r="Z60" s="74"/>
      <c r="AA60" s="75"/>
      <c r="AB60" s="65"/>
      <c r="AC60" s="65"/>
    </row>
    <row r="61" spans="1:29" s="66" customFormat="1" ht="15" customHeight="1">
      <c r="A61" s="112"/>
      <c r="B61" s="108" t="s">
        <v>83</v>
      </c>
      <c r="C61" s="116">
        <f>C60/C58*100</f>
        <v>2.489782608695652</v>
      </c>
      <c r="D61" s="116">
        <f>D60/D58*100</f>
        <v>59.539324664679405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>
        <f>P60/P58*100</f>
        <v>59.44568135159375</v>
      </c>
      <c r="Q61" s="116"/>
      <c r="R61" s="116">
        <f>R60/R58*100</f>
        <v>59.44568135159375</v>
      </c>
      <c r="S61" s="116"/>
      <c r="T61" s="116">
        <f>T60/T58*100</f>
        <v>59.44568135159375</v>
      </c>
      <c r="U61" s="110"/>
      <c r="V61" s="76"/>
      <c r="W61" s="70"/>
      <c r="X61" s="74"/>
      <c r="Y61" s="74"/>
      <c r="Z61" s="74"/>
      <c r="AA61" s="75"/>
      <c r="AB61" s="65"/>
      <c r="AC61" s="65"/>
    </row>
    <row r="62" spans="1:29" s="66" customFormat="1" ht="26.25" customHeight="1">
      <c r="A62" s="113" t="s">
        <v>93</v>
      </c>
      <c r="B62" s="94" t="s">
        <v>80</v>
      </c>
      <c r="C62" s="103">
        <f aca="true" t="shared" si="9" ref="C62:H64">C66+C70+C74+C78</f>
        <v>56801.399999999994</v>
      </c>
      <c r="D62" s="103">
        <f t="shared" si="9"/>
        <v>14694.73</v>
      </c>
      <c r="E62" s="103">
        <f t="shared" si="9"/>
        <v>0</v>
      </c>
      <c r="F62" s="103">
        <f t="shared" si="9"/>
        <v>0</v>
      </c>
      <c r="G62" s="103">
        <f t="shared" si="9"/>
        <v>0</v>
      </c>
      <c r="H62" s="103">
        <f t="shared" si="9"/>
        <v>0</v>
      </c>
      <c r="I62" s="103"/>
      <c r="J62" s="103">
        <f aca="true" t="shared" si="10" ref="J62:O64">J66+J70+J74+J78</f>
        <v>1909.1999999999998</v>
      </c>
      <c r="K62" s="103">
        <f t="shared" si="10"/>
        <v>0</v>
      </c>
      <c r="L62" s="103">
        <f t="shared" si="10"/>
        <v>0</v>
      </c>
      <c r="M62" s="103">
        <f t="shared" si="10"/>
        <v>0</v>
      </c>
      <c r="N62" s="103">
        <f t="shared" si="10"/>
        <v>0</v>
      </c>
      <c r="O62" s="103">
        <f t="shared" si="10"/>
        <v>0</v>
      </c>
      <c r="P62" s="103">
        <f>SUM(C62:O62)</f>
        <v>73405.32999999999</v>
      </c>
      <c r="Q62" s="96"/>
      <c r="R62" s="103">
        <f>P62+Q62</f>
        <v>73405.32999999999</v>
      </c>
      <c r="S62" s="96"/>
      <c r="T62" s="103">
        <f>R62+S62</f>
        <v>73405.32999999999</v>
      </c>
      <c r="U62" s="104">
        <f>T62/$X$2*100</f>
        <v>12.665131662945617</v>
      </c>
      <c r="V62" s="76"/>
      <c r="W62" s="74"/>
      <c r="X62" s="74"/>
      <c r="Y62" s="74"/>
      <c r="Z62" s="74"/>
      <c r="AA62" s="75"/>
      <c r="AB62" s="65"/>
      <c r="AC62" s="65"/>
    </row>
    <row r="63" spans="1:29" s="66" customFormat="1" ht="14.25" customHeight="1">
      <c r="A63" s="105"/>
      <c r="B63" s="94" t="s">
        <v>81</v>
      </c>
      <c r="C63" s="103">
        <f t="shared" si="9"/>
        <v>58166.2</v>
      </c>
      <c r="D63" s="103">
        <f t="shared" si="9"/>
        <v>15019.8</v>
      </c>
      <c r="E63" s="103">
        <f t="shared" si="9"/>
        <v>0</v>
      </c>
      <c r="F63" s="103">
        <f t="shared" si="9"/>
        <v>0.06</v>
      </c>
      <c r="G63" s="103">
        <f t="shared" si="9"/>
        <v>715.8</v>
      </c>
      <c r="H63" s="103">
        <f t="shared" si="9"/>
        <v>0</v>
      </c>
      <c r="I63" s="103"/>
      <c r="J63" s="103">
        <f t="shared" si="10"/>
        <v>1852</v>
      </c>
      <c r="K63" s="103">
        <f t="shared" si="10"/>
        <v>0</v>
      </c>
      <c r="L63" s="103">
        <f t="shared" si="10"/>
        <v>0</v>
      </c>
      <c r="M63" s="103">
        <f t="shared" si="10"/>
        <v>0</v>
      </c>
      <c r="N63" s="103">
        <f t="shared" si="10"/>
        <v>0</v>
      </c>
      <c r="O63" s="103">
        <f t="shared" si="10"/>
        <v>0</v>
      </c>
      <c r="P63" s="103">
        <f>SUM(C63:O63)</f>
        <v>75753.86</v>
      </c>
      <c r="Q63" s="96"/>
      <c r="R63" s="103">
        <f>P63+Q63</f>
        <v>75753.86</v>
      </c>
      <c r="S63" s="96"/>
      <c r="T63" s="103">
        <f>R63+S63</f>
        <v>75753.86</v>
      </c>
      <c r="U63" s="104">
        <f>T63/$X$6*100</f>
        <v>12.468929668944154</v>
      </c>
      <c r="V63" s="76"/>
      <c r="W63" s="70"/>
      <c r="X63" s="74"/>
      <c r="Y63" s="74"/>
      <c r="Z63" s="74"/>
      <c r="AA63" s="75"/>
      <c r="AB63" s="65"/>
      <c r="AC63" s="65"/>
    </row>
    <row r="64" spans="1:29" s="66" customFormat="1" ht="14.25" customHeight="1">
      <c r="A64" s="105"/>
      <c r="B64" s="94" t="s">
        <v>82</v>
      </c>
      <c r="C64" s="103">
        <f t="shared" si="9"/>
        <v>26601.761669</v>
      </c>
      <c r="D64" s="103">
        <f t="shared" si="9"/>
        <v>7173.842532</v>
      </c>
      <c r="E64" s="103">
        <f t="shared" si="9"/>
        <v>0</v>
      </c>
      <c r="F64" s="103">
        <f t="shared" si="9"/>
        <v>0.01972</v>
      </c>
      <c r="G64" s="103">
        <f t="shared" si="9"/>
        <v>715.834201</v>
      </c>
      <c r="H64" s="103">
        <f t="shared" si="9"/>
        <v>0</v>
      </c>
      <c r="I64" s="103"/>
      <c r="J64" s="103">
        <f t="shared" si="10"/>
        <v>867.4905819999999</v>
      </c>
      <c r="K64" s="103">
        <f t="shared" si="10"/>
        <v>0</v>
      </c>
      <c r="L64" s="103">
        <f t="shared" si="10"/>
        <v>0</v>
      </c>
      <c r="M64" s="103">
        <f t="shared" si="10"/>
        <v>0</v>
      </c>
      <c r="N64" s="103">
        <f t="shared" si="10"/>
        <v>0</v>
      </c>
      <c r="O64" s="103">
        <f t="shared" si="10"/>
        <v>0</v>
      </c>
      <c r="P64" s="103">
        <f>SUM(C64:O64)</f>
        <v>35358.948703999995</v>
      </c>
      <c r="Q64" s="96"/>
      <c r="R64" s="103">
        <f>P64+Q64</f>
        <v>35358.948703999995</v>
      </c>
      <c r="S64" s="96"/>
      <c r="T64" s="103">
        <f>R64+S64</f>
        <v>35358.948703999995</v>
      </c>
      <c r="U64" s="104">
        <f>T64/$X$6*100</f>
        <v>5.820010288029943</v>
      </c>
      <c r="V64" s="76"/>
      <c r="W64" s="70"/>
      <c r="X64" s="74"/>
      <c r="Y64" s="74"/>
      <c r="Z64" s="74"/>
      <c r="AA64" s="75"/>
      <c r="AB64" s="65"/>
      <c r="AC64" s="65"/>
    </row>
    <row r="65" spans="1:29" s="66" customFormat="1" ht="14.25" customHeight="1">
      <c r="A65" s="112"/>
      <c r="B65" s="108" t="s">
        <v>83</v>
      </c>
      <c r="C65" s="109">
        <f>C64/C62*100</f>
        <v>46.83293311256413</v>
      </c>
      <c r="D65" s="109">
        <f>D64/D62*100</f>
        <v>48.81915170949041</v>
      </c>
      <c r="E65" s="109"/>
      <c r="F65" s="109"/>
      <c r="G65" s="109"/>
      <c r="H65" s="109"/>
      <c r="I65" s="109"/>
      <c r="J65" s="109">
        <f>J64/J62*100</f>
        <v>45.437386444584114</v>
      </c>
      <c r="K65" s="109"/>
      <c r="L65" s="109"/>
      <c r="M65" s="109"/>
      <c r="N65" s="109"/>
      <c r="O65" s="109"/>
      <c r="P65" s="109">
        <f>P64/P62*100</f>
        <v>48.16945677377923</v>
      </c>
      <c r="Q65" s="109"/>
      <c r="R65" s="109">
        <f>R64/R62*100</f>
        <v>48.16945677377923</v>
      </c>
      <c r="S65" s="109"/>
      <c r="T65" s="109">
        <f>T64/T62*100</f>
        <v>48.16945677377923</v>
      </c>
      <c r="U65" s="110"/>
      <c r="V65" s="76"/>
      <c r="W65" s="70"/>
      <c r="X65" s="74"/>
      <c r="Y65" s="74"/>
      <c r="Z65" s="74"/>
      <c r="AA65" s="75"/>
      <c r="AB65" s="65"/>
      <c r="AC65" s="65"/>
    </row>
    <row r="66" spans="1:29" s="66" customFormat="1" ht="15" customHeight="1">
      <c r="A66" s="114" t="s">
        <v>94</v>
      </c>
      <c r="B66" s="94" t="s">
        <v>80</v>
      </c>
      <c r="C66" s="115">
        <v>36282.2</v>
      </c>
      <c r="D66" s="115">
        <v>13369.9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103">
        <f>SUM(C66:O66)</f>
        <v>49652.1</v>
      </c>
      <c r="Q66" s="96"/>
      <c r="R66" s="103">
        <f>P66+Q66</f>
        <v>49652.1</v>
      </c>
      <c r="S66" s="96"/>
      <c r="T66" s="103">
        <f>R66+S66</f>
        <v>49652.1</v>
      </c>
      <c r="U66" s="104">
        <f>T66/$X$2*100</f>
        <v>8.566821834895942</v>
      </c>
      <c r="V66" s="76"/>
      <c r="W66" s="70"/>
      <c r="X66" s="74"/>
      <c r="Y66" s="74"/>
      <c r="Z66" s="74"/>
      <c r="AA66" s="75"/>
      <c r="AB66" s="65"/>
      <c r="AC66" s="65"/>
    </row>
    <row r="67" spans="1:29" s="66" customFormat="1" ht="13.5" customHeight="1">
      <c r="A67" s="122"/>
      <c r="B67" s="94" t="s">
        <v>81</v>
      </c>
      <c r="C67" s="115">
        <v>38278.6</v>
      </c>
      <c r="D67" s="115">
        <v>13741.4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03">
        <f>SUM(C67:O67)</f>
        <v>52020</v>
      </c>
      <c r="Q67" s="96"/>
      <c r="R67" s="103">
        <f>P67+Q67</f>
        <v>52020</v>
      </c>
      <c r="S67" s="96"/>
      <c r="T67" s="103">
        <f>R67+S67</f>
        <v>52020</v>
      </c>
      <c r="U67" s="104">
        <f>T67/$X$6*100</f>
        <v>8.562385090059765</v>
      </c>
      <c r="V67" s="76"/>
      <c r="W67" s="70"/>
      <c r="X67" s="74"/>
      <c r="Y67" s="74"/>
      <c r="Z67" s="74"/>
      <c r="AA67" s="75"/>
      <c r="AB67" s="65"/>
      <c r="AC67" s="65"/>
    </row>
    <row r="68" spans="1:29" s="66" customFormat="1" ht="13.5" customHeight="1">
      <c r="A68" s="122"/>
      <c r="B68" s="94" t="s">
        <v>82</v>
      </c>
      <c r="C68" s="115">
        <v>17222.139102</v>
      </c>
      <c r="D68" s="115">
        <v>6443.460249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03">
        <f>SUM(C68:O68)</f>
        <v>23665.599351</v>
      </c>
      <c r="Q68" s="96"/>
      <c r="R68" s="103">
        <f>P68+Q68</f>
        <v>23665.599351</v>
      </c>
      <c r="S68" s="96"/>
      <c r="T68" s="103">
        <f>R68+S68</f>
        <v>23665.599351</v>
      </c>
      <c r="U68" s="104">
        <f>T68/$X$6*100</f>
        <v>3.895309016346222</v>
      </c>
      <c r="V68" s="76"/>
      <c r="W68" s="70"/>
      <c r="X68" s="74"/>
      <c r="Y68" s="74"/>
      <c r="Z68" s="74"/>
      <c r="AA68" s="75"/>
      <c r="AB68" s="65"/>
      <c r="AC68" s="65"/>
    </row>
    <row r="69" spans="1:29" s="66" customFormat="1" ht="13.5" customHeight="1">
      <c r="A69" s="123"/>
      <c r="B69" s="108" t="s">
        <v>83</v>
      </c>
      <c r="C69" s="116">
        <f>C68/C66*100</f>
        <v>47.46718529196136</v>
      </c>
      <c r="D69" s="116">
        <f>D68/D66*100</f>
        <v>48.1937804246853</v>
      </c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>
        <f>P68/P66*100</f>
        <v>47.662836719897044</v>
      </c>
      <c r="Q69" s="116"/>
      <c r="R69" s="116">
        <f>R68/R66*100</f>
        <v>47.662836719897044</v>
      </c>
      <c r="S69" s="116"/>
      <c r="T69" s="116">
        <f>T68/T66*100</f>
        <v>47.662836719897044</v>
      </c>
      <c r="U69" s="110"/>
      <c r="V69" s="76"/>
      <c r="W69" s="70"/>
      <c r="X69" s="74"/>
      <c r="Y69" s="74"/>
      <c r="Z69" s="74"/>
      <c r="AA69" s="75"/>
      <c r="AB69" s="65"/>
      <c r="AC69" s="65"/>
    </row>
    <row r="70" spans="1:29" s="66" customFormat="1" ht="16.5" customHeight="1">
      <c r="A70" s="114" t="s">
        <v>95</v>
      </c>
      <c r="B70" s="94" t="s">
        <v>80</v>
      </c>
      <c r="C70" s="115">
        <v>19963.4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  <c r="I70" s="115"/>
      <c r="J70" s="115">
        <v>1216.1</v>
      </c>
      <c r="K70" s="96"/>
      <c r="L70" s="96"/>
      <c r="M70" s="96"/>
      <c r="N70" s="96"/>
      <c r="O70" s="96"/>
      <c r="P70" s="103">
        <f>SUM(C70:O70)</f>
        <v>21179.5</v>
      </c>
      <c r="Q70" s="96"/>
      <c r="R70" s="103">
        <f>P70+Q70</f>
        <v>21179.5</v>
      </c>
      <c r="S70" s="96"/>
      <c r="T70" s="103">
        <f>R70+S70</f>
        <v>21179.5</v>
      </c>
      <c r="U70" s="104">
        <f>T70/$X$2*100</f>
        <v>3.6542463068466113</v>
      </c>
      <c r="V70" s="76"/>
      <c r="W70" s="70"/>
      <c r="X70" s="74"/>
      <c r="Y70" s="74"/>
      <c r="Z70" s="74"/>
      <c r="AA70" s="75"/>
      <c r="AB70" s="65"/>
      <c r="AC70" s="65"/>
    </row>
    <row r="71" spans="1:29" s="66" customFormat="1" ht="12.75" customHeight="1">
      <c r="A71" s="105"/>
      <c r="B71" s="94" t="s">
        <v>81</v>
      </c>
      <c r="C71" s="115">
        <v>19044.8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  <c r="I71" s="115"/>
      <c r="J71" s="115">
        <v>1337.2</v>
      </c>
      <c r="K71" s="115"/>
      <c r="L71" s="115"/>
      <c r="M71" s="115"/>
      <c r="N71" s="115"/>
      <c r="O71" s="115"/>
      <c r="P71" s="103">
        <f>SUM(C71:O71)</f>
        <v>20382</v>
      </c>
      <c r="Q71" s="96"/>
      <c r="R71" s="103">
        <f>P71+Q71</f>
        <v>20382</v>
      </c>
      <c r="S71" s="96"/>
      <c r="T71" s="103">
        <f>R71+S71</f>
        <v>20382</v>
      </c>
      <c r="U71" s="104">
        <f>T71/$X$6*100</f>
        <v>3.3548353115263003</v>
      </c>
      <c r="V71" s="76"/>
      <c r="W71" s="70"/>
      <c r="X71" s="74"/>
      <c r="Y71" s="74"/>
      <c r="Z71" s="74"/>
      <c r="AA71" s="75"/>
      <c r="AB71" s="65"/>
      <c r="AC71" s="65"/>
    </row>
    <row r="72" spans="1:29" s="66" customFormat="1" ht="12.75" customHeight="1">
      <c r="A72" s="105"/>
      <c r="B72" s="94" t="s">
        <v>82</v>
      </c>
      <c r="C72" s="115">
        <v>8960.878815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  <c r="I72" s="115"/>
      <c r="J72" s="115">
        <v>602.441648</v>
      </c>
      <c r="K72" s="115"/>
      <c r="L72" s="115"/>
      <c r="M72" s="115"/>
      <c r="N72" s="115"/>
      <c r="O72" s="115"/>
      <c r="P72" s="103">
        <f>SUM(C72:O72)</f>
        <v>9563.320463</v>
      </c>
      <c r="Q72" s="96"/>
      <c r="R72" s="103">
        <f>P72+Q72</f>
        <v>9563.320463</v>
      </c>
      <c r="S72" s="96"/>
      <c r="T72" s="103">
        <f>R72+S72</f>
        <v>9563.320463</v>
      </c>
      <c r="U72" s="104">
        <f>T72/$X$6*100</f>
        <v>1.5741028939610662</v>
      </c>
      <c r="V72" s="76"/>
      <c r="W72" s="70"/>
      <c r="X72" s="74"/>
      <c r="Y72" s="74"/>
      <c r="Z72" s="74"/>
      <c r="AA72" s="75"/>
      <c r="AB72" s="65"/>
      <c r="AC72" s="65"/>
    </row>
    <row r="73" spans="1:29" s="66" customFormat="1" ht="12.75" customHeight="1">
      <c r="A73" s="112"/>
      <c r="B73" s="108" t="s">
        <v>83</v>
      </c>
      <c r="C73" s="116">
        <f>C72/C70*100</f>
        <v>44.88653643667912</v>
      </c>
      <c r="D73" s="116"/>
      <c r="E73" s="116"/>
      <c r="F73" s="116"/>
      <c r="G73" s="116"/>
      <c r="H73" s="116"/>
      <c r="I73" s="116"/>
      <c r="J73" s="116">
        <f>J72/J70*100</f>
        <v>49.53882476770003</v>
      </c>
      <c r="K73" s="116"/>
      <c r="L73" s="116"/>
      <c r="M73" s="116"/>
      <c r="N73" s="116"/>
      <c r="O73" s="116"/>
      <c r="P73" s="116">
        <f>P72/P70*100</f>
        <v>45.15366492598976</v>
      </c>
      <c r="Q73" s="116"/>
      <c r="R73" s="116">
        <f>R72/R70*100</f>
        <v>45.15366492598976</v>
      </c>
      <c r="S73" s="116"/>
      <c r="T73" s="116">
        <f>T72/T70*100</f>
        <v>45.15366492598976</v>
      </c>
      <c r="U73" s="110"/>
      <c r="V73" s="76"/>
      <c r="W73" s="70"/>
      <c r="X73" s="74"/>
      <c r="Y73" s="74"/>
      <c r="Z73" s="74"/>
      <c r="AA73" s="75"/>
      <c r="AB73" s="65"/>
      <c r="AC73" s="65"/>
    </row>
    <row r="74" spans="1:30" s="66" customFormat="1" ht="25.5">
      <c r="A74" s="117" t="s">
        <v>96</v>
      </c>
      <c r="B74" s="94" t="s">
        <v>80</v>
      </c>
      <c r="C74" s="115">
        <v>19.6</v>
      </c>
      <c r="D74" s="115">
        <v>56.8</v>
      </c>
      <c r="E74" s="96">
        <v>0</v>
      </c>
      <c r="F74" s="96">
        <v>0</v>
      </c>
      <c r="G74" s="115">
        <v>0</v>
      </c>
      <c r="H74" s="96">
        <v>0</v>
      </c>
      <c r="I74" s="96"/>
      <c r="J74" s="115">
        <v>48.3</v>
      </c>
      <c r="K74" s="96"/>
      <c r="L74" s="96"/>
      <c r="M74" s="96"/>
      <c r="N74" s="96"/>
      <c r="O74" s="96"/>
      <c r="P74" s="103">
        <f>SUM(C74:O74)</f>
        <v>124.7</v>
      </c>
      <c r="Q74" s="96"/>
      <c r="R74" s="103">
        <f>P74+Q74</f>
        <v>124.7</v>
      </c>
      <c r="S74" s="96"/>
      <c r="T74" s="103">
        <f>R74+S74</f>
        <v>124.7</v>
      </c>
      <c r="U74" s="104">
        <f>T74/$X$2*100</f>
        <v>0.021515357513811582</v>
      </c>
      <c r="V74" s="76"/>
      <c r="W74" s="70"/>
      <c r="X74" s="65"/>
      <c r="Y74" s="65"/>
      <c r="Z74" s="65"/>
      <c r="AA74" s="75"/>
      <c r="AB74" s="65"/>
      <c r="AC74" s="74"/>
      <c r="AD74" s="74"/>
    </row>
    <row r="75" spans="1:30" s="66" customFormat="1" ht="12.75" customHeight="1">
      <c r="A75" s="105"/>
      <c r="B75" s="94" t="s">
        <v>81</v>
      </c>
      <c r="C75" s="115">
        <v>17.8</v>
      </c>
      <c r="D75" s="115">
        <v>48.9</v>
      </c>
      <c r="E75" s="115">
        <v>0</v>
      </c>
      <c r="F75" s="115">
        <v>0</v>
      </c>
      <c r="G75" s="115">
        <v>715.8</v>
      </c>
      <c r="H75" s="115">
        <v>0</v>
      </c>
      <c r="I75" s="115">
        <v>0</v>
      </c>
      <c r="J75" s="115">
        <v>254.7</v>
      </c>
      <c r="K75" s="115"/>
      <c r="L75" s="115"/>
      <c r="M75" s="115"/>
      <c r="N75" s="115"/>
      <c r="O75" s="115"/>
      <c r="P75" s="103">
        <f>SUM(C75:O75)</f>
        <v>1037.2</v>
      </c>
      <c r="Q75" s="96"/>
      <c r="R75" s="103">
        <f>P75+Q75</f>
        <v>1037.2</v>
      </c>
      <c r="S75" s="96"/>
      <c r="T75" s="103">
        <f>R75+S75</f>
        <v>1037.2</v>
      </c>
      <c r="U75" s="104">
        <f>T75/$X$6*100</f>
        <v>0.17072098837773914</v>
      </c>
      <c r="V75" s="76"/>
      <c r="W75" s="70"/>
      <c r="X75" s="65"/>
      <c r="Y75" s="65"/>
      <c r="Z75" s="65"/>
      <c r="AA75" s="75"/>
      <c r="AB75" s="65"/>
      <c r="AC75" s="74"/>
      <c r="AD75" s="74"/>
    </row>
    <row r="76" spans="1:30" s="66" customFormat="1" ht="12.75" customHeight="1">
      <c r="A76" s="105"/>
      <c r="B76" s="94" t="s">
        <v>82</v>
      </c>
      <c r="C76" s="115">
        <v>7.292402</v>
      </c>
      <c r="D76" s="115">
        <v>19.371966999999998</v>
      </c>
      <c r="E76" s="115">
        <v>0</v>
      </c>
      <c r="F76" s="115">
        <v>0</v>
      </c>
      <c r="G76" s="115">
        <v>715.834201</v>
      </c>
      <c r="H76" s="115">
        <v>0</v>
      </c>
      <c r="I76" s="115"/>
      <c r="J76" s="115">
        <v>139.544543</v>
      </c>
      <c r="K76" s="115"/>
      <c r="L76" s="115"/>
      <c r="M76" s="115"/>
      <c r="N76" s="115"/>
      <c r="O76" s="115"/>
      <c r="P76" s="103">
        <f>SUM(C76:O76)</f>
        <v>882.043113</v>
      </c>
      <c r="Q76" s="96"/>
      <c r="R76" s="103">
        <f>P76+Q76</f>
        <v>882.043113</v>
      </c>
      <c r="S76" s="96"/>
      <c r="T76" s="103">
        <f>R76+S76</f>
        <v>882.043113</v>
      </c>
      <c r="U76" s="104">
        <f>T76/$X$6*100</f>
        <v>0.14518248365130912</v>
      </c>
      <c r="V76" s="76"/>
      <c r="W76" s="70"/>
      <c r="X76" s="65"/>
      <c r="Y76" s="65"/>
      <c r="Z76" s="65"/>
      <c r="AA76" s="75"/>
      <c r="AB76" s="65"/>
      <c r="AC76" s="74"/>
      <c r="AD76" s="74"/>
    </row>
    <row r="77" spans="1:30" s="66" customFormat="1" ht="12.75" customHeight="1">
      <c r="A77" s="112"/>
      <c r="B77" s="108" t="s">
        <v>83</v>
      </c>
      <c r="C77" s="116">
        <f>C76/C74*100</f>
        <v>37.206132653061225</v>
      </c>
      <c r="D77" s="116">
        <f>D76/D74*100</f>
        <v>34.10557570422535</v>
      </c>
      <c r="E77" s="116"/>
      <c r="F77" s="116"/>
      <c r="G77" s="116"/>
      <c r="H77" s="116"/>
      <c r="I77" s="116"/>
      <c r="J77" s="116">
        <f>J76/J74*100</f>
        <v>288.9120973084887</v>
      </c>
      <c r="K77" s="116"/>
      <c r="L77" s="116"/>
      <c r="M77" s="116"/>
      <c r="N77" s="116"/>
      <c r="O77" s="116"/>
      <c r="P77" s="116">
        <f>P76/P74*100</f>
        <v>707.3320874097834</v>
      </c>
      <c r="Q77" s="116"/>
      <c r="R77" s="116">
        <f>R76/R74*100</f>
        <v>707.3320874097834</v>
      </c>
      <c r="S77" s="116"/>
      <c r="T77" s="116">
        <f>T76/T74*100</f>
        <v>707.3320874097834</v>
      </c>
      <c r="U77" s="110"/>
      <c r="V77" s="76"/>
      <c r="W77" s="70"/>
      <c r="X77" s="65"/>
      <c r="Y77" s="65"/>
      <c r="Z77" s="65"/>
      <c r="AA77" s="75"/>
      <c r="AB77" s="65"/>
      <c r="AC77" s="74"/>
      <c r="AD77" s="74"/>
    </row>
    <row r="78" spans="1:30" s="66" customFormat="1" ht="38.25">
      <c r="A78" s="113" t="s">
        <v>97</v>
      </c>
      <c r="B78" s="94" t="s">
        <v>80</v>
      </c>
      <c r="C78" s="115">
        <v>536.2</v>
      </c>
      <c r="D78" s="115">
        <v>1268.03</v>
      </c>
      <c r="E78" s="96">
        <v>0</v>
      </c>
      <c r="F78" s="115"/>
      <c r="G78" s="96"/>
      <c r="H78" s="96">
        <v>0</v>
      </c>
      <c r="I78" s="96"/>
      <c r="J78" s="115">
        <v>644.8</v>
      </c>
      <c r="K78" s="96"/>
      <c r="L78" s="96"/>
      <c r="M78" s="96"/>
      <c r="N78" s="96"/>
      <c r="O78" s="96"/>
      <c r="P78" s="103">
        <f>SUM(C78:O78)</f>
        <v>2449.0299999999997</v>
      </c>
      <c r="Q78" s="96"/>
      <c r="R78" s="103">
        <f>P78+Q78</f>
        <v>2449.0299999999997</v>
      </c>
      <c r="S78" s="96"/>
      <c r="T78" s="103">
        <f>R78+S78</f>
        <v>2449.0299999999997</v>
      </c>
      <c r="U78" s="104">
        <f>T78/$X$2*100</f>
        <v>0.422548163689254</v>
      </c>
      <c r="V78" s="76"/>
      <c r="W78" s="70"/>
      <c r="X78" s="65"/>
      <c r="Y78" s="65"/>
      <c r="Z78" s="65"/>
      <c r="AA78" s="75"/>
      <c r="AB78" s="65"/>
      <c r="AC78" s="74"/>
      <c r="AD78" s="74"/>
    </row>
    <row r="79" spans="1:30" s="66" customFormat="1" ht="13.5" customHeight="1">
      <c r="A79" s="105"/>
      <c r="B79" s="94" t="s">
        <v>81</v>
      </c>
      <c r="C79" s="115">
        <v>825</v>
      </c>
      <c r="D79" s="115">
        <v>1229.5</v>
      </c>
      <c r="E79" s="115">
        <v>0</v>
      </c>
      <c r="F79" s="115">
        <v>0.06</v>
      </c>
      <c r="G79" s="115">
        <v>0</v>
      </c>
      <c r="H79" s="115">
        <v>0</v>
      </c>
      <c r="I79" s="115">
        <v>0</v>
      </c>
      <c r="J79" s="115">
        <v>260.1</v>
      </c>
      <c r="K79" s="115"/>
      <c r="L79" s="115"/>
      <c r="M79" s="115"/>
      <c r="N79" s="115"/>
      <c r="O79" s="115"/>
      <c r="P79" s="103">
        <f>SUM(C79:O79)</f>
        <v>2314.66</v>
      </c>
      <c r="Q79" s="96"/>
      <c r="R79" s="103">
        <f>P79+Q79</f>
        <v>2314.66</v>
      </c>
      <c r="S79" s="96"/>
      <c r="T79" s="103">
        <f>R79+S79</f>
        <v>2314.66</v>
      </c>
      <c r="U79" s="104">
        <f>T79/$X$6*100</f>
        <v>0.3809882789803486</v>
      </c>
      <c r="V79" s="76"/>
      <c r="W79" s="70"/>
      <c r="X79" s="65"/>
      <c r="Y79" s="65"/>
      <c r="Z79" s="65"/>
      <c r="AA79" s="75"/>
      <c r="AB79" s="65"/>
      <c r="AC79" s="74"/>
      <c r="AD79" s="74"/>
    </row>
    <row r="80" spans="1:30" s="66" customFormat="1" ht="13.5" customHeight="1">
      <c r="A80" s="105"/>
      <c r="B80" s="94" t="s">
        <v>82</v>
      </c>
      <c r="C80" s="115">
        <v>411.45135</v>
      </c>
      <c r="D80" s="115">
        <v>711.010316</v>
      </c>
      <c r="E80" s="115">
        <v>0</v>
      </c>
      <c r="F80" s="115">
        <v>0.01972</v>
      </c>
      <c r="G80" s="115">
        <v>0</v>
      </c>
      <c r="H80" s="115">
        <v>0</v>
      </c>
      <c r="I80" s="115"/>
      <c r="J80" s="115">
        <v>125.504391</v>
      </c>
      <c r="K80" s="115"/>
      <c r="L80" s="115"/>
      <c r="M80" s="115"/>
      <c r="N80" s="115"/>
      <c r="O80" s="115"/>
      <c r="P80" s="103">
        <f>SUM(C80:O80)</f>
        <v>1247.9857769999999</v>
      </c>
      <c r="Q80" s="96"/>
      <c r="R80" s="103">
        <f>P80+Q80</f>
        <v>1247.9857769999999</v>
      </c>
      <c r="S80" s="96"/>
      <c r="T80" s="103">
        <f>R80+S80</f>
        <v>1247.9857769999999</v>
      </c>
      <c r="U80" s="104">
        <f>T80/$X$6*100</f>
        <v>0.20541589407134658</v>
      </c>
      <c r="V80" s="76"/>
      <c r="W80" s="70"/>
      <c r="X80" s="65"/>
      <c r="Y80" s="65"/>
      <c r="Z80" s="65"/>
      <c r="AA80" s="75"/>
      <c r="AB80" s="65"/>
      <c r="AC80" s="74"/>
      <c r="AD80" s="74"/>
    </row>
    <row r="81" spans="1:30" s="66" customFormat="1" ht="13.5" customHeight="1">
      <c r="A81" s="112"/>
      <c r="B81" s="108" t="s">
        <v>83</v>
      </c>
      <c r="C81" s="116">
        <f>C80/C78*100</f>
        <v>76.73467922417008</v>
      </c>
      <c r="D81" s="116">
        <f>D80/D78*100</f>
        <v>56.07204214411331</v>
      </c>
      <c r="E81" s="116"/>
      <c r="F81" s="116"/>
      <c r="G81" s="116"/>
      <c r="H81" s="116"/>
      <c r="I81" s="116"/>
      <c r="J81" s="116">
        <f>J80/J78*100</f>
        <v>19.464080490074444</v>
      </c>
      <c r="K81" s="116"/>
      <c r="L81" s="116"/>
      <c r="M81" s="116"/>
      <c r="N81" s="116"/>
      <c r="O81" s="116"/>
      <c r="P81" s="116">
        <f>P80/P78*100</f>
        <v>50.95837033437728</v>
      </c>
      <c r="Q81" s="116"/>
      <c r="R81" s="116">
        <f>R80/R78*100</f>
        <v>50.95837033437728</v>
      </c>
      <c r="S81" s="116"/>
      <c r="T81" s="116">
        <f>T80/T78*100</f>
        <v>50.95837033437728</v>
      </c>
      <c r="U81" s="110"/>
      <c r="V81" s="76"/>
      <c r="W81" s="70"/>
      <c r="X81" s="65"/>
      <c r="Y81" s="65"/>
      <c r="Z81" s="65"/>
      <c r="AA81" s="75"/>
      <c r="AB81" s="65"/>
      <c r="AC81" s="74"/>
      <c r="AD81" s="74"/>
    </row>
    <row r="82" spans="1:30" s="66" customFormat="1" ht="25.5">
      <c r="A82" s="113" t="s">
        <v>98</v>
      </c>
      <c r="B82" s="94" t="s">
        <v>80</v>
      </c>
      <c r="C82" s="115">
        <v>685.7</v>
      </c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103">
        <f>SUM(C82:O82)</f>
        <v>685.7</v>
      </c>
      <c r="Q82" s="96"/>
      <c r="R82" s="103">
        <f>P82+Q82</f>
        <v>685.7</v>
      </c>
      <c r="S82" s="96"/>
      <c r="T82" s="103">
        <f>R82+S82</f>
        <v>685.7</v>
      </c>
      <c r="U82" s="104">
        <f>T82/$X$2*100</f>
        <v>0.11830858578364557</v>
      </c>
      <c r="V82" s="76"/>
      <c r="W82" s="74"/>
      <c r="X82" s="74"/>
      <c r="Y82" s="74"/>
      <c r="Z82" s="74"/>
      <c r="AA82" s="75"/>
      <c r="AB82" s="65"/>
      <c r="AC82" s="74"/>
      <c r="AD82" s="65"/>
    </row>
    <row r="83" spans="1:30" s="66" customFormat="1" ht="13.5" customHeight="1">
      <c r="A83" s="105"/>
      <c r="B83" s="94" t="s">
        <v>81</v>
      </c>
      <c r="C83" s="115">
        <v>750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03">
        <f>SUM(C83:O83)</f>
        <v>750</v>
      </c>
      <c r="Q83" s="96"/>
      <c r="R83" s="103">
        <f>P83+Q83</f>
        <v>750</v>
      </c>
      <c r="S83" s="96"/>
      <c r="T83" s="103">
        <f>R83+S83</f>
        <v>750</v>
      </c>
      <c r="U83" s="104">
        <f>T83/$X$6*100</f>
        <v>0.12344845862254564</v>
      </c>
      <c r="V83" s="76"/>
      <c r="W83" s="70"/>
      <c r="X83" s="74"/>
      <c r="Y83" s="74"/>
      <c r="Z83" s="74"/>
      <c r="AA83" s="75"/>
      <c r="AB83" s="65"/>
      <c r="AC83" s="74"/>
      <c r="AD83" s="65"/>
    </row>
    <row r="84" spans="1:30" s="66" customFormat="1" ht="13.5" customHeight="1">
      <c r="A84" s="105"/>
      <c r="B84" s="94" t="s">
        <v>82</v>
      </c>
      <c r="C84" s="115">
        <v>329.674084</v>
      </c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03">
        <f>SUM(C84:O84)</f>
        <v>329.674084</v>
      </c>
      <c r="Q84" s="96"/>
      <c r="R84" s="103">
        <f>P84+Q84</f>
        <v>329.674084</v>
      </c>
      <c r="S84" s="96"/>
      <c r="T84" s="103">
        <f>R84+S84</f>
        <v>329.674084</v>
      </c>
      <c r="U84" s="104">
        <f>T84/$X$6*100</f>
        <v>0.054263676690132844</v>
      </c>
      <c r="V84" s="76"/>
      <c r="W84" s="70"/>
      <c r="X84" s="74"/>
      <c r="Y84" s="74"/>
      <c r="Z84" s="74"/>
      <c r="AA84" s="75"/>
      <c r="AB84" s="65"/>
      <c r="AC84" s="74"/>
      <c r="AD84" s="65"/>
    </row>
    <row r="85" spans="1:30" s="66" customFormat="1" ht="13.5" customHeight="1">
      <c r="A85" s="112"/>
      <c r="B85" s="108" t="s">
        <v>83</v>
      </c>
      <c r="C85" s="116">
        <f>C84/C82*100</f>
        <v>48.07847221817121</v>
      </c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>
        <f>P84/P82*100</f>
        <v>48.07847221817121</v>
      </c>
      <c r="Q85" s="116"/>
      <c r="R85" s="116">
        <f>R84/R82*100</f>
        <v>48.07847221817121</v>
      </c>
      <c r="S85" s="116"/>
      <c r="T85" s="116">
        <f>T84/T82*100</f>
        <v>48.07847221817121</v>
      </c>
      <c r="U85" s="110"/>
      <c r="V85" s="76"/>
      <c r="W85" s="70"/>
      <c r="X85" s="74"/>
      <c r="Y85" s="74"/>
      <c r="Z85" s="74"/>
      <c r="AA85" s="75"/>
      <c r="AB85" s="65"/>
      <c r="AC85" s="74"/>
      <c r="AD85" s="65"/>
    </row>
    <row r="86" spans="1:30" s="66" customFormat="1" ht="18" customHeight="1">
      <c r="A86" s="121" t="s">
        <v>99</v>
      </c>
      <c r="B86" s="94" t="s">
        <v>80</v>
      </c>
      <c r="C86" s="115">
        <v>61.4</v>
      </c>
      <c r="D86" s="115">
        <v>137.3</v>
      </c>
      <c r="E86" s="96">
        <v>0</v>
      </c>
      <c r="F86" s="96">
        <v>0</v>
      </c>
      <c r="G86" s="96">
        <v>0</v>
      </c>
      <c r="H86" s="96">
        <v>0</v>
      </c>
      <c r="I86" s="96"/>
      <c r="J86" s="115">
        <v>187.8</v>
      </c>
      <c r="K86" s="96"/>
      <c r="L86" s="96"/>
      <c r="M86" s="96"/>
      <c r="N86" s="96"/>
      <c r="O86" s="96"/>
      <c r="P86" s="103">
        <f>SUM(C86:O86)</f>
        <v>386.5</v>
      </c>
      <c r="Q86" s="96"/>
      <c r="R86" s="103">
        <f>P86+Q86</f>
        <v>386.5</v>
      </c>
      <c r="S86" s="96"/>
      <c r="T86" s="103">
        <f>R86+S86</f>
        <v>386.5</v>
      </c>
      <c r="U86" s="104">
        <f>T86/$X$2*100</f>
        <v>0.06668553070640078</v>
      </c>
      <c r="V86" s="76"/>
      <c r="W86" s="74"/>
      <c r="X86" s="65"/>
      <c r="Y86" s="65"/>
      <c r="Z86" s="65"/>
      <c r="AA86" s="75"/>
      <c r="AB86" s="65"/>
      <c r="AC86" s="74"/>
      <c r="AD86" s="74"/>
    </row>
    <row r="87" spans="1:30" s="66" customFormat="1" ht="12.75" customHeight="1">
      <c r="A87" s="105"/>
      <c r="B87" s="94" t="s">
        <v>81</v>
      </c>
      <c r="C87" s="115">
        <v>30.7</v>
      </c>
      <c r="D87" s="115">
        <v>133.1</v>
      </c>
      <c r="E87" s="115">
        <v>0</v>
      </c>
      <c r="F87" s="115">
        <v>0</v>
      </c>
      <c r="G87" s="115">
        <v>0</v>
      </c>
      <c r="H87" s="115">
        <v>0</v>
      </c>
      <c r="I87" s="115">
        <v>0</v>
      </c>
      <c r="J87" s="115">
        <v>226.2</v>
      </c>
      <c r="K87" s="115"/>
      <c r="L87" s="115"/>
      <c r="M87" s="115"/>
      <c r="N87" s="115"/>
      <c r="O87" s="115"/>
      <c r="P87" s="103">
        <f>SUM(C87:O87)</f>
        <v>390</v>
      </c>
      <c r="Q87" s="96"/>
      <c r="R87" s="103">
        <f>P87+Q87</f>
        <v>390</v>
      </c>
      <c r="S87" s="96"/>
      <c r="T87" s="103">
        <f>R87+S87</f>
        <v>390</v>
      </c>
      <c r="U87" s="104">
        <f>T87/$X$5*100</f>
        <v>0.06728941002715731</v>
      </c>
      <c r="V87" s="76"/>
      <c r="W87" s="70"/>
      <c r="X87" s="65"/>
      <c r="Y87" s="65"/>
      <c r="Z87" s="65"/>
      <c r="AA87" s="75"/>
      <c r="AB87" s="65"/>
      <c r="AC87" s="74"/>
      <c r="AD87" s="74"/>
    </row>
    <row r="88" spans="1:30" s="66" customFormat="1" ht="12.75" customHeight="1">
      <c r="A88" s="105"/>
      <c r="B88" s="94" t="s">
        <v>82</v>
      </c>
      <c r="C88" s="115">
        <v>2.221362</v>
      </c>
      <c r="D88" s="115">
        <v>68.823444</v>
      </c>
      <c r="E88" s="115">
        <v>0</v>
      </c>
      <c r="F88" s="115">
        <v>0</v>
      </c>
      <c r="G88" s="115">
        <v>0</v>
      </c>
      <c r="H88" s="115">
        <v>0</v>
      </c>
      <c r="I88" s="115"/>
      <c r="J88" s="115">
        <v>121.244562</v>
      </c>
      <c r="K88" s="115"/>
      <c r="L88" s="115"/>
      <c r="M88" s="115"/>
      <c r="N88" s="115"/>
      <c r="O88" s="115"/>
      <c r="P88" s="103">
        <f>SUM(C88:O88)</f>
        <v>192.289368</v>
      </c>
      <c r="Q88" s="96"/>
      <c r="R88" s="103">
        <f>P88+Q88</f>
        <v>192.289368</v>
      </c>
      <c r="S88" s="96"/>
      <c r="T88" s="103">
        <f>R88+S88</f>
        <v>192.289368</v>
      </c>
      <c r="U88" s="104">
        <f>T88/$X$5*100</f>
        <v>0.03317702083901267</v>
      </c>
      <c r="V88" s="76"/>
      <c r="W88" s="70"/>
      <c r="X88" s="65"/>
      <c r="Y88" s="65"/>
      <c r="Z88" s="65"/>
      <c r="AA88" s="75"/>
      <c r="AB88" s="65"/>
      <c r="AC88" s="74"/>
      <c r="AD88" s="74"/>
    </row>
    <row r="89" spans="1:30" s="66" customFormat="1" ht="12.75" customHeight="1">
      <c r="A89" s="112"/>
      <c r="B89" s="108" t="s">
        <v>83</v>
      </c>
      <c r="C89" s="116">
        <f>C88/C86*100</f>
        <v>3.6178534201954395</v>
      </c>
      <c r="D89" s="116">
        <f>D88/D86*100</f>
        <v>50.12632483612527</v>
      </c>
      <c r="E89" s="116"/>
      <c r="F89" s="116"/>
      <c r="G89" s="116"/>
      <c r="H89" s="116"/>
      <c r="I89" s="116"/>
      <c r="J89" s="116">
        <f>J88/J86*100</f>
        <v>64.5604696485623</v>
      </c>
      <c r="K89" s="116"/>
      <c r="L89" s="116"/>
      <c r="M89" s="116"/>
      <c r="N89" s="116"/>
      <c r="O89" s="116"/>
      <c r="P89" s="116">
        <f>P88/P86*100</f>
        <v>49.75145355756791</v>
      </c>
      <c r="Q89" s="116"/>
      <c r="R89" s="116">
        <f>R88/R86*100</f>
        <v>49.75145355756791</v>
      </c>
      <c r="S89" s="116"/>
      <c r="T89" s="116">
        <f>T88/T86*100</f>
        <v>49.75145355756791</v>
      </c>
      <c r="U89" s="110"/>
      <c r="V89" s="76"/>
      <c r="W89" s="70"/>
      <c r="X89" s="65"/>
      <c r="Y89" s="65"/>
      <c r="Z89" s="65"/>
      <c r="AA89" s="75"/>
      <c r="AB89" s="65"/>
      <c r="AC89" s="74"/>
      <c r="AD89" s="74"/>
    </row>
    <row r="90" spans="1:47" s="66" customFormat="1" ht="18" customHeight="1">
      <c r="A90" s="121" t="s">
        <v>100</v>
      </c>
      <c r="B90" s="94" t="s">
        <v>80</v>
      </c>
      <c r="C90" s="115">
        <v>343.8</v>
      </c>
      <c r="D90" s="96">
        <v>0</v>
      </c>
      <c r="E90" s="115">
        <v>34806.1</v>
      </c>
      <c r="F90" s="115">
        <v>1305</v>
      </c>
      <c r="G90" s="115">
        <v>14960.2</v>
      </c>
      <c r="H90" s="115">
        <v>0</v>
      </c>
      <c r="I90" s="115"/>
      <c r="J90" s="115">
        <v>31.1</v>
      </c>
      <c r="K90" s="96"/>
      <c r="L90" s="96"/>
      <c r="M90" s="96"/>
      <c r="N90" s="96"/>
      <c r="O90" s="96"/>
      <c r="P90" s="103">
        <f>SUM(C90:O90)</f>
        <v>51446.200000000004</v>
      </c>
      <c r="Q90" s="115">
        <v>-500.8</v>
      </c>
      <c r="R90" s="103">
        <f>P90+Q90</f>
        <v>50945.4</v>
      </c>
      <c r="S90" s="96"/>
      <c r="T90" s="103">
        <f>R90+S90</f>
        <v>50945.4</v>
      </c>
      <c r="U90" s="104">
        <f>T90/$X$2*100</f>
        <v>8.789963870762923</v>
      </c>
      <c r="V90" s="76"/>
      <c r="W90" s="74"/>
      <c r="X90" s="65"/>
      <c r="Y90" s="65"/>
      <c r="Z90" s="65"/>
      <c r="AA90" s="75"/>
      <c r="AB90" s="81"/>
      <c r="AC90" s="74"/>
      <c r="AD90" s="74"/>
      <c r="AE90" s="65"/>
      <c r="AO90" s="66" t="e">
        <f>#REF!*$V$90/100</f>
        <v>#REF!</v>
      </c>
      <c r="AP90" s="66" t="e">
        <f>#REF!*$V$90/100</f>
        <v>#REF!</v>
      </c>
      <c r="AQ90" s="66" t="e">
        <f>#REF!*$V$90/100</f>
        <v>#REF!</v>
      </c>
      <c r="AR90" s="66" t="e">
        <f>#REF!*$V$90/100</f>
        <v>#REF!</v>
      </c>
      <c r="AS90" s="66" t="e">
        <f>#REF!*$V$90/100</f>
        <v>#REF!</v>
      </c>
      <c r="AT90" s="66" t="e">
        <f>#REF!*$V$90/100</f>
        <v>#REF!</v>
      </c>
      <c r="AU90" s="66" t="e">
        <f>#REF!*$V$90/100</f>
        <v>#REF!</v>
      </c>
    </row>
    <row r="91" spans="1:31" s="66" customFormat="1" ht="15.75" customHeight="1">
      <c r="A91" s="99"/>
      <c r="B91" s="94" t="s">
        <v>81</v>
      </c>
      <c r="C91" s="115">
        <v>164.2</v>
      </c>
      <c r="D91" s="115">
        <v>0</v>
      </c>
      <c r="E91" s="115">
        <v>35425.4</v>
      </c>
      <c r="F91" s="115">
        <v>1385.4</v>
      </c>
      <c r="G91" s="115">
        <v>14610.8</v>
      </c>
      <c r="H91" s="115">
        <v>0</v>
      </c>
      <c r="I91" s="115">
        <v>0</v>
      </c>
      <c r="J91" s="115">
        <v>31</v>
      </c>
      <c r="K91" s="115"/>
      <c r="L91" s="115"/>
      <c r="M91" s="115"/>
      <c r="N91" s="115"/>
      <c r="O91" s="115"/>
      <c r="P91" s="103">
        <f>SUM(C91:O91)</f>
        <v>51616.8</v>
      </c>
      <c r="Q91" s="115">
        <v>-500.8</v>
      </c>
      <c r="R91" s="103">
        <f>P91+Q91</f>
        <v>51116</v>
      </c>
      <c r="S91" s="96"/>
      <c r="T91" s="103">
        <f>R91+S91</f>
        <v>51116</v>
      </c>
      <c r="U91" s="104">
        <f>T91/$X$6*100</f>
        <v>8.41358854793339</v>
      </c>
      <c r="V91" s="76"/>
      <c r="W91" s="70"/>
      <c r="X91" s="65"/>
      <c r="Y91" s="65"/>
      <c r="Z91" s="65"/>
      <c r="AA91" s="75"/>
      <c r="AB91" s="81"/>
      <c r="AC91" s="74"/>
      <c r="AD91" s="74"/>
      <c r="AE91" s="65"/>
    </row>
    <row r="92" spans="1:31" s="66" customFormat="1" ht="15.75" customHeight="1">
      <c r="A92" s="99"/>
      <c r="B92" s="94" t="s">
        <v>82</v>
      </c>
      <c r="C92" s="115">
        <v>77.44109</v>
      </c>
      <c r="D92" s="115">
        <v>0</v>
      </c>
      <c r="E92" s="115">
        <v>17166.07663</v>
      </c>
      <c r="F92" s="115">
        <v>667.7141790000001</v>
      </c>
      <c r="G92" s="115">
        <v>7778.028977</v>
      </c>
      <c r="H92" s="115">
        <v>0</v>
      </c>
      <c r="I92" s="115"/>
      <c r="J92" s="115">
        <v>3.304702</v>
      </c>
      <c r="K92" s="115"/>
      <c r="L92" s="115"/>
      <c r="M92" s="115"/>
      <c r="N92" s="115"/>
      <c r="O92" s="115"/>
      <c r="P92" s="103">
        <f>SUM(C92:O92)</f>
        <v>25692.565578</v>
      </c>
      <c r="Q92" s="115">
        <v>-175.624493</v>
      </c>
      <c r="R92" s="103">
        <f>P92+Q92</f>
        <v>25516.941085000002</v>
      </c>
      <c r="S92" s="96"/>
      <c r="T92" s="103">
        <f>R92+S92</f>
        <v>25516.941085000002</v>
      </c>
      <c r="U92" s="104">
        <f>T92/$X$6*100</f>
        <v>4.200036060940744</v>
      </c>
      <c r="V92" s="76"/>
      <c r="W92" s="70"/>
      <c r="X92" s="65"/>
      <c r="Y92" s="65"/>
      <c r="Z92" s="65"/>
      <c r="AA92" s="75"/>
      <c r="AB92" s="81"/>
      <c r="AC92" s="74"/>
      <c r="AD92" s="74"/>
      <c r="AE92" s="65"/>
    </row>
    <row r="93" spans="1:31" s="66" customFormat="1" ht="15.75" customHeight="1">
      <c r="A93" s="100"/>
      <c r="B93" s="108" t="s">
        <v>83</v>
      </c>
      <c r="C93" s="116">
        <f>C92/C90*100</f>
        <v>22.52504072134962</v>
      </c>
      <c r="D93" s="116"/>
      <c r="E93" s="116">
        <f>E92/E90*100</f>
        <v>49.31916138263121</v>
      </c>
      <c r="F93" s="116">
        <f>F92/F90*100</f>
        <v>51.165837471264375</v>
      </c>
      <c r="G93" s="116">
        <f>G92/G90*100</f>
        <v>51.99147723292469</v>
      </c>
      <c r="H93" s="116"/>
      <c r="I93" s="116"/>
      <c r="J93" s="116">
        <f>J92/J90*100</f>
        <v>10.626051446945336</v>
      </c>
      <c r="K93" s="116"/>
      <c r="L93" s="116"/>
      <c r="M93" s="116"/>
      <c r="N93" s="116"/>
      <c r="O93" s="116"/>
      <c r="P93" s="116">
        <f>P92/P90*100</f>
        <v>49.940647857373335</v>
      </c>
      <c r="Q93" s="116">
        <f>Q92/Q90*100</f>
        <v>35.06878853833866</v>
      </c>
      <c r="R93" s="116">
        <f>R92/R90*100</f>
        <v>50.08684019558194</v>
      </c>
      <c r="S93" s="116"/>
      <c r="T93" s="116">
        <f>T92/T90*100</f>
        <v>50.08684019558194</v>
      </c>
      <c r="U93" s="110"/>
      <c r="V93" s="76"/>
      <c r="W93" s="70"/>
      <c r="X93" s="65"/>
      <c r="Y93" s="65"/>
      <c r="Z93" s="65"/>
      <c r="AA93" s="75"/>
      <c r="AB93" s="81"/>
      <c r="AC93" s="74"/>
      <c r="AD93" s="74"/>
      <c r="AE93" s="65"/>
    </row>
    <row r="94" spans="1:31" s="66" customFormat="1" ht="17.25" customHeight="1">
      <c r="A94" s="111" t="s">
        <v>101</v>
      </c>
      <c r="B94" s="94" t="s">
        <v>80</v>
      </c>
      <c r="C94" s="115">
        <f>9056.3-6.8</f>
        <v>9049.5</v>
      </c>
      <c r="D94" s="115">
        <v>8925.1</v>
      </c>
      <c r="E94" s="115">
        <v>77.5</v>
      </c>
      <c r="F94" s="115">
        <v>26.38</v>
      </c>
      <c r="G94" s="115">
        <v>9.1</v>
      </c>
      <c r="H94" s="115">
        <v>0</v>
      </c>
      <c r="I94" s="115"/>
      <c r="J94" s="115">
        <v>8433.8</v>
      </c>
      <c r="K94" s="115">
        <v>0</v>
      </c>
      <c r="L94" s="115">
        <v>685.26</v>
      </c>
      <c r="M94" s="115">
        <v>1178</v>
      </c>
      <c r="N94" s="115">
        <v>0</v>
      </c>
      <c r="O94" s="115">
        <v>430</v>
      </c>
      <c r="P94" s="103">
        <f>SUM(C94:O94)</f>
        <v>28814.639999999996</v>
      </c>
      <c r="Q94" s="115">
        <v>-9797.8</v>
      </c>
      <c r="R94" s="103">
        <f>P94+Q94</f>
        <v>19016.839999999997</v>
      </c>
      <c r="S94" s="115"/>
      <c r="T94" s="103">
        <f>R94+S94</f>
        <v>19016.839999999997</v>
      </c>
      <c r="U94" s="104">
        <f>T94/$X$2*100</f>
        <v>3.281107549181657</v>
      </c>
      <c r="V94" s="76"/>
      <c r="W94" s="74"/>
      <c r="X94" s="65"/>
      <c r="Y94" s="69"/>
      <c r="Z94" s="65"/>
      <c r="AA94" s="75"/>
      <c r="AB94" s="65"/>
      <c r="AC94" s="74"/>
      <c r="AD94" s="70"/>
      <c r="AE94" s="65"/>
    </row>
    <row r="95" spans="1:31" s="66" customFormat="1" ht="21" customHeight="1">
      <c r="A95" s="118"/>
      <c r="B95" s="94" t="s">
        <v>81</v>
      </c>
      <c r="C95" s="115">
        <f>7202.1-7.1</f>
        <v>7195</v>
      </c>
      <c r="D95" s="115">
        <v>9537.76</v>
      </c>
      <c r="E95" s="115">
        <v>140.5</v>
      </c>
      <c r="F95" s="115">
        <v>25.4</v>
      </c>
      <c r="G95" s="115">
        <v>30.1</v>
      </c>
      <c r="H95" s="115">
        <v>0</v>
      </c>
      <c r="I95" s="115">
        <v>0</v>
      </c>
      <c r="J95" s="115">
        <v>9882.7</v>
      </c>
      <c r="K95" s="115">
        <v>0</v>
      </c>
      <c r="L95" s="115">
        <v>1028.8</v>
      </c>
      <c r="M95" s="115">
        <v>1178</v>
      </c>
      <c r="N95" s="115"/>
      <c r="O95" s="115"/>
      <c r="P95" s="103">
        <f>SUM(C95:O95)</f>
        <v>29018.260000000002</v>
      </c>
      <c r="Q95" s="115">
        <v>-11384.3</v>
      </c>
      <c r="R95" s="103">
        <f>P95+Q95</f>
        <v>17633.960000000003</v>
      </c>
      <c r="S95" s="115"/>
      <c r="T95" s="103">
        <f>R95+S95</f>
        <v>17633.960000000003</v>
      </c>
      <c r="U95" s="104">
        <f>T95/$X$6*100</f>
        <v>2.9025135752155</v>
      </c>
      <c r="V95" s="76"/>
      <c r="W95" s="70"/>
      <c r="X95" s="69"/>
      <c r="Y95" s="69"/>
      <c r="Z95" s="65"/>
      <c r="AA95" s="75"/>
      <c r="AB95" s="65"/>
      <c r="AC95" s="74"/>
      <c r="AD95" s="70"/>
      <c r="AE95" s="65"/>
    </row>
    <row r="96" spans="1:31" s="66" customFormat="1" ht="21" customHeight="1">
      <c r="A96" s="118"/>
      <c r="B96" s="94" t="s">
        <v>82</v>
      </c>
      <c r="C96" s="115">
        <f>4048.33268099999-187.9</f>
        <v>3860.4326809999898</v>
      </c>
      <c r="D96" s="115">
        <v>4830.704573</v>
      </c>
      <c r="E96" s="115">
        <v>49.365333</v>
      </c>
      <c r="F96" s="115">
        <v>10.20898</v>
      </c>
      <c r="G96" s="115">
        <v>11.966815</v>
      </c>
      <c r="H96" s="115">
        <v>0</v>
      </c>
      <c r="I96" s="115"/>
      <c r="J96" s="115">
        <v>4816.852978</v>
      </c>
      <c r="K96" s="115">
        <v>0</v>
      </c>
      <c r="L96" s="115">
        <v>714.379945</v>
      </c>
      <c r="M96" s="115">
        <v>430.71759999999995</v>
      </c>
      <c r="N96" s="115">
        <v>0</v>
      </c>
      <c r="O96" s="115">
        <v>21.8</v>
      </c>
      <c r="P96" s="103">
        <f>SUM(C96:O96)</f>
        <v>14746.42890499999</v>
      </c>
      <c r="Q96" s="115">
        <v>-5675.463913</v>
      </c>
      <c r="R96" s="103">
        <f>P96+Q96</f>
        <v>9070.96499199999</v>
      </c>
      <c r="S96" s="115"/>
      <c r="T96" s="103">
        <f>R96+S96</f>
        <v>9070.96499199999</v>
      </c>
      <c r="U96" s="104">
        <f>T96/$X$6*100</f>
        <v>1.4930621953086278</v>
      </c>
      <c r="V96" s="76"/>
      <c r="W96" s="70"/>
      <c r="X96" s="69"/>
      <c r="Y96" s="69"/>
      <c r="Z96" s="65"/>
      <c r="AA96" s="75"/>
      <c r="AB96" s="65"/>
      <c r="AC96" s="74"/>
      <c r="AD96" s="70"/>
      <c r="AE96" s="65"/>
    </row>
    <row r="97" spans="1:31" s="66" customFormat="1" ht="21" customHeight="1">
      <c r="A97" s="119"/>
      <c r="B97" s="108" t="s">
        <v>83</v>
      </c>
      <c r="C97" s="116">
        <f>C96/C94*100</f>
        <v>42.65907156196464</v>
      </c>
      <c r="D97" s="116">
        <f>D96/D94*100</f>
        <v>54.12493499232502</v>
      </c>
      <c r="E97" s="116">
        <f>E96/E94*100</f>
        <v>63.69720387096775</v>
      </c>
      <c r="F97" s="116">
        <f>F96/F94*100</f>
        <v>38.69969673995451</v>
      </c>
      <c r="G97" s="116">
        <f>G96/G94*100</f>
        <v>131.50346153846155</v>
      </c>
      <c r="H97" s="116"/>
      <c r="I97" s="116"/>
      <c r="J97" s="116">
        <f>J96/J94*100</f>
        <v>57.11367329080604</v>
      </c>
      <c r="K97" s="116"/>
      <c r="L97" s="116">
        <f>L96/L94*100</f>
        <v>104.24947392230686</v>
      </c>
      <c r="M97" s="116">
        <f>M96/M94*100</f>
        <v>36.563463497453306</v>
      </c>
      <c r="N97" s="116"/>
      <c r="O97" s="116">
        <f>O96/O94*100</f>
        <v>5.069767441860465</v>
      </c>
      <c r="P97" s="116">
        <f>P96/P94*100</f>
        <v>51.17686323688233</v>
      </c>
      <c r="Q97" s="116">
        <f>Q96/Q94*100</f>
        <v>57.925900845087675</v>
      </c>
      <c r="R97" s="116">
        <f>R96/R94*100</f>
        <v>47.6996440628411</v>
      </c>
      <c r="S97" s="116"/>
      <c r="T97" s="116">
        <f>T96/T94*100</f>
        <v>47.6996440628411</v>
      </c>
      <c r="U97" s="110"/>
      <c r="V97" s="76"/>
      <c r="W97" s="70"/>
      <c r="X97" s="69"/>
      <c r="Y97" s="69"/>
      <c r="Z97" s="65"/>
      <c r="AA97" s="75"/>
      <c r="AB97" s="65"/>
      <c r="AC97" s="74"/>
      <c r="AD97" s="70"/>
      <c r="AE97" s="65"/>
    </row>
    <row r="98" spans="1:30" s="66" customFormat="1" ht="17.25" customHeight="1">
      <c r="A98" s="124" t="s">
        <v>102</v>
      </c>
      <c r="B98" s="94" t="s">
        <v>80</v>
      </c>
      <c r="C98" s="115">
        <v>932.7</v>
      </c>
      <c r="D98" s="115">
        <v>384.64</v>
      </c>
      <c r="E98" s="96">
        <v>0</v>
      </c>
      <c r="F98" s="96">
        <v>0</v>
      </c>
      <c r="G98" s="96">
        <v>0</v>
      </c>
      <c r="H98" s="96">
        <v>0</v>
      </c>
      <c r="I98" s="96"/>
      <c r="J98" s="115">
        <v>168.7</v>
      </c>
      <c r="K98" s="96"/>
      <c r="L98" s="96"/>
      <c r="M98" s="96"/>
      <c r="N98" s="96"/>
      <c r="O98" s="96"/>
      <c r="P98" s="103">
        <f>SUM(C98:O98)</f>
        <v>1486.0400000000002</v>
      </c>
      <c r="Q98" s="96"/>
      <c r="R98" s="103">
        <f>P98+Q98</f>
        <v>1486.0400000000002</v>
      </c>
      <c r="S98" s="96"/>
      <c r="T98" s="103">
        <f>R98+S98</f>
        <v>1486.0400000000002</v>
      </c>
      <c r="U98" s="104">
        <f>T98/$X$2*100</f>
        <v>0.25639680737629966</v>
      </c>
      <c r="V98" s="76"/>
      <c r="W98" s="74"/>
      <c r="X98" s="65"/>
      <c r="Y98" s="65"/>
      <c r="Z98" s="65"/>
      <c r="AA98" s="75"/>
      <c r="AB98" s="65"/>
      <c r="AC98" s="74"/>
      <c r="AD98" s="74"/>
    </row>
    <row r="99" spans="1:30" s="66" customFormat="1" ht="16.5" customHeight="1">
      <c r="A99" s="105"/>
      <c r="B99" s="94" t="s">
        <v>81</v>
      </c>
      <c r="C99" s="115">
        <v>500</v>
      </c>
      <c r="D99" s="115">
        <v>322.5</v>
      </c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5">
        <v>85</v>
      </c>
      <c r="K99" s="115"/>
      <c r="L99" s="115"/>
      <c r="M99" s="115"/>
      <c r="N99" s="115"/>
      <c r="O99" s="115"/>
      <c r="P99" s="103">
        <f>SUM(C99:O99)</f>
        <v>907.5</v>
      </c>
      <c r="Q99" s="96"/>
      <c r="R99" s="103">
        <f>P99+Q99</f>
        <v>907.5</v>
      </c>
      <c r="S99" s="96"/>
      <c r="T99" s="103">
        <f>R99+S99</f>
        <v>907.5</v>
      </c>
      <c r="U99" s="104">
        <f>T99/$X$6*100</f>
        <v>0.1493726349332802</v>
      </c>
      <c r="V99" s="76"/>
      <c r="W99" s="70"/>
      <c r="X99" s="65"/>
      <c r="Y99" s="65"/>
      <c r="Z99" s="65"/>
      <c r="AA99" s="75"/>
      <c r="AB99" s="65"/>
      <c r="AC99" s="74"/>
      <c r="AD99" s="74"/>
    </row>
    <row r="100" spans="1:30" s="66" customFormat="1" ht="16.5" customHeight="1">
      <c r="A100" s="105"/>
      <c r="B100" s="94" t="s">
        <v>82</v>
      </c>
      <c r="C100" s="115">
        <v>135.933955</v>
      </c>
      <c r="D100" s="115">
        <v>127.638318</v>
      </c>
      <c r="E100" s="115">
        <v>0</v>
      </c>
      <c r="F100" s="115">
        <v>0</v>
      </c>
      <c r="G100" s="115">
        <v>0</v>
      </c>
      <c r="H100" s="115">
        <v>0</v>
      </c>
      <c r="I100" s="115"/>
      <c r="J100" s="115">
        <v>29.042957000000015</v>
      </c>
      <c r="K100" s="115"/>
      <c r="L100" s="115"/>
      <c r="M100" s="115"/>
      <c r="N100" s="115"/>
      <c r="O100" s="115"/>
      <c r="P100" s="103">
        <f>SUM(C100:O100)</f>
        <v>292.61523</v>
      </c>
      <c r="Q100" s="96"/>
      <c r="R100" s="103">
        <f>P100+Q100</f>
        <v>292.61523</v>
      </c>
      <c r="S100" s="96"/>
      <c r="T100" s="103">
        <f>R100+S100</f>
        <v>292.61523</v>
      </c>
      <c r="U100" s="104">
        <f>T100/$X$6*100</f>
        <v>0.04816386548397557</v>
      </c>
      <c r="V100" s="76"/>
      <c r="W100" s="70"/>
      <c r="X100" s="65"/>
      <c r="Y100" s="65"/>
      <c r="Z100" s="65"/>
      <c r="AA100" s="75"/>
      <c r="AB100" s="65"/>
      <c r="AC100" s="74"/>
      <c r="AD100" s="74"/>
    </row>
    <row r="101" spans="1:30" s="66" customFormat="1" ht="16.5" customHeight="1">
      <c r="A101" s="112"/>
      <c r="B101" s="108" t="s">
        <v>83</v>
      </c>
      <c r="C101" s="116">
        <f>C100/C98*100</f>
        <v>14.574241985633108</v>
      </c>
      <c r="D101" s="116">
        <f>D100/D98*100</f>
        <v>33.18383891430948</v>
      </c>
      <c r="E101" s="116"/>
      <c r="F101" s="116"/>
      <c r="G101" s="116"/>
      <c r="H101" s="116"/>
      <c r="I101" s="116"/>
      <c r="J101" s="116">
        <f>J100/J98*100</f>
        <v>17.215742145820993</v>
      </c>
      <c r="K101" s="116"/>
      <c r="L101" s="116"/>
      <c r="M101" s="116"/>
      <c r="N101" s="116"/>
      <c r="O101" s="116"/>
      <c r="P101" s="116">
        <f>P100/P98*100</f>
        <v>19.69093900567952</v>
      </c>
      <c r="Q101" s="116"/>
      <c r="R101" s="116">
        <f>R100/R98*100</f>
        <v>19.69093900567952</v>
      </c>
      <c r="S101" s="116"/>
      <c r="T101" s="116">
        <f>T100/T98*100</f>
        <v>19.69093900567952</v>
      </c>
      <c r="U101" s="110"/>
      <c r="V101" s="76"/>
      <c r="W101" s="70"/>
      <c r="X101" s="65"/>
      <c r="Y101" s="65"/>
      <c r="Z101" s="65"/>
      <c r="AA101" s="75"/>
      <c r="AB101" s="65"/>
      <c r="AC101" s="74"/>
      <c r="AD101" s="74"/>
    </row>
    <row r="102" spans="1:30" s="66" customFormat="1" ht="20.25" customHeight="1">
      <c r="A102" s="124" t="s">
        <v>103</v>
      </c>
      <c r="B102" s="94" t="s">
        <v>80</v>
      </c>
      <c r="C102" s="96"/>
      <c r="D102" s="115">
        <v>4514.7</v>
      </c>
      <c r="E102" s="115">
        <v>13834.05</v>
      </c>
      <c r="F102" s="115">
        <v>974.53</v>
      </c>
      <c r="G102" s="115">
        <v>2690.6</v>
      </c>
      <c r="H102" s="115">
        <v>0</v>
      </c>
      <c r="I102" s="115"/>
      <c r="J102" s="115">
        <v>5306.2</v>
      </c>
      <c r="K102" s="115">
        <v>0</v>
      </c>
      <c r="L102" s="115">
        <v>0</v>
      </c>
      <c r="M102" s="115">
        <v>7893.9</v>
      </c>
      <c r="N102" s="96"/>
      <c r="O102" s="96"/>
      <c r="P102" s="103">
        <f>SUM(C102:O102)</f>
        <v>35213.979999999996</v>
      </c>
      <c r="Q102" s="103">
        <f>-P102</f>
        <v>-35213.979999999996</v>
      </c>
      <c r="R102" s="103">
        <f>P102+Q102</f>
        <v>0</v>
      </c>
      <c r="S102" s="96"/>
      <c r="T102" s="103">
        <f>R102+S102</f>
        <v>0</v>
      </c>
      <c r="U102" s="104">
        <f>T102/$X$2*100</f>
        <v>0</v>
      </c>
      <c r="V102" s="76"/>
      <c r="W102" s="65"/>
      <c r="X102" s="65"/>
      <c r="Y102" s="65"/>
      <c r="Z102" s="65"/>
      <c r="AA102" s="75"/>
      <c r="AB102" s="65"/>
      <c r="AC102" s="74"/>
      <c r="AD102" s="74"/>
    </row>
    <row r="103" spans="1:30" s="66" customFormat="1" ht="20.25" customHeight="1">
      <c r="A103" s="118"/>
      <c r="B103" s="94" t="s">
        <v>81</v>
      </c>
      <c r="C103" s="115"/>
      <c r="D103" s="115">
        <v>4014.4</v>
      </c>
      <c r="E103" s="115">
        <v>13365.9</v>
      </c>
      <c r="F103" s="115">
        <v>705.8</v>
      </c>
      <c r="G103" s="115">
        <v>3027.6</v>
      </c>
      <c r="H103" s="115">
        <v>0</v>
      </c>
      <c r="I103" s="115">
        <v>0</v>
      </c>
      <c r="J103" s="115">
        <v>5306.2</v>
      </c>
      <c r="K103" s="115">
        <v>0</v>
      </c>
      <c r="L103" s="115">
        <v>0</v>
      </c>
      <c r="M103" s="115">
        <v>7528.1</v>
      </c>
      <c r="N103" s="115"/>
      <c r="O103" s="115"/>
      <c r="P103" s="103">
        <f>SUM(C103:O103)</f>
        <v>33948</v>
      </c>
      <c r="Q103" s="103">
        <f>-P103</f>
        <v>-33948</v>
      </c>
      <c r="R103" s="103">
        <f>P103+Q103</f>
        <v>0</v>
      </c>
      <c r="S103" s="96"/>
      <c r="T103" s="103">
        <f>R103+S103</f>
        <v>0</v>
      </c>
      <c r="U103" s="104">
        <f>T103/$X$6*100</f>
        <v>0</v>
      </c>
      <c r="V103" s="76"/>
      <c r="W103" s="65"/>
      <c r="X103" s="65"/>
      <c r="Y103" s="65"/>
      <c r="Z103" s="65"/>
      <c r="AA103" s="75"/>
      <c r="AB103" s="65"/>
      <c r="AC103" s="74"/>
      <c r="AD103" s="74"/>
    </row>
    <row r="104" spans="1:30" s="66" customFormat="1" ht="20.25" customHeight="1">
      <c r="A104" s="118"/>
      <c r="B104" s="94" t="s">
        <v>82</v>
      </c>
      <c r="C104" s="115"/>
      <c r="D104" s="115">
        <v>2327.186974</v>
      </c>
      <c r="E104" s="115">
        <v>7007.302</v>
      </c>
      <c r="F104" s="115">
        <v>253.362</v>
      </c>
      <c r="G104" s="115">
        <v>717.937421</v>
      </c>
      <c r="H104" s="115">
        <v>0</v>
      </c>
      <c r="I104" s="115"/>
      <c r="J104" s="115">
        <v>2549.599336</v>
      </c>
      <c r="K104" s="115">
        <v>0</v>
      </c>
      <c r="L104" s="115">
        <v>0</v>
      </c>
      <c r="M104" s="115">
        <v>2945.86553</v>
      </c>
      <c r="N104" s="115"/>
      <c r="O104" s="115"/>
      <c r="P104" s="103">
        <f>SUM(C104:O104)</f>
        <v>15801.253260999998</v>
      </c>
      <c r="Q104" s="103">
        <f>-P104</f>
        <v>-15801.253260999998</v>
      </c>
      <c r="R104" s="103"/>
      <c r="S104" s="96"/>
      <c r="T104" s="103"/>
      <c r="U104" s="104"/>
      <c r="V104" s="76"/>
      <c r="W104" s="65"/>
      <c r="X104" s="65"/>
      <c r="Y104" s="65"/>
      <c r="Z104" s="65"/>
      <c r="AA104" s="75"/>
      <c r="AB104" s="65"/>
      <c r="AC104" s="74"/>
      <c r="AD104" s="74"/>
    </row>
    <row r="105" spans="1:30" s="66" customFormat="1" ht="20.25" customHeight="1">
      <c r="A105" s="119"/>
      <c r="B105" s="108" t="s">
        <v>83</v>
      </c>
      <c r="C105" s="116"/>
      <c r="D105" s="116">
        <f>D104/D102*100</f>
        <v>51.54687961547834</v>
      </c>
      <c r="E105" s="116">
        <f>E104/E102*100</f>
        <v>50.65257101138134</v>
      </c>
      <c r="F105" s="116">
        <f>F104/F102*100</f>
        <v>25.998378705632458</v>
      </c>
      <c r="G105" s="116">
        <f>G104/G102*100</f>
        <v>26.683171820411804</v>
      </c>
      <c r="H105" s="116"/>
      <c r="I105" s="116"/>
      <c r="J105" s="116">
        <f>J104/J102*100</f>
        <v>48.04943907127512</v>
      </c>
      <c r="K105" s="116"/>
      <c r="L105" s="116"/>
      <c r="M105" s="116">
        <f>M104/M102*100</f>
        <v>37.31825244809283</v>
      </c>
      <c r="N105" s="116"/>
      <c r="O105" s="116"/>
      <c r="P105" s="116">
        <f>P104/P102*100</f>
        <v>44.87210267342686</v>
      </c>
      <c r="Q105" s="116">
        <f>Q104/Q102*100</f>
        <v>44.87210267342686</v>
      </c>
      <c r="R105" s="109"/>
      <c r="S105" s="102"/>
      <c r="T105" s="109"/>
      <c r="U105" s="110"/>
      <c r="V105" s="76"/>
      <c r="W105" s="65"/>
      <c r="X105" s="65"/>
      <c r="Y105" s="65"/>
      <c r="Z105" s="65"/>
      <c r="AA105" s="75"/>
      <c r="AB105" s="65"/>
      <c r="AC105" s="74"/>
      <c r="AD105" s="74"/>
    </row>
    <row r="106" spans="1:30" s="66" customFormat="1" ht="21.75" customHeight="1">
      <c r="A106" s="124" t="s">
        <v>104</v>
      </c>
      <c r="B106" s="94" t="s">
        <v>80</v>
      </c>
      <c r="C106" s="115"/>
      <c r="D106" s="115">
        <v>530</v>
      </c>
      <c r="E106" s="96">
        <v>0</v>
      </c>
      <c r="F106" s="96">
        <v>0</v>
      </c>
      <c r="G106" s="96">
        <v>0</v>
      </c>
      <c r="H106" s="96">
        <v>0</v>
      </c>
      <c r="I106" s="96"/>
      <c r="J106" s="96">
        <v>0</v>
      </c>
      <c r="K106" s="115">
        <v>971.68</v>
      </c>
      <c r="L106" s="96"/>
      <c r="M106" s="115"/>
      <c r="N106" s="96"/>
      <c r="O106" s="96"/>
      <c r="P106" s="103">
        <f>SUM(C106:O106)</f>
        <v>1501.6799999999998</v>
      </c>
      <c r="Q106" s="115">
        <v>-530</v>
      </c>
      <c r="R106" s="103">
        <f>P106+Q106</f>
        <v>971.6799999999998</v>
      </c>
      <c r="S106" s="96"/>
      <c r="T106" s="103">
        <f>R106+S106</f>
        <v>971.6799999999998</v>
      </c>
      <c r="U106" s="104">
        <f>T106/$X$2*100</f>
        <v>0.1676507023979185</v>
      </c>
      <c r="V106" s="76"/>
      <c r="W106" s="74"/>
      <c r="X106" s="69"/>
      <c r="Y106" s="65"/>
      <c r="Z106" s="65"/>
      <c r="AA106" s="75"/>
      <c r="AB106" s="69"/>
      <c r="AC106" s="74"/>
      <c r="AD106" s="74"/>
    </row>
    <row r="107" spans="1:30" s="66" customFormat="1" ht="15" customHeight="1">
      <c r="A107" s="105"/>
      <c r="B107" s="94" t="s">
        <v>81</v>
      </c>
      <c r="C107" s="96"/>
      <c r="D107" s="115">
        <v>50</v>
      </c>
      <c r="E107" s="115">
        <v>0</v>
      </c>
      <c r="F107" s="115">
        <v>0</v>
      </c>
      <c r="G107" s="115">
        <v>0</v>
      </c>
      <c r="H107" s="115">
        <v>0</v>
      </c>
      <c r="I107" s="115">
        <v>0</v>
      </c>
      <c r="J107" s="115">
        <v>0</v>
      </c>
      <c r="K107" s="115">
        <v>1066.4</v>
      </c>
      <c r="L107" s="115"/>
      <c r="M107" s="115"/>
      <c r="N107" s="115"/>
      <c r="O107" s="115"/>
      <c r="P107" s="103">
        <f>SUM(C107:O107)</f>
        <v>1116.4</v>
      </c>
      <c r="Q107" s="115">
        <v>-50</v>
      </c>
      <c r="R107" s="103">
        <f>P107+Q107</f>
        <v>1066.4</v>
      </c>
      <c r="S107" s="96"/>
      <c r="T107" s="103">
        <f>R107+S107</f>
        <v>1066.4</v>
      </c>
      <c r="U107" s="104">
        <f>T107/$X$6*100</f>
        <v>0.1755272483667769</v>
      </c>
      <c r="V107" s="76"/>
      <c r="W107" s="70"/>
      <c r="X107" s="69"/>
      <c r="Y107" s="65"/>
      <c r="Z107" s="65"/>
      <c r="AA107" s="74"/>
      <c r="AB107" s="69"/>
      <c r="AC107" s="74"/>
      <c r="AD107" s="74"/>
    </row>
    <row r="108" spans="1:30" s="66" customFormat="1" ht="17.25" customHeight="1">
      <c r="A108" s="105"/>
      <c r="B108" s="94" t="s">
        <v>82</v>
      </c>
      <c r="C108" s="96"/>
      <c r="D108" s="115">
        <v>28.412</v>
      </c>
      <c r="E108" s="115">
        <v>0</v>
      </c>
      <c r="F108" s="115">
        <v>0</v>
      </c>
      <c r="G108" s="115">
        <v>0</v>
      </c>
      <c r="H108" s="115">
        <v>0</v>
      </c>
      <c r="I108" s="115"/>
      <c r="J108" s="115">
        <v>0</v>
      </c>
      <c r="K108" s="115">
        <v>88.5</v>
      </c>
      <c r="L108" s="115">
        <v>0</v>
      </c>
      <c r="M108" s="115">
        <v>66.17568</v>
      </c>
      <c r="N108" s="115"/>
      <c r="O108" s="115"/>
      <c r="P108" s="103">
        <f>SUM(C108:O108)</f>
        <v>183.08768</v>
      </c>
      <c r="Q108" s="115">
        <v>-94.58768</v>
      </c>
      <c r="R108" s="103">
        <f>P108+Q108</f>
        <v>88.5</v>
      </c>
      <c r="S108" s="96"/>
      <c r="T108" s="103">
        <f>R108+S108</f>
        <v>88.5</v>
      </c>
      <c r="U108" s="104">
        <f>T108/$X$6*100</f>
        <v>0.014566918117460385</v>
      </c>
      <c r="V108" s="76"/>
      <c r="W108" s="70"/>
      <c r="X108" s="69"/>
      <c r="Y108" s="65"/>
      <c r="Z108" s="65"/>
      <c r="AA108" s="74"/>
      <c r="AB108" s="69"/>
      <c r="AC108" s="74"/>
      <c r="AD108" s="74"/>
    </row>
    <row r="109" spans="1:30" s="66" customFormat="1" ht="18" customHeight="1">
      <c r="A109" s="112"/>
      <c r="B109" s="108" t="s">
        <v>83</v>
      </c>
      <c r="C109" s="102"/>
      <c r="D109" s="116">
        <f>D108/D106*100</f>
        <v>5.360754716981131</v>
      </c>
      <c r="E109" s="116"/>
      <c r="F109" s="116"/>
      <c r="G109" s="116"/>
      <c r="H109" s="116"/>
      <c r="I109" s="116"/>
      <c r="J109" s="116"/>
      <c r="K109" s="116">
        <f>K108/K106*100</f>
        <v>9.107936769306768</v>
      </c>
      <c r="L109" s="116"/>
      <c r="M109" s="116"/>
      <c r="N109" s="116"/>
      <c r="O109" s="116"/>
      <c r="P109" s="116">
        <f>P108/P106*100</f>
        <v>12.192190080443238</v>
      </c>
      <c r="Q109" s="116">
        <f>Q108/Q106*100</f>
        <v>17.8467320754717</v>
      </c>
      <c r="R109" s="116">
        <f>R108/R106*100</f>
        <v>9.10793676930677</v>
      </c>
      <c r="S109" s="116"/>
      <c r="T109" s="116">
        <f>T108/T106*100</f>
        <v>9.10793676930677</v>
      </c>
      <c r="U109" s="110"/>
      <c r="V109" s="76"/>
      <c r="W109" s="70"/>
      <c r="X109" s="69"/>
      <c r="Y109" s="65"/>
      <c r="Z109" s="65"/>
      <c r="AA109" s="74"/>
      <c r="AB109" s="69"/>
      <c r="AC109" s="74"/>
      <c r="AD109" s="74"/>
    </row>
    <row r="110" spans="1:30" s="66" customFormat="1" ht="23.25" customHeight="1">
      <c r="A110" s="125" t="s">
        <v>105</v>
      </c>
      <c r="B110" s="94" t="s">
        <v>80</v>
      </c>
      <c r="C110" s="115">
        <v>9697.3</v>
      </c>
      <c r="D110" s="115">
        <v>1743.8</v>
      </c>
      <c r="E110" s="115">
        <v>12.125</v>
      </c>
      <c r="F110" s="115">
        <v>137.1</v>
      </c>
      <c r="G110" s="115">
        <v>108.5</v>
      </c>
      <c r="H110" s="96">
        <v>0</v>
      </c>
      <c r="I110" s="96"/>
      <c r="J110" s="115">
        <v>833.2</v>
      </c>
      <c r="K110" s="96"/>
      <c r="L110" s="96"/>
      <c r="M110" s="96"/>
      <c r="N110" s="96"/>
      <c r="O110" s="96"/>
      <c r="P110" s="103">
        <f>SUM(C110:O110)</f>
        <v>12532.025</v>
      </c>
      <c r="Q110" s="96"/>
      <c r="R110" s="103">
        <f>P110+Q110</f>
        <v>12532.025</v>
      </c>
      <c r="S110" s="96"/>
      <c r="T110" s="103">
        <f>R110+S110</f>
        <v>12532.025</v>
      </c>
      <c r="U110" s="104">
        <f>T110/$X$2*100</f>
        <v>2.162237355629708</v>
      </c>
      <c r="V110" s="76"/>
      <c r="W110" s="74"/>
      <c r="X110" s="69"/>
      <c r="Y110" s="65"/>
      <c r="Z110" s="65"/>
      <c r="AA110" s="74"/>
      <c r="AB110" s="65"/>
      <c r="AC110" s="74"/>
      <c r="AD110" s="74"/>
    </row>
    <row r="111" spans="1:30" s="66" customFormat="1" ht="19.5" customHeight="1">
      <c r="A111" s="105"/>
      <c r="B111" s="94" t="s">
        <v>81</v>
      </c>
      <c r="C111" s="115">
        <v>7697.3</v>
      </c>
      <c r="D111" s="115">
        <v>1884.8</v>
      </c>
      <c r="E111" s="115">
        <v>12.1</v>
      </c>
      <c r="F111" s="115">
        <v>137.1</v>
      </c>
      <c r="G111" s="115">
        <v>108.5</v>
      </c>
      <c r="H111" s="115">
        <v>0</v>
      </c>
      <c r="I111" s="115">
        <v>0</v>
      </c>
      <c r="J111" s="115">
        <v>833.2</v>
      </c>
      <c r="K111" s="115"/>
      <c r="L111" s="115"/>
      <c r="M111" s="115"/>
      <c r="N111" s="115"/>
      <c r="O111" s="115"/>
      <c r="P111" s="103">
        <f>SUM(C111:O111)</f>
        <v>10673.000000000002</v>
      </c>
      <c r="Q111" s="96"/>
      <c r="R111" s="103">
        <f>P111+Q111</f>
        <v>10673.000000000002</v>
      </c>
      <c r="S111" s="96"/>
      <c r="T111" s="103">
        <f>R111+S111</f>
        <v>10673.000000000002</v>
      </c>
      <c r="U111" s="104">
        <f>T111/$X$6*100</f>
        <v>1.7567538651712395</v>
      </c>
      <c r="V111" s="76"/>
      <c r="W111" s="70"/>
      <c r="X111" s="69"/>
      <c r="Y111" s="69"/>
      <c r="Z111" s="65"/>
      <c r="AA111" s="74"/>
      <c r="AB111" s="65"/>
      <c r="AC111" s="74"/>
      <c r="AD111" s="74"/>
    </row>
    <row r="112" spans="1:30" s="66" customFormat="1" ht="19.5" customHeight="1">
      <c r="A112" s="105"/>
      <c r="B112" s="94" t="s">
        <v>82</v>
      </c>
      <c r="C112" s="103">
        <v>1040.296554</v>
      </c>
      <c r="D112" s="103">
        <v>1538.148354</v>
      </c>
      <c r="E112" s="103">
        <v>20.884268</v>
      </c>
      <c r="F112" s="103">
        <v>36.693143</v>
      </c>
      <c r="G112" s="103">
        <v>29.74</v>
      </c>
      <c r="H112" s="103">
        <v>0</v>
      </c>
      <c r="I112" s="103"/>
      <c r="J112" s="103">
        <v>406.513562</v>
      </c>
      <c r="K112" s="115"/>
      <c r="L112" s="115"/>
      <c r="M112" s="115"/>
      <c r="N112" s="115"/>
      <c r="O112" s="115"/>
      <c r="P112" s="103">
        <f>SUM(C112:O112)</f>
        <v>3072.2758809999996</v>
      </c>
      <c r="Q112" s="96"/>
      <c r="R112" s="103">
        <f>P112+Q112</f>
        <v>3072.2758809999996</v>
      </c>
      <c r="S112" s="96"/>
      <c r="T112" s="103">
        <f>R112+S112</f>
        <v>3072.2758809999996</v>
      </c>
      <c r="U112" s="104">
        <f>T112/$X$6*100</f>
        <v>0.5056902959635645</v>
      </c>
      <c r="V112" s="76"/>
      <c r="W112" s="70"/>
      <c r="X112" s="69"/>
      <c r="Y112" s="69"/>
      <c r="Z112" s="65"/>
      <c r="AA112" s="74"/>
      <c r="AB112" s="65"/>
      <c r="AC112" s="74"/>
      <c r="AD112" s="74"/>
    </row>
    <row r="113" spans="1:30" s="66" customFormat="1" ht="19.5" customHeight="1">
      <c r="A113" s="112"/>
      <c r="B113" s="108" t="s">
        <v>83</v>
      </c>
      <c r="C113" s="116">
        <f>C112/C110*100</f>
        <v>10.727692801088965</v>
      </c>
      <c r="D113" s="116">
        <f>D112/D110*100</f>
        <v>88.20669537791031</v>
      </c>
      <c r="E113" s="116">
        <f>E112/E110*100</f>
        <v>172.2413855670103</v>
      </c>
      <c r="F113" s="116">
        <f>F112/F110*100</f>
        <v>26.763780452224655</v>
      </c>
      <c r="G113" s="116">
        <f>G112/G110*100</f>
        <v>27.410138248847925</v>
      </c>
      <c r="H113" s="116"/>
      <c r="I113" s="116"/>
      <c r="J113" s="116">
        <f>J112/J110*100</f>
        <v>48.7894337493999</v>
      </c>
      <c r="K113" s="116"/>
      <c r="L113" s="116"/>
      <c r="M113" s="116"/>
      <c r="N113" s="116"/>
      <c r="O113" s="116"/>
      <c r="P113" s="116">
        <f>P112/P110*100</f>
        <v>24.515398596795006</v>
      </c>
      <c r="Q113" s="116"/>
      <c r="R113" s="116">
        <f>R112/R110*100</f>
        <v>24.515398596795006</v>
      </c>
      <c r="S113" s="116"/>
      <c r="T113" s="116">
        <f>T112/T110*100</f>
        <v>24.515398596795006</v>
      </c>
      <c r="U113" s="110"/>
      <c r="V113" s="76"/>
      <c r="W113" s="70"/>
      <c r="X113" s="69"/>
      <c r="Y113" s="69"/>
      <c r="Z113" s="65"/>
      <c r="AA113" s="74"/>
      <c r="AB113" s="65"/>
      <c r="AC113" s="74"/>
      <c r="AD113" s="74"/>
    </row>
    <row r="114" spans="1:30" s="66" customFormat="1" ht="12.75">
      <c r="A114" s="126" t="s">
        <v>106</v>
      </c>
      <c r="B114" s="94" t="s">
        <v>80</v>
      </c>
      <c r="C114" s="115">
        <v>6.76</v>
      </c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103">
        <f>SUM(C114:O114)</f>
        <v>6.76</v>
      </c>
      <c r="Q114" s="96"/>
      <c r="R114" s="103">
        <f>P114+Q114</f>
        <v>6.76</v>
      </c>
      <c r="S114" s="115">
        <v>-6.8</v>
      </c>
      <c r="T114" s="103">
        <f>R114+S114</f>
        <v>-0.040000000000000036</v>
      </c>
      <c r="U114" s="104">
        <f>T114/$X$2*100</f>
        <v>-6.90147795150332E-06</v>
      </c>
      <c r="V114" s="76"/>
      <c r="W114" s="65"/>
      <c r="X114" s="65"/>
      <c r="Y114" s="65"/>
      <c r="Z114" s="65"/>
      <c r="AA114" s="75"/>
      <c r="AB114" s="65"/>
      <c r="AC114" s="74"/>
      <c r="AD114" s="74"/>
    </row>
    <row r="115" spans="1:30" s="66" customFormat="1" ht="12.75">
      <c r="A115" s="126"/>
      <c r="B115" s="94" t="s">
        <v>81</v>
      </c>
      <c r="C115" s="115">
        <v>7.1</v>
      </c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03">
        <f>SUM(C115:O115)</f>
        <v>7.1</v>
      </c>
      <c r="Q115" s="115"/>
      <c r="R115" s="103">
        <f>P115+Q115</f>
        <v>7.1</v>
      </c>
      <c r="S115" s="115">
        <v>-7.1</v>
      </c>
      <c r="T115" s="103">
        <f>R115+S115</f>
        <v>0</v>
      </c>
      <c r="U115" s="104"/>
      <c r="V115" s="76"/>
      <c r="W115" s="65"/>
      <c r="X115" s="65"/>
      <c r="Y115" s="65"/>
      <c r="Z115" s="65"/>
      <c r="AA115" s="75"/>
      <c r="AB115" s="65"/>
      <c r="AC115" s="74"/>
      <c r="AD115" s="74"/>
    </row>
    <row r="116" spans="1:30" s="66" customFormat="1" ht="12.75">
      <c r="A116" s="126"/>
      <c r="B116" s="94" t="s">
        <v>82</v>
      </c>
      <c r="C116" s="115">
        <v>2.299673</v>
      </c>
      <c r="D116" s="115"/>
      <c r="E116" s="115">
        <f>E117-E115</f>
        <v>0</v>
      </c>
      <c r="F116" s="115">
        <f>F117-F115</f>
        <v>0</v>
      </c>
      <c r="G116" s="115">
        <f>G117-G115</f>
        <v>0</v>
      </c>
      <c r="H116" s="115">
        <f>H117-H115</f>
        <v>0</v>
      </c>
      <c r="I116" s="115"/>
      <c r="J116" s="115">
        <f aca="true" t="shared" si="11" ref="J116:O116">J117-J115</f>
        <v>0</v>
      </c>
      <c r="K116" s="115">
        <f t="shared" si="11"/>
        <v>0</v>
      </c>
      <c r="L116" s="115">
        <f t="shared" si="11"/>
        <v>0</v>
      </c>
      <c r="M116" s="115">
        <f t="shared" si="11"/>
        <v>0</v>
      </c>
      <c r="N116" s="115">
        <f t="shared" si="11"/>
        <v>0</v>
      </c>
      <c r="O116" s="115">
        <f t="shared" si="11"/>
        <v>0</v>
      </c>
      <c r="P116" s="103">
        <f>SUM(C116:O116)</f>
        <v>2.299673</v>
      </c>
      <c r="Q116" s="115">
        <f>Q117-Q115</f>
        <v>0</v>
      </c>
      <c r="R116" s="103">
        <f>P116+Q116</f>
        <v>2.299673</v>
      </c>
      <c r="S116" s="115">
        <v>-2.3</v>
      </c>
      <c r="T116" s="103">
        <f>R116+S116</f>
        <v>-0.0003269999999999662</v>
      </c>
      <c r="U116" s="104">
        <f>T116/$X$6*100</f>
        <v>-5.382352795942434E-08</v>
      </c>
      <c r="V116" s="76"/>
      <c r="W116" s="65"/>
      <c r="X116" s="65"/>
      <c r="Y116" s="65"/>
      <c r="Z116" s="65"/>
      <c r="AA116" s="75"/>
      <c r="AB116" s="65"/>
      <c r="AC116" s="74"/>
      <c r="AD116" s="74"/>
    </row>
    <row r="117" spans="1:30" s="66" customFormat="1" ht="18.75" customHeight="1">
      <c r="A117" s="112"/>
      <c r="B117" s="108" t="s">
        <v>83</v>
      </c>
      <c r="C117" s="116">
        <f>C116/C114*100</f>
        <v>34.01883136094674</v>
      </c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16">
        <f>P116/P114*100</f>
        <v>34.01883136094674</v>
      </c>
      <c r="Q117" s="102"/>
      <c r="R117" s="116">
        <f>R116/R114*100</f>
        <v>34.01883136094674</v>
      </c>
      <c r="S117" s="116"/>
      <c r="T117" s="116">
        <f>T116/T114*100</f>
        <v>0.8174999999999149</v>
      </c>
      <c r="U117" s="110"/>
      <c r="V117" s="76"/>
      <c r="W117" s="65"/>
      <c r="X117" s="65"/>
      <c r="Y117" s="65"/>
      <c r="Z117" s="65"/>
      <c r="AA117" s="75"/>
      <c r="AB117" s="65"/>
      <c r="AC117" s="74"/>
      <c r="AD117" s="74"/>
    </row>
    <row r="118" spans="1:29" s="66" customFormat="1" ht="24.75" customHeight="1">
      <c r="A118" s="95" t="s">
        <v>107</v>
      </c>
      <c r="B118" s="95" t="s">
        <v>80</v>
      </c>
      <c r="C118" s="96">
        <f>C122+C174+C178+C182+C186</f>
        <v>112920.39999999998</v>
      </c>
      <c r="D118" s="96">
        <f>D122+D174+D178+D182</f>
        <v>49893.42</v>
      </c>
      <c r="E118" s="96">
        <f>E122+E174+E178+E182+E186</f>
        <v>48558.873999999996</v>
      </c>
      <c r="F118" s="96">
        <f>F122+F174+F178+F182+F186</f>
        <v>2254.9</v>
      </c>
      <c r="G118" s="96">
        <f>G122+G174+G178+G182+G186</f>
        <v>17768.424</v>
      </c>
      <c r="H118" s="96">
        <f>H122+H174+H178+H182+H186</f>
        <v>460.8</v>
      </c>
      <c r="I118" s="96"/>
      <c r="J118" s="96">
        <f aca="true" t="shared" si="12" ref="J118:O118">J122+J174+J178+J182+J186</f>
        <v>15109.880000000001</v>
      </c>
      <c r="K118" s="96">
        <f t="shared" si="12"/>
        <v>971.6800000000001</v>
      </c>
      <c r="L118" s="96">
        <f t="shared" si="12"/>
        <v>535.0020000000001</v>
      </c>
      <c r="M118" s="96">
        <f t="shared" si="12"/>
        <v>9071.86</v>
      </c>
      <c r="N118" s="96">
        <f t="shared" si="12"/>
        <v>0</v>
      </c>
      <c r="O118" s="96">
        <f t="shared" si="12"/>
        <v>21.7</v>
      </c>
      <c r="P118" s="97">
        <f>SUM(C118:O118)</f>
        <v>257566.93999999994</v>
      </c>
      <c r="Q118" s="96">
        <f>Q122+Q174+Q178+Q182+Q186+0.1</f>
        <v>-46042.560000000005</v>
      </c>
      <c r="R118" s="97">
        <f>P118+Q118</f>
        <v>211524.37999999995</v>
      </c>
      <c r="S118" s="96">
        <f>S122+S174+S178+S182+S186</f>
        <v>-4963.21</v>
      </c>
      <c r="T118" s="97">
        <f>R118+S118</f>
        <v>206561.16999999995</v>
      </c>
      <c r="U118" s="98">
        <f>T118/$X$2*100</f>
        <v>35.63943400979319</v>
      </c>
      <c r="V118" s="74"/>
      <c r="W118" s="74"/>
      <c r="X118" s="74"/>
      <c r="Y118" s="74"/>
      <c r="Z118" s="74"/>
      <c r="AA118" s="74"/>
      <c r="AB118" s="65"/>
      <c r="AC118" s="65"/>
    </row>
    <row r="119" spans="1:34" s="67" customFormat="1" ht="15" customHeight="1">
      <c r="A119" s="127"/>
      <c r="B119" s="95" t="s">
        <v>81</v>
      </c>
      <c r="C119" s="96">
        <f aca="true" t="shared" si="13" ref="C119:H119">C123+C175+C179+C183+C188</f>
        <v>111912.24</v>
      </c>
      <c r="D119" s="96">
        <f t="shared" si="13"/>
        <v>51178.56999999999</v>
      </c>
      <c r="E119" s="96">
        <f t="shared" si="13"/>
        <v>48716.3</v>
      </c>
      <c r="F119" s="96">
        <f t="shared" si="13"/>
        <v>2055.1</v>
      </c>
      <c r="G119" s="96">
        <f t="shared" si="13"/>
        <v>18492.8</v>
      </c>
      <c r="H119" s="96">
        <f t="shared" si="13"/>
        <v>393</v>
      </c>
      <c r="I119" s="96"/>
      <c r="J119" s="96">
        <f aca="true" t="shared" si="14" ref="J119:O119">J123+J175+J179+J183+J188</f>
        <v>17232.550000000003</v>
      </c>
      <c r="K119" s="96">
        <f t="shared" si="14"/>
        <v>1066.3999999999999</v>
      </c>
      <c r="L119" s="96">
        <f t="shared" si="14"/>
        <v>957.533</v>
      </c>
      <c r="M119" s="96">
        <f t="shared" si="14"/>
        <v>8706.1</v>
      </c>
      <c r="N119" s="96">
        <f t="shared" si="14"/>
        <v>0</v>
      </c>
      <c r="O119" s="96">
        <f t="shared" si="14"/>
        <v>0</v>
      </c>
      <c r="P119" s="97">
        <f>SUM(C119:O119)</f>
        <v>260710.593</v>
      </c>
      <c r="Q119" s="96">
        <f>Q123+Q175+Q179+Q183+Q188</f>
        <v>-45883.100000000006</v>
      </c>
      <c r="R119" s="97">
        <f>P119+Q119</f>
        <v>214827.493</v>
      </c>
      <c r="S119" s="96">
        <f>S123+S175+S179+S183+S188+0.2</f>
        <v>-5070.14</v>
      </c>
      <c r="T119" s="97">
        <f>R119+S119</f>
        <v>209757.35299999997</v>
      </c>
      <c r="U119" s="98">
        <f>T119/$X$6*100</f>
        <v>34.5256292167936</v>
      </c>
      <c r="V119" s="72"/>
      <c r="W119" s="70"/>
      <c r="X119" s="74"/>
      <c r="Y119" s="74"/>
      <c r="Z119" s="74"/>
      <c r="AA119" s="73"/>
      <c r="AB119" s="74"/>
      <c r="AC119" s="65"/>
      <c r="AD119" s="66"/>
      <c r="AE119" s="66"/>
      <c r="AF119" s="66"/>
      <c r="AG119" s="66"/>
      <c r="AH119" s="66"/>
    </row>
    <row r="120" spans="1:29" s="66" customFormat="1" ht="15" customHeight="1">
      <c r="A120" s="127"/>
      <c r="B120" s="95" t="s">
        <v>82</v>
      </c>
      <c r="C120" s="96">
        <f aca="true" t="shared" si="15" ref="C120:H120">C124+C176+C180+C184+C187</f>
        <v>51196.47126700001</v>
      </c>
      <c r="D120" s="96">
        <f t="shared" si="15"/>
        <v>25255.594429</v>
      </c>
      <c r="E120" s="96">
        <f t="shared" si="15"/>
        <v>24151.341225</v>
      </c>
      <c r="F120" s="96">
        <f t="shared" si="15"/>
        <v>894.190374</v>
      </c>
      <c r="G120" s="96">
        <f t="shared" si="15"/>
        <v>9336.396626999998</v>
      </c>
      <c r="H120" s="96">
        <f t="shared" si="15"/>
        <v>140.70999999999998</v>
      </c>
      <c r="I120" s="96"/>
      <c r="J120" s="96">
        <f>J124+J176+J180+J184+J187</f>
        <v>8396.239083</v>
      </c>
      <c r="K120" s="96">
        <f>K124+K176+K180+K184+K187</f>
        <v>88.5</v>
      </c>
      <c r="L120" s="96">
        <f>L124+L176+L180+L184+L187</f>
        <v>299.960568</v>
      </c>
      <c r="M120" s="96">
        <f>M124+M176+M180+M184+M187</f>
        <v>3872.7877200000003</v>
      </c>
      <c r="N120" s="96"/>
      <c r="O120" s="96">
        <f>O124+O176+O180+O184+O189</f>
        <v>23.3</v>
      </c>
      <c r="P120" s="97">
        <f>SUM(C120:O120)</f>
        <v>123655.49129300001</v>
      </c>
      <c r="Q120" s="96">
        <f>Q124+Q176+Q180+Q184+Q189</f>
        <v>-21746.929347</v>
      </c>
      <c r="R120" s="97">
        <f>P120+Q120</f>
        <v>101908.56194600002</v>
      </c>
      <c r="S120" s="96">
        <f>S124+S176+S180+S184+S189</f>
        <v>-2128.3357379999998</v>
      </c>
      <c r="T120" s="97">
        <f>R120+S120</f>
        <v>99780.22620800002</v>
      </c>
      <c r="U120" s="98">
        <f>T120/$X$6*100</f>
        <v>16.42362016851538</v>
      </c>
      <c r="V120" s="72"/>
      <c r="W120" s="70"/>
      <c r="X120" s="74"/>
      <c r="Y120" s="74"/>
      <c r="Z120" s="74"/>
      <c r="AA120" s="73"/>
      <c r="AB120" s="74"/>
      <c r="AC120" s="65"/>
    </row>
    <row r="121" spans="1:29" s="66" customFormat="1" ht="15" customHeight="1">
      <c r="A121" s="128"/>
      <c r="B121" s="101" t="s">
        <v>83</v>
      </c>
      <c r="C121" s="102">
        <f aca="true" t="shared" si="16" ref="C121:H121">C120/C118*100</f>
        <v>45.33854933829495</v>
      </c>
      <c r="D121" s="102">
        <f t="shared" si="16"/>
        <v>50.61908850706166</v>
      </c>
      <c r="E121" s="102">
        <f t="shared" si="16"/>
        <v>49.73620521966799</v>
      </c>
      <c r="F121" s="102">
        <f t="shared" si="16"/>
        <v>39.655433677768414</v>
      </c>
      <c r="G121" s="102">
        <f t="shared" si="16"/>
        <v>52.54487751417908</v>
      </c>
      <c r="H121" s="102">
        <f t="shared" si="16"/>
        <v>30.536024305555546</v>
      </c>
      <c r="I121" s="102"/>
      <c r="J121" s="102">
        <f>J120/J118*100</f>
        <v>55.56787402017752</v>
      </c>
      <c r="K121" s="102">
        <f>K120/K118*100</f>
        <v>9.107936769306766</v>
      </c>
      <c r="L121" s="102">
        <f>L120/L118*100</f>
        <v>56.067186290892366</v>
      </c>
      <c r="M121" s="102">
        <f>M120/M118*100</f>
        <v>42.69011779282308</v>
      </c>
      <c r="N121" s="102"/>
      <c r="O121" s="102">
        <f aca="true" t="shared" si="17" ref="O121:T121">O120/O118*100</f>
        <v>107.37327188940094</v>
      </c>
      <c r="P121" s="102">
        <f t="shared" si="17"/>
        <v>48.009069523052936</v>
      </c>
      <c r="Q121" s="102">
        <f t="shared" si="17"/>
        <v>47.232233279383244</v>
      </c>
      <c r="R121" s="102">
        <f t="shared" si="17"/>
        <v>48.178163645249796</v>
      </c>
      <c r="S121" s="102">
        <f t="shared" si="17"/>
        <v>42.882242298834825</v>
      </c>
      <c r="T121" s="102">
        <f t="shared" si="17"/>
        <v>48.30541297185722</v>
      </c>
      <c r="U121" s="129"/>
      <c r="V121" s="72"/>
      <c r="W121" s="70"/>
      <c r="X121" s="74"/>
      <c r="Y121" s="74"/>
      <c r="Z121" s="74"/>
      <c r="AA121" s="73"/>
      <c r="AB121" s="74"/>
      <c r="AC121" s="65"/>
    </row>
    <row r="122" spans="1:29" s="66" customFormat="1" ht="15" customHeight="1">
      <c r="A122" s="124" t="s">
        <v>108</v>
      </c>
      <c r="B122" s="94" t="s">
        <v>80</v>
      </c>
      <c r="C122" s="115">
        <f aca="true" t="shared" si="18" ref="C122:H124">C126+C130+C134+C138+C146+C150+C154+C158+C162+C166+C170</f>
        <v>106134.4</v>
      </c>
      <c r="D122" s="115">
        <f t="shared" si="18"/>
        <v>39365.53</v>
      </c>
      <c r="E122" s="115">
        <f t="shared" si="18"/>
        <v>48550.873999999996</v>
      </c>
      <c r="F122" s="115">
        <f t="shared" si="18"/>
        <v>2243.5</v>
      </c>
      <c r="G122" s="115">
        <f t="shared" si="18"/>
        <v>17637.424</v>
      </c>
      <c r="H122" s="115">
        <f t="shared" si="18"/>
        <v>6.5</v>
      </c>
      <c r="I122" s="115"/>
      <c r="J122" s="115">
        <f aca="true" t="shared" si="19" ref="J122:O123">J126+J130+J134+J138+J146+J150+J154+J158+J162+J166+J170</f>
        <v>14261.98</v>
      </c>
      <c r="K122" s="115">
        <f t="shared" si="19"/>
        <v>965.6</v>
      </c>
      <c r="L122" s="115">
        <f t="shared" si="19"/>
        <v>526.902</v>
      </c>
      <c r="M122" s="115">
        <f t="shared" si="19"/>
        <v>1543.5800000000002</v>
      </c>
      <c r="N122" s="115">
        <f t="shared" si="19"/>
        <v>0</v>
      </c>
      <c r="O122" s="115">
        <f t="shared" si="19"/>
        <v>21.7</v>
      </c>
      <c r="P122" s="103">
        <f>SUM(C122:O122)</f>
        <v>231257.99000000002</v>
      </c>
      <c r="Q122" s="115">
        <f>Q126+Q130+Q134+Q138+Q146+Q150+Q154+Q158+Q162+Q166+Q170</f>
        <v>-45740.8</v>
      </c>
      <c r="R122" s="103">
        <f>P122+Q122</f>
        <v>185517.19</v>
      </c>
      <c r="S122" s="115">
        <f>S126+S130+S134+S138+S146+S150+S154+S158+S162+S166+S170</f>
        <v>0</v>
      </c>
      <c r="T122" s="103">
        <f>R122+S122</f>
        <v>185517.19</v>
      </c>
      <c r="U122" s="104">
        <f>T122/$X$2*100</f>
        <v>32.00856991024628</v>
      </c>
      <c r="V122" s="76"/>
      <c r="W122" s="74"/>
      <c r="X122" s="74"/>
      <c r="Y122" s="74"/>
      <c r="Z122" s="74"/>
      <c r="AA122" s="75"/>
      <c r="AB122" s="65"/>
      <c r="AC122" s="65"/>
    </row>
    <row r="123" spans="1:34" s="67" customFormat="1" ht="15" customHeight="1">
      <c r="A123" s="105"/>
      <c r="B123" s="94" t="s">
        <v>81</v>
      </c>
      <c r="C123" s="115">
        <f t="shared" si="18"/>
        <v>105235.44</v>
      </c>
      <c r="D123" s="115">
        <f t="shared" si="18"/>
        <v>41224.969999999994</v>
      </c>
      <c r="E123" s="115">
        <f t="shared" si="18"/>
        <v>48711.3</v>
      </c>
      <c r="F123" s="115">
        <f t="shared" si="18"/>
        <v>2047.3999999999999</v>
      </c>
      <c r="G123" s="115">
        <f t="shared" si="18"/>
        <v>18361.8</v>
      </c>
      <c r="H123" s="115">
        <f t="shared" si="18"/>
        <v>9.1</v>
      </c>
      <c r="I123" s="115"/>
      <c r="J123" s="115">
        <f t="shared" si="19"/>
        <v>15174.350000000002</v>
      </c>
      <c r="K123" s="115">
        <f t="shared" si="19"/>
        <v>1060.3</v>
      </c>
      <c r="L123" s="115">
        <f t="shared" si="19"/>
        <v>949.433</v>
      </c>
      <c r="M123" s="115">
        <f t="shared" si="19"/>
        <v>1470.5000000000002</v>
      </c>
      <c r="N123" s="115">
        <f t="shared" si="19"/>
        <v>0</v>
      </c>
      <c r="O123" s="115">
        <f t="shared" si="19"/>
        <v>0</v>
      </c>
      <c r="P123" s="103">
        <f>SUM(C123:O123)</f>
        <v>234244.593</v>
      </c>
      <c r="Q123" s="115">
        <f>Q127+Q131+Q135+Q139+Q147+Q151+Q155+Q159+Q163+Q167+Q171</f>
        <v>-45581.240000000005</v>
      </c>
      <c r="R123" s="103">
        <f>P123+Q123</f>
        <v>188663.353</v>
      </c>
      <c r="S123" s="115">
        <f>S127+S131+S135+S139+S147+S151+S155+S159+S163+S167+S171</f>
        <v>0</v>
      </c>
      <c r="T123" s="103">
        <f>R123+S123</f>
        <v>188663.353</v>
      </c>
      <c r="U123" s="104">
        <f>T123/$X$6*100</f>
        <v>31.053600168548297</v>
      </c>
      <c r="V123" s="76"/>
      <c r="W123" s="70"/>
      <c r="X123" s="74"/>
      <c r="Y123" s="74"/>
      <c r="Z123" s="74"/>
      <c r="AA123" s="75"/>
      <c r="AB123" s="65"/>
      <c r="AC123" s="65"/>
      <c r="AD123" s="66"/>
      <c r="AE123" s="66"/>
      <c r="AF123" s="66"/>
      <c r="AG123" s="66"/>
      <c r="AH123" s="66"/>
    </row>
    <row r="124" spans="1:29" s="66" customFormat="1" ht="15" customHeight="1">
      <c r="A124" s="105"/>
      <c r="B124" s="94" t="s">
        <v>82</v>
      </c>
      <c r="C124" s="115">
        <f t="shared" si="18"/>
        <v>49477.55791</v>
      </c>
      <c r="D124" s="115">
        <f t="shared" si="18"/>
        <v>21031.795369</v>
      </c>
      <c r="E124" s="115">
        <f t="shared" si="18"/>
        <v>24174.338679999997</v>
      </c>
      <c r="F124" s="115">
        <f t="shared" si="18"/>
        <v>898.495406</v>
      </c>
      <c r="G124" s="115">
        <f t="shared" si="18"/>
        <v>9298.001704999999</v>
      </c>
      <c r="H124" s="115">
        <f t="shared" si="18"/>
        <v>5.26</v>
      </c>
      <c r="I124" s="115"/>
      <c r="J124" s="115">
        <f>J128+J132+J136+J140+J148+J152+J156+J160+J164+J168+J172</f>
        <v>8109.510715</v>
      </c>
      <c r="K124" s="115">
        <f>K128+K132+K136+K140+K148+K152+K156+K160+K164+K168+K172</f>
        <v>88.5</v>
      </c>
      <c r="L124" s="115">
        <f>L128+L132+L136+L140+L148+L152+L156+L160+L164+L168+L172</f>
        <v>299.962808</v>
      </c>
      <c r="M124" s="115">
        <f>M128+M132+M136+M140+M148+M152+M156+M160+M164+M168+M172</f>
        <v>524.0226700000001</v>
      </c>
      <c r="N124" s="115"/>
      <c r="O124" s="115">
        <f>O128+O132+O136+O140+O148+O152+O156+O160+O164+O168+O172</f>
        <v>23.3</v>
      </c>
      <c r="P124" s="103">
        <f>SUM(C124:O124)</f>
        <v>113930.745263</v>
      </c>
      <c r="Q124" s="115">
        <f>Q128+Q132+Q136+Q140+Q148+Q152+Q156+Q160+Q164+Q168+Q172</f>
        <v>-21682.121577</v>
      </c>
      <c r="R124" s="103">
        <f>P124+Q124</f>
        <v>92248.623686</v>
      </c>
      <c r="S124" s="115"/>
      <c r="T124" s="103">
        <f>R124+S124</f>
        <v>92248.623686</v>
      </c>
      <c r="U124" s="104">
        <f>T124/$X$6*100</f>
        <v>15.183933872117276</v>
      </c>
      <c r="V124" s="76"/>
      <c r="W124" s="70"/>
      <c r="X124" s="74"/>
      <c r="Y124" s="74"/>
      <c r="Z124" s="74"/>
      <c r="AA124" s="75"/>
      <c r="AB124" s="65"/>
      <c r="AC124" s="65"/>
    </row>
    <row r="125" spans="1:29" s="66" customFormat="1" ht="15" customHeight="1">
      <c r="A125" s="112"/>
      <c r="B125" s="108" t="s">
        <v>83</v>
      </c>
      <c r="C125" s="116">
        <f aca="true" t="shared" si="20" ref="C125:H125">C124/C122*100</f>
        <v>46.6178335299394</v>
      </c>
      <c r="D125" s="116">
        <f t="shared" si="20"/>
        <v>53.42693307825399</v>
      </c>
      <c r="E125" s="116">
        <f t="shared" si="20"/>
        <v>49.79176828001078</v>
      </c>
      <c r="F125" s="116">
        <f t="shared" si="20"/>
        <v>40.048825763316245</v>
      </c>
      <c r="G125" s="116">
        <f t="shared" si="20"/>
        <v>52.71745865496003</v>
      </c>
      <c r="H125" s="116">
        <f t="shared" si="20"/>
        <v>80.92307692307692</v>
      </c>
      <c r="I125" s="116"/>
      <c r="J125" s="116">
        <f>J124/J122*100</f>
        <v>56.86104394340759</v>
      </c>
      <c r="K125" s="116">
        <f>K124/K122*100</f>
        <v>9.165285832642917</v>
      </c>
      <c r="L125" s="116">
        <f>L124/L122*100</f>
        <v>56.929525414593215</v>
      </c>
      <c r="M125" s="116">
        <f>M124/M122*100</f>
        <v>33.948526801331965</v>
      </c>
      <c r="N125" s="116"/>
      <c r="O125" s="116">
        <f>O124/O122*100</f>
        <v>107.37327188940094</v>
      </c>
      <c r="P125" s="116">
        <f>P124/P122*100</f>
        <v>49.265647108236124</v>
      </c>
      <c r="Q125" s="116">
        <f>Q124/Q122*100</f>
        <v>47.40214770401917</v>
      </c>
      <c r="R125" s="116">
        <f>R124/R122*100</f>
        <v>49.72510832338502</v>
      </c>
      <c r="S125" s="116"/>
      <c r="T125" s="116">
        <f>T124/T122*100</f>
        <v>49.72510832338502</v>
      </c>
      <c r="U125" s="110"/>
      <c r="V125" s="76"/>
      <c r="W125" s="70"/>
      <c r="X125" s="74"/>
      <c r="Y125" s="74"/>
      <c r="Z125" s="74"/>
      <c r="AA125" s="75"/>
      <c r="AB125" s="65"/>
      <c r="AC125" s="65"/>
    </row>
    <row r="126" spans="1:29" s="66" customFormat="1" ht="15" customHeight="1">
      <c r="A126" s="111" t="s">
        <v>109</v>
      </c>
      <c r="B126" s="94" t="s">
        <v>80</v>
      </c>
      <c r="C126" s="115">
        <v>16384</v>
      </c>
      <c r="D126" s="115">
        <v>16110.4</v>
      </c>
      <c r="E126" s="115">
        <v>127.7</v>
      </c>
      <c r="F126" s="115">
        <v>75.7</v>
      </c>
      <c r="G126" s="115">
        <v>132.1</v>
      </c>
      <c r="H126" s="115">
        <v>0</v>
      </c>
      <c r="I126" s="115"/>
      <c r="J126" s="115">
        <v>6738.4</v>
      </c>
      <c r="K126" s="115">
        <v>0</v>
      </c>
      <c r="L126" s="96">
        <v>0</v>
      </c>
      <c r="M126" s="115">
        <v>225.4</v>
      </c>
      <c r="N126" s="96">
        <v>0</v>
      </c>
      <c r="O126" s="115">
        <v>9</v>
      </c>
      <c r="P126" s="103">
        <f>SUM(C126:O126)</f>
        <v>39802.700000000004</v>
      </c>
      <c r="Q126" s="96"/>
      <c r="R126" s="103">
        <f>P126+Q126</f>
        <v>39802.700000000004</v>
      </c>
      <c r="S126" s="96"/>
      <c r="T126" s="103">
        <f>R126+S126</f>
        <v>39802.700000000004</v>
      </c>
      <c r="U126" s="104">
        <f>T126/$X$2*100</f>
        <v>6.8674364115075255</v>
      </c>
      <c r="V126" s="76"/>
      <c r="W126" s="74"/>
      <c r="X126" s="74"/>
      <c r="Y126" s="74"/>
      <c r="Z126" s="74"/>
      <c r="AA126" s="75"/>
      <c r="AB126" s="69"/>
      <c r="AC126" s="65"/>
    </row>
    <row r="127" spans="1:34" s="67" customFormat="1" ht="15" customHeight="1">
      <c r="A127" s="99"/>
      <c r="B127" s="94" t="s">
        <v>81</v>
      </c>
      <c r="C127" s="115">
        <v>17062.24</v>
      </c>
      <c r="D127" s="115">
        <v>16552.9</v>
      </c>
      <c r="E127" s="115">
        <v>133.4</v>
      </c>
      <c r="F127" s="115">
        <v>80.1</v>
      </c>
      <c r="G127" s="115">
        <v>134.4</v>
      </c>
      <c r="H127" s="115">
        <v>0</v>
      </c>
      <c r="I127" s="115">
        <v>0</v>
      </c>
      <c r="J127" s="115">
        <v>6769.8</v>
      </c>
      <c r="K127" s="115">
        <v>0</v>
      </c>
      <c r="L127" s="115">
        <v>0</v>
      </c>
      <c r="M127" s="115">
        <v>225.4</v>
      </c>
      <c r="N127" s="115"/>
      <c r="O127" s="115"/>
      <c r="P127" s="103">
        <f>SUM(C127:O127)</f>
        <v>40958.240000000005</v>
      </c>
      <c r="Q127" s="96"/>
      <c r="R127" s="103">
        <f>P127+Q127</f>
        <v>40958.240000000005</v>
      </c>
      <c r="S127" s="96"/>
      <c r="T127" s="103">
        <f>R127+S127</f>
        <v>40958.240000000005</v>
      </c>
      <c r="U127" s="104">
        <f>T127/$X$6*100</f>
        <v>6.741642127856393</v>
      </c>
      <c r="V127" s="76"/>
      <c r="W127" s="70"/>
      <c r="X127" s="74"/>
      <c r="Y127" s="74"/>
      <c r="Z127" s="74"/>
      <c r="AA127" s="75"/>
      <c r="AB127" s="65"/>
      <c r="AC127" s="65"/>
      <c r="AD127" s="66"/>
      <c r="AE127" s="66"/>
      <c r="AF127" s="66"/>
      <c r="AG127" s="66"/>
      <c r="AH127" s="66"/>
    </row>
    <row r="128" spans="1:29" s="66" customFormat="1" ht="15" customHeight="1">
      <c r="A128" s="99"/>
      <c r="B128" s="94" t="s">
        <v>82</v>
      </c>
      <c r="C128" s="115">
        <v>8058.051018</v>
      </c>
      <c r="D128" s="115">
        <v>7942.43</v>
      </c>
      <c r="E128" s="115">
        <v>62.966437</v>
      </c>
      <c r="F128" s="115">
        <v>38.166079</v>
      </c>
      <c r="G128" s="115">
        <v>64.318322</v>
      </c>
      <c r="H128" s="115">
        <v>0</v>
      </c>
      <c r="I128" s="115"/>
      <c r="J128" s="115">
        <v>3274.171482</v>
      </c>
      <c r="K128" s="115">
        <v>0</v>
      </c>
      <c r="L128" s="115">
        <v>0</v>
      </c>
      <c r="M128" s="115">
        <v>114.81396000000001</v>
      </c>
      <c r="N128" s="115">
        <v>0</v>
      </c>
      <c r="O128" s="115">
        <v>2.3</v>
      </c>
      <c r="P128" s="103">
        <f>SUM(C128:O128)</f>
        <v>19557.217298</v>
      </c>
      <c r="Q128" s="96"/>
      <c r="R128" s="103">
        <f>P128+Q128</f>
        <v>19557.217298</v>
      </c>
      <c r="S128" s="96"/>
      <c r="T128" s="103">
        <f>R128+S128</f>
        <v>19557.217298</v>
      </c>
      <c r="U128" s="104">
        <f>T128/$X$6*100</f>
        <v>3.219077773845716</v>
      </c>
      <c r="V128" s="76"/>
      <c r="W128" s="70"/>
      <c r="X128" s="74"/>
      <c r="Y128" s="74"/>
      <c r="Z128" s="74"/>
      <c r="AA128" s="75"/>
      <c r="AB128" s="65"/>
      <c r="AC128" s="65"/>
    </row>
    <row r="129" spans="1:29" s="66" customFormat="1" ht="15" customHeight="1">
      <c r="A129" s="100"/>
      <c r="B129" s="108" t="s">
        <v>83</v>
      </c>
      <c r="C129" s="116">
        <f>C128/C126*100</f>
        <v>49.18244029541016</v>
      </c>
      <c r="D129" s="116">
        <f>D128/D126*100</f>
        <v>49.30001738007747</v>
      </c>
      <c r="E129" s="116">
        <f>E128/E126*100</f>
        <v>49.30809475332811</v>
      </c>
      <c r="F129" s="116">
        <f>F128/F126*100</f>
        <v>50.41754161162484</v>
      </c>
      <c r="G129" s="116">
        <f>G128/G126*100</f>
        <v>48.689115821347464</v>
      </c>
      <c r="H129" s="116"/>
      <c r="I129" s="116"/>
      <c r="J129" s="116">
        <f>J128/J126*100</f>
        <v>48.58974655704619</v>
      </c>
      <c r="K129" s="116"/>
      <c r="L129" s="116"/>
      <c r="M129" s="116">
        <f>M128/M126*100</f>
        <v>50.93787045252884</v>
      </c>
      <c r="N129" s="116"/>
      <c r="O129" s="116">
        <f>O128/O126*100</f>
        <v>25.555555555555554</v>
      </c>
      <c r="P129" s="116">
        <f>P128/P126*100</f>
        <v>49.13540362337228</v>
      </c>
      <c r="Q129" s="116"/>
      <c r="R129" s="116">
        <f>R128/R126*100</f>
        <v>49.13540362337228</v>
      </c>
      <c r="S129" s="116"/>
      <c r="T129" s="116">
        <f>T128/T126*100</f>
        <v>49.13540362337228</v>
      </c>
      <c r="U129" s="110"/>
      <c r="V129" s="76"/>
      <c r="W129" s="70"/>
      <c r="X129" s="74"/>
      <c r="Y129" s="74"/>
      <c r="Z129" s="74"/>
      <c r="AA129" s="75"/>
      <c r="AB129" s="65"/>
      <c r="AC129" s="65"/>
    </row>
    <row r="130" spans="1:29" s="66" customFormat="1" ht="15" customHeight="1">
      <c r="A130" s="111" t="s">
        <v>110</v>
      </c>
      <c r="B130" s="94" t="s">
        <v>80</v>
      </c>
      <c r="C130" s="115">
        <v>4178.7</v>
      </c>
      <c r="D130" s="115">
        <v>13414.5</v>
      </c>
      <c r="E130" s="115">
        <v>465.5</v>
      </c>
      <c r="F130" s="115">
        <v>67.4</v>
      </c>
      <c r="G130" s="115">
        <v>16272.7</v>
      </c>
      <c r="H130" s="115">
        <v>0</v>
      </c>
      <c r="I130" s="115"/>
      <c r="J130" s="115">
        <v>4488.2</v>
      </c>
      <c r="K130" s="115">
        <v>3.2</v>
      </c>
      <c r="L130" s="115">
        <v>32.34</v>
      </c>
      <c r="M130" s="115">
        <v>1212.5</v>
      </c>
      <c r="N130" s="115">
        <v>0</v>
      </c>
      <c r="O130" s="115">
        <v>12.7</v>
      </c>
      <c r="P130" s="103">
        <f>SUM(C130:O130)</f>
        <v>40147.73999999999</v>
      </c>
      <c r="Q130" s="115">
        <f>-8403.5</f>
        <v>-8403.5</v>
      </c>
      <c r="R130" s="103">
        <f>P130+Q130</f>
        <v>31744.23999999999</v>
      </c>
      <c r="S130" s="96"/>
      <c r="T130" s="103">
        <f>R130+S130</f>
        <v>31744.23999999999</v>
      </c>
      <c r="U130" s="104">
        <f>T130/$X$2*100</f>
        <v>5.477054311180738</v>
      </c>
      <c r="V130" s="76"/>
      <c r="W130" s="74"/>
      <c r="X130" s="74"/>
      <c r="Y130" s="74"/>
      <c r="Z130" s="74"/>
      <c r="AA130" s="75"/>
      <c r="AB130" s="69"/>
      <c r="AC130" s="76"/>
    </row>
    <row r="131" spans="1:34" s="67" customFormat="1" ht="15" customHeight="1">
      <c r="A131" s="99"/>
      <c r="B131" s="94" t="s">
        <v>81</v>
      </c>
      <c r="C131" s="115">
        <v>4368.2</v>
      </c>
      <c r="D131" s="115">
        <v>14461.96</v>
      </c>
      <c r="E131" s="115">
        <v>419.5</v>
      </c>
      <c r="F131" s="115">
        <v>72.5</v>
      </c>
      <c r="G131" s="115">
        <v>16994.8</v>
      </c>
      <c r="H131" s="115">
        <v>0</v>
      </c>
      <c r="I131" s="115">
        <v>0</v>
      </c>
      <c r="J131" s="115">
        <v>4971.1</v>
      </c>
      <c r="K131" s="115">
        <v>3.2</v>
      </c>
      <c r="L131" s="115">
        <v>32.34</v>
      </c>
      <c r="M131" s="115">
        <v>1139.4</v>
      </c>
      <c r="N131" s="115"/>
      <c r="O131" s="115"/>
      <c r="P131" s="103">
        <f>SUM(C131:O131)</f>
        <v>42462.99999999999</v>
      </c>
      <c r="Q131" s="115">
        <v>-9703.63</v>
      </c>
      <c r="R131" s="103">
        <f>P131+Q131</f>
        <v>32759.369999999995</v>
      </c>
      <c r="S131" s="96"/>
      <c r="T131" s="103">
        <f>R131+S131</f>
        <v>32759.369999999995</v>
      </c>
      <c r="U131" s="104">
        <f>T131/$X$6*100</f>
        <v>5.39212497592755</v>
      </c>
      <c r="V131" s="76"/>
      <c r="W131" s="70"/>
      <c r="X131" s="74"/>
      <c r="Y131" s="74"/>
      <c r="Z131" s="74"/>
      <c r="AA131" s="75"/>
      <c r="AB131" s="69"/>
      <c r="AC131" s="76"/>
      <c r="AD131" s="66"/>
      <c r="AE131" s="66"/>
      <c r="AF131" s="66"/>
      <c r="AG131" s="66"/>
      <c r="AH131" s="66"/>
    </row>
    <row r="132" spans="1:29" s="66" customFormat="1" ht="15" customHeight="1">
      <c r="A132" s="99"/>
      <c r="B132" s="94" t="s">
        <v>82</v>
      </c>
      <c r="C132" s="115">
        <v>1806.00541</v>
      </c>
      <c r="D132" s="115">
        <v>6765.34</v>
      </c>
      <c r="E132" s="115">
        <v>189.195402</v>
      </c>
      <c r="F132" s="115">
        <v>26.87849</v>
      </c>
      <c r="G132" s="115">
        <v>8629.471218</v>
      </c>
      <c r="H132" s="115">
        <v>0</v>
      </c>
      <c r="I132" s="115"/>
      <c r="J132" s="115">
        <v>2065.357782</v>
      </c>
      <c r="K132" s="115">
        <v>0</v>
      </c>
      <c r="L132" s="115">
        <v>10.366989</v>
      </c>
      <c r="M132" s="115">
        <v>349.76341</v>
      </c>
      <c r="N132" s="115">
        <v>0</v>
      </c>
      <c r="O132" s="115">
        <v>21</v>
      </c>
      <c r="P132" s="103">
        <f>SUM(C132:O132)</f>
        <v>19863.378700999998</v>
      </c>
      <c r="Q132" s="115">
        <v>-4322.88026</v>
      </c>
      <c r="R132" s="103">
        <f>P132+Q132</f>
        <v>15540.498440999998</v>
      </c>
      <c r="S132" s="96"/>
      <c r="T132" s="103">
        <f>R132+S132</f>
        <v>15540.498440999998</v>
      </c>
      <c r="U132" s="104">
        <f>T132/$X$6*100</f>
        <v>2.557934105023364</v>
      </c>
      <c r="V132" s="76"/>
      <c r="W132" s="70"/>
      <c r="X132" s="74"/>
      <c r="Y132" s="74"/>
      <c r="Z132" s="74"/>
      <c r="AA132" s="75"/>
      <c r="AB132" s="69"/>
      <c r="AC132" s="76"/>
    </row>
    <row r="133" spans="1:29" s="66" customFormat="1" ht="15" customHeight="1">
      <c r="A133" s="100"/>
      <c r="B133" s="108" t="s">
        <v>83</v>
      </c>
      <c r="C133" s="116">
        <f>C132/C130*100</f>
        <v>43.21931246559935</v>
      </c>
      <c r="D133" s="116">
        <f>D132/D130*100</f>
        <v>50.43303887584331</v>
      </c>
      <c r="E133" s="116">
        <f>E132/E130*100</f>
        <v>40.64348055853921</v>
      </c>
      <c r="F133" s="116">
        <f>F132/F130*100</f>
        <v>39.87906528189911</v>
      </c>
      <c r="G133" s="116">
        <f>G132/G130*100</f>
        <v>53.03035893244514</v>
      </c>
      <c r="H133" s="116"/>
      <c r="I133" s="116"/>
      <c r="J133" s="116">
        <f>J132/J130*100</f>
        <v>46.01750773138452</v>
      </c>
      <c r="K133" s="116">
        <f>K132/K130*100</f>
        <v>0</v>
      </c>
      <c r="L133" s="116">
        <f>L132/L130*100</f>
        <v>32.05624304267161</v>
      </c>
      <c r="M133" s="116">
        <f>M132/M130*100</f>
        <v>28.84646680412371</v>
      </c>
      <c r="N133" s="116"/>
      <c r="O133" s="116">
        <f>O132/O130*100</f>
        <v>165.35433070866142</v>
      </c>
      <c r="P133" s="116">
        <f>P132/P130*100</f>
        <v>49.47570822417402</v>
      </c>
      <c r="Q133" s="116">
        <f>Q132/Q130*100</f>
        <v>51.44142631046588</v>
      </c>
      <c r="R133" s="116">
        <f>R132/R130*100</f>
        <v>48.955333128151764</v>
      </c>
      <c r="S133" s="116"/>
      <c r="T133" s="116">
        <f>T132/T130*100</f>
        <v>48.955333128151764</v>
      </c>
      <c r="U133" s="110"/>
      <c r="V133" s="76"/>
      <c r="W133" s="70"/>
      <c r="X133" s="74"/>
      <c r="Y133" s="74"/>
      <c r="Z133" s="74"/>
      <c r="AA133" s="75"/>
      <c r="AB133" s="69"/>
      <c r="AC133" s="76"/>
    </row>
    <row r="134" spans="1:29" s="66" customFormat="1" ht="15" customHeight="1">
      <c r="A134" s="111" t="s">
        <v>111</v>
      </c>
      <c r="B134" s="94" t="s">
        <v>80</v>
      </c>
      <c r="C134" s="115">
        <v>9343.9</v>
      </c>
      <c r="D134" s="115">
        <v>936.2</v>
      </c>
      <c r="E134" s="115">
        <v>30</v>
      </c>
      <c r="F134" s="115">
        <v>20</v>
      </c>
      <c r="G134" s="115">
        <v>20</v>
      </c>
      <c r="H134" s="96">
        <v>0</v>
      </c>
      <c r="I134" s="96"/>
      <c r="J134" s="115">
        <v>0</v>
      </c>
      <c r="K134" s="96">
        <v>0</v>
      </c>
      <c r="L134" s="115">
        <v>494.47</v>
      </c>
      <c r="M134" s="115">
        <v>105.68</v>
      </c>
      <c r="N134" s="96"/>
      <c r="O134" s="96"/>
      <c r="P134" s="103">
        <f>SUM(C134:O134)</f>
        <v>10950.25</v>
      </c>
      <c r="Q134" s="115">
        <v>-728.5</v>
      </c>
      <c r="R134" s="103">
        <f>P134+Q134</f>
        <v>10221.75</v>
      </c>
      <c r="S134" s="96"/>
      <c r="T134" s="103">
        <f>R134+S134</f>
        <v>10221.75</v>
      </c>
      <c r="U134" s="104">
        <f>T134/$X$2*100</f>
        <v>1.7636295562694753</v>
      </c>
      <c r="V134" s="76"/>
      <c r="W134" s="74"/>
      <c r="X134" s="74"/>
      <c r="Y134" s="74"/>
      <c r="Z134" s="74"/>
      <c r="AA134" s="75"/>
      <c r="AB134" s="69"/>
      <c r="AC134" s="76"/>
    </row>
    <row r="135" spans="1:34" s="67" customFormat="1" ht="15" customHeight="1">
      <c r="A135" s="105"/>
      <c r="B135" s="94" t="s">
        <v>81</v>
      </c>
      <c r="C135" s="115">
        <v>10296.8</v>
      </c>
      <c r="D135" s="115">
        <v>913</v>
      </c>
      <c r="E135" s="115">
        <v>30</v>
      </c>
      <c r="F135" s="115">
        <v>0</v>
      </c>
      <c r="G135" s="115">
        <v>20</v>
      </c>
      <c r="H135" s="115">
        <v>0</v>
      </c>
      <c r="I135" s="115">
        <v>0</v>
      </c>
      <c r="J135" s="115">
        <v>0</v>
      </c>
      <c r="K135" s="115">
        <v>0</v>
      </c>
      <c r="L135" s="115">
        <v>917</v>
      </c>
      <c r="M135" s="115">
        <v>105.7</v>
      </c>
      <c r="N135" s="115"/>
      <c r="O135" s="115"/>
      <c r="P135" s="103">
        <f>SUM(C135:O135)</f>
        <v>12282.5</v>
      </c>
      <c r="Q135" s="115">
        <v>-1025.91</v>
      </c>
      <c r="R135" s="103">
        <f>P135+Q135</f>
        <v>11256.59</v>
      </c>
      <c r="S135" s="96"/>
      <c r="T135" s="103">
        <f>R135+S135</f>
        <v>11256.59</v>
      </c>
      <c r="U135" s="104">
        <f>T135/$X$6*100</f>
        <v>1.8528115797946147</v>
      </c>
      <c r="V135" s="76"/>
      <c r="W135" s="70"/>
      <c r="X135" s="74"/>
      <c r="Y135" s="74"/>
      <c r="Z135" s="74"/>
      <c r="AA135" s="75"/>
      <c r="AB135" s="69"/>
      <c r="AC135" s="76"/>
      <c r="AD135" s="66"/>
      <c r="AE135" s="66"/>
      <c r="AF135" s="66"/>
      <c r="AG135" s="66"/>
      <c r="AH135" s="66"/>
    </row>
    <row r="136" spans="1:29" s="66" customFormat="1" ht="15" customHeight="1">
      <c r="A136" s="105"/>
      <c r="B136" s="94" t="s">
        <v>82</v>
      </c>
      <c r="C136" s="115">
        <v>5618.331889</v>
      </c>
      <c r="D136" s="115">
        <v>457.119707</v>
      </c>
      <c r="E136" s="115">
        <v>10.655318</v>
      </c>
      <c r="F136" s="115">
        <v>0</v>
      </c>
      <c r="G136" s="115">
        <v>2.053945</v>
      </c>
      <c r="H136" s="115">
        <v>0</v>
      </c>
      <c r="I136" s="115"/>
      <c r="J136" s="115">
        <v>10.853697</v>
      </c>
      <c r="K136" s="115">
        <v>0</v>
      </c>
      <c r="L136" s="115">
        <v>289.595819</v>
      </c>
      <c r="M136" s="115">
        <v>59.445299999999996</v>
      </c>
      <c r="N136" s="115"/>
      <c r="O136" s="115"/>
      <c r="P136" s="103">
        <f>SUM(C136:O136)</f>
        <v>6448.055675</v>
      </c>
      <c r="Q136" s="115">
        <v>-169.958764</v>
      </c>
      <c r="R136" s="103">
        <f>P136+Q136</f>
        <v>6278.096911</v>
      </c>
      <c r="S136" s="96"/>
      <c r="T136" s="103">
        <f>R136+S136</f>
        <v>6278.096911</v>
      </c>
      <c r="U136" s="104">
        <f>T136/$X$6*100</f>
        <v>1.0333618489945535</v>
      </c>
      <c r="V136" s="76"/>
      <c r="W136" s="70"/>
      <c r="X136" s="74"/>
      <c r="Y136" s="74"/>
      <c r="Z136" s="74"/>
      <c r="AA136" s="75"/>
      <c r="AB136" s="69"/>
      <c r="AC136" s="76"/>
    </row>
    <row r="137" spans="1:29" s="66" customFormat="1" ht="15" customHeight="1">
      <c r="A137" s="112"/>
      <c r="B137" s="108" t="s">
        <v>83</v>
      </c>
      <c r="C137" s="116">
        <f>C136/C134*100</f>
        <v>60.12833922666124</v>
      </c>
      <c r="D137" s="116">
        <f>D136/D134*100</f>
        <v>48.82714238410596</v>
      </c>
      <c r="E137" s="116">
        <f>E136/E134*100</f>
        <v>35.51772666666667</v>
      </c>
      <c r="F137" s="116">
        <f>F136/F134*100</f>
        <v>0</v>
      </c>
      <c r="G137" s="116">
        <f>G136/G134*100</f>
        <v>10.269725000000001</v>
      </c>
      <c r="H137" s="116"/>
      <c r="I137" s="116"/>
      <c r="J137" s="116"/>
      <c r="K137" s="116"/>
      <c r="L137" s="116">
        <f>L136/L134*100</f>
        <v>58.56691386737315</v>
      </c>
      <c r="M137" s="116">
        <f>M136/M134*100</f>
        <v>56.25028387585162</v>
      </c>
      <c r="N137" s="116"/>
      <c r="O137" s="116"/>
      <c r="P137" s="116">
        <f>P136/P134*100</f>
        <v>58.885008789753655</v>
      </c>
      <c r="Q137" s="116">
        <f>Q136/Q134*100</f>
        <v>23.329960741249142</v>
      </c>
      <c r="R137" s="116">
        <f>R136/R134*100</f>
        <v>61.419002724582384</v>
      </c>
      <c r="S137" s="116"/>
      <c r="T137" s="116">
        <f>T136/T134*100</f>
        <v>61.419002724582384</v>
      </c>
      <c r="U137" s="110"/>
      <c r="V137" s="76"/>
      <c r="W137" s="70"/>
      <c r="X137" s="74"/>
      <c r="Y137" s="74"/>
      <c r="Z137" s="74"/>
      <c r="AA137" s="75"/>
      <c r="AB137" s="69"/>
      <c r="AC137" s="76"/>
    </row>
    <row r="138" spans="1:29" s="66" customFormat="1" ht="21.75" customHeight="1">
      <c r="A138" s="111" t="s">
        <v>112</v>
      </c>
      <c r="B138" s="94" t="s">
        <v>80</v>
      </c>
      <c r="C138" s="115">
        <v>3991.6</v>
      </c>
      <c r="D138" s="115">
        <v>1250.03</v>
      </c>
      <c r="E138" s="96">
        <v>0</v>
      </c>
      <c r="F138" s="115">
        <v>3</v>
      </c>
      <c r="G138" s="96">
        <v>0</v>
      </c>
      <c r="H138" s="96">
        <v>0</v>
      </c>
      <c r="I138" s="96"/>
      <c r="J138" s="115">
        <v>20.1</v>
      </c>
      <c r="K138" s="96"/>
      <c r="L138" s="96"/>
      <c r="M138" s="96"/>
      <c r="N138" s="96"/>
      <c r="O138" s="96"/>
      <c r="P138" s="103">
        <f>SUM(C138:O138)</f>
        <v>5264.7300000000005</v>
      </c>
      <c r="Q138" s="96"/>
      <c r="R138" s="103">
        <f>P138+Q138</f>
        <v>5264.7300000000005</v>
      </c>
      <c r="S138" s="96"/>
      <c r="T138" s="103">
        <f>R138+S138</f>
        <v>5264.7300000000005</v>
      </c>
      <c r="U138" s="104">
        <f>T138/$X$2*100</f>
        <v>0.9083604503904512</v>
      </c>
      <c r="V138" s="76"/>
      <c r="W138" s="74"/>
      <c r="X138" s="74"/>
      <c r="Y138" s="74"/>
      <c r="Z138" s="74"/>
      <c r="AA138" s="75"/>
      <c r="AB138" s="69"/>
      <c r="AC138" s="76"/>
    </row>
    <row r="139" spans="1:34" s="67" customFormat="1" ht="15" customHeight="1">
      <c r="A139" s="105"/>
      <c r="B139" s="94" t="s">
        <v>81</v>
      </c>
      <c r="C139" s="115">
        <v>3999.5</v>
      </c>
      <c r="D139" s="115">
        <v>1425.7</v>
      </c>
      <c r="E139" s="115">
        <v>0</v>
      </c>
      <c r="F139" s="115">
        <v>3</v>
      </c>
      <c r="G139" s="115">
        <v>0</v>
      </c>
      <c r="H139" s="115">
        <v>0</v>
      </c>
      <c r="I139" s="115">
        <v>0</v>
      </c>
      <c r="J139" s="115">
        <v>20.1</v>
      </c>
      <c r="K139" s="115">
        <v>0</v>
      </c>
      <c r="L139" s="115">
        <v>0</v>
      </c>
      <c r="M139" s="115">
        <v>0</v>
      </c>
      <c r="N139" s="115"/>
      <c r="O139" s="115"/>
      <c r="P139" s="103">
        <f>SUM(C139:O139)</f>
        <v>5448.3</v>
      </c>
      <c r="Q139" s="96"/>
      <c r="R139" s="103">
        <f>P139+Q139</f>
        <v>5448.3</v>
      </c>
      <c r="S139" s="96"/>
      <c r="T139" s="103">
        <f>R139+S139</f>
        <v>5448.3</v>
      </c>
      <c r="U139" s="104">
        <f>T139/$X$6*100</f>
        <v>0.8967789828176205</v>
      </c>
      <c r="V139" s="76"/>
      <c r="W139" s="70"/>
      <c r="X139" s="74"/>
      <c r="Y139" s="74"/>
      <c r="Z139" s="74"/>
      <c r="AA139" s="75"/>
      <c r="AB139" s="69"/>
      <c r="AC139" s="76"/>
      <c r="AD139" s="66"/>
      <c r="AE139" s="66"/>
      <c r="AF139" s="66"/>
      <c r="AG139" s="66"/>
      <c r="AH139" s="66"/>
    </row>
    <row r="140" spans="1:29" s="66" customFormat="1" ht="15" customHeight="1">
      <c r="A140" s="105"/>
      <c r="B140" s="94" t="s">
        <v>82</v>
      </c>
      <c r="C140" s="115">
        <v>1912.367384</v>
      </c>
      <c r="D140" s="115">
        <v>1125.728813</v>
      </c>
      <c r="E140" s="115">
        <v>0</v>
      </c>
      <c r="F140" s="115">
        <v>0.676219</v>
      </c>
      <c r="G140" s="115">
        <v>0</v>
      </c>
      <c r="H140" s="115">
        <v>0</v>
      </c>
      <c r="I140" s="115"/>
      <c r="J140" s="115">
        <v>12.983334</v>
      </c>
      <c r="K140" s="115">
        <v>0</v>
      </c>
      <c r="L140" s="115">
        <v>0</v>
      </c>
      <c r="M140" s="115">
        <v>0</v>
      </c>
      <c r="N140" s="115"/>
      <c r="O140" s="115"/>
      <c r="P140" s="103">
        <f>SUM(C140:O140)</f>
        <v>3051.75575</v>
      </c>
      <c r="Q140" s="96"/>
      <c r="R140" s="103">
        <f>P140+Q140</f>
        <v>3051.75575</v>
      </c>
      <c r="S140" s="96"/>
      <c r="T140" s="103">
        <f>R140+S140</f>
        <v>3051.75575</v>
      </c>
      <c r="U140" s="104">
        <f>T140/$X$6*100</f>
        <v>0.502312724573321</v>
      </c>
      <c r="V140" s="76"/>
      <c r="W140" s="70"/>
      <c r="X140" s="74"/>
      <c r="Y140" s="74"/>
      <c r="Z140" s="74"/>
      <c r="AA140" s="75"/>
      <c r="AB140" s="69"/>
      <c r="AC140" s="76"/>
    </row>
    <row r="141" spans="1:29" s="66" customFormat="1" ht="15" customHeight="1">
      <c r="A141" s="112"/>
      <c r="B141" s="108" t="s">
        <v>83</v>
      </c>
      <c r="C141" s="116">
        <f>C140/C138*100</f>
        <v>47.9097951698567</v>
      </c>
      <c r="D141" s="116">
        <f>D140/D138*100</f>
        <v>90.05614369255137</v>
      </c>
      <c r="E141" s="116"/>
      <c r="F141" s="116">
        <f>F140/F138*100</f>
        <v>22.540633333333336</v>
      </c>
      <c r="G141" s="116"/>
      <c r="H141" s="116"/>
      <c r="I141" s="116"/>
      <c r="J141" s="116">
        <f>J140/J138*100</f>
        <v>64.5937014925373</v>
      </c>
      <c r="K141" s="116"/>
      <c r="L141" s="116"/>
      <c r="M141" s="116"/>
      <c r="N141" s="116"/>
      <c r="O141" s="116"/>
      <c r="P141" s="116">
        <f>P140/P138*100</f>
        <v>57.96604479242049</v>
      </c>
      <c r="Q141" s="116"/>
      <c r="R141" s="116">
        <f>R140/R138*100</f>
        <v>57.96604479242049</v>
      </c>
      <c r="S141" s="116"/>
      <c r="T141" s="116">
        <f>T140/T138*100</f>
        <v>57.96604479242049</v>
      </c>
      <c r="U141" s="110"/>
      <c r="V141" s="76"/>
      <c r="W141" s="70"/>
      <c r="X141" s="74"/>
      <c r="Y141" s="74"/>
      <c r="Z141" s="74"/>
      <c r="AA141" s="75"/>
      <c r="AB141" s="69"/>
      <c r="AC141" s="76"/>
    </row>
    <row r="142" spans="1:29" s="66" customFormat="1" ht="28.5" customHeight="1">
      <c r="A142" s="130" t="s">
        <v>113</v>
      </c>
      <c r="B142" s="94" t="s">
        <v>80</v>
      </c>
      <c r="C142" s="103">
        <f aca="true" t="shared" si="21" ref="C142:H144">C146+C150+C154+C158+C162</f>
        <v>68372.5</v>
      </c>
      <c r="D142" s="103">
        <f t="shared" si="21"/>
        <v>7654.4</v>
      </c>
      <c r="E142" s="103">
        <f t="shared" si="21"/>
        <v>47927.674</v>
      </c>
      <c r="F142" s="103">
        <f t="shared" si="21"/>
        <v>2077.4</v>
      </c>
      <c r="G142" s="103">
        <f t="shared" si="21"/>
        <v>1212.624</v>
      </c>
      <c r="H142" s="103">
        <f t="shared" si="21"/>
        <v>6.5</v>
      </c>
      <c r="I142" s="103"/>
      <c r="J142" s="103">
        <f aca="true" t="shared" si="22" ref="J142:O143">J146+J150+J154+J158+J162</f>
        <v>3015.2799999999997</v>
      </c>
      <c r="K142" s="103">
        <f t="shared" si="22"/>
        <v>962.4</v>
      </c>
      <c r="L142" s="103">
        <f t="shared" si="22"/>
        <v>0.092</v>
      </c>
      <c r="M142" s="103">
        <f t="shared" si="22"/>
        <v>0</v>
      </c>
      <c r="N142" s="103">
        <f t="shared" si="22"/>
        <v>0</v>
      </c>
      <c r="O142" s="103">
        <f t="shared" si="22"/>
        <v>0</v>
      </c>
      <c r="P142" s="103">
        <f>SUM(C142:O142)</f>
        <v>131228.87</v>
      </c>
      <c r="Q142" s="103">
        <f>Q146+Q150+Q154+Q158+Q162</f>
        <v>-35396.2</v>
      </c>
      <c r="R142" s="103">
        <f>P142+Q142</f>
        <v>95832.67</v>
      </c>
      <c r="S142" s="103">
        <f>S146+S150+S154+S158+S162</f>
        <v>0</v>
      </c>
      <c r="T142" s="103">
        <f>R142+S142</f>
        <v>95832.67</v>
      </c>
      <c r="U142" s="104">
        <f>T142/$X$2*100</f>
        <v>16.534676475967327</v>
      </c>
      <c r="V142" s="76"/>
      <c r="W142" s="74"/>
      <c r="X142" s="74"/>
      <c r="Y142" s="74"/>
      <c r="Z142" s="74"/>
      <c r="AA142" s="75"/>
      <c r="AB142" s="69"/>
      <c r="AC142" s="76"/>
    </row>
    <row r="143" spans="1:34" s="67" customFormat="1" ht="15" customHeight="1">
      <c r="A143" s="99"/>
      <c r="B143" s="94" t="s">
        <v>81</v>
      </c>
      <c r="C143" s="103">
        <f t="shared" si="21"/>
        <v>65161.49999999999</v>
      </c>
      <c r="D143" s="103">
        <f t="shared" si="21"/>
        <v>7871.41</v>
      </c>
      <c r="E143" s="103">
        <f t="shared" si="21"/>
        <v>48128.4</v>
      </c>
      <c r="F143" s="103">
        <f t="shared" si="21"/>
        <v>1891.8</v>
      </c>
      <c r="G143" s="103">
        <f t="shared" si="21"/>
        <v>1212.6</v>
      </c>
      <c r="H143" s="103">
        <f t="shared" si="21"/>
        <v>9.1</v>
      </c>
      <c r="I143" s="103"/>
      <c r="J143" s="103">
        <f t="shared" si="22"/>
        <v>3413.3499999999995</v>
      </c>
      <c r="K143" s="103">
        <f t="shared" si="22"/>
        <v>1057.1</v>
      </c>
      <c r="L143" s="103">
        <f t="shared" si="22"/>
        <v>0.093</v>
      </c>
      <c r="M143" s="103">
        <f t="shared" si="22"/>
        <v>0</v>
      </c>
      <c r="N143" s="103">
        <f t="shared" si="22"/>
        <v>0</v>
      </c>
      <c r="O143" s="103">
        <f t="shared" si="22"/>
        <v>0</v>
      </c>
      <c r="P143" s="103">
        <f>SUM(C143:O143)</f>
        <v>128745.35300000002</v>
      </c>
      <c r="Q143" s="103">
        <f>Q147+Q151+Q155+Q159+Q163</f>
        <v>-33474.899999999994</v>
      </c>
      <c r="R143" s="103">
        <f>P143+Q143</f>
        <v>95270.45300000002</v>
      </c>
      <c r="S143" s="103">
        <f>S147+S151+S155+S159+S163</f>
        <v>0</v>
      </c>
      <c r="T143" s="103">
        <f>R143+S143</f>
        <v>95270.45300000002</v>
      </c>
      <c r="U143" s="104">
        <f>T143/$X$6*100</f>
        <v>15.681320766828911</v>
      </c>
      <c r="V143" s="76"/>
      <c r="W143" s="70"/>
      <c r="X143" s="74"/>
      <c r="Y143" s="74"/>
      <c r="Z143" s="74"/>
      <c r="AA143" s="75"/>
      <c r="AB143" s="69"/>
      <c r="AC143" s="76"/>
      <c r="AD143" s="66"/>
      <c r="AE143" s="66"/>
      <c r="AF143" s="66"/>
      <c r="AG143" s="66"/>
      <c r="AH143" s="66"/>
    </row>
    <row r="144" spans="1:29" s="66" customFormat="1" ht="15" customHeight="1">
      <c r="A144" s="99"/>
      <c r="B144" s="94" t="s">
        <v>82</v>
      </c>
      <c r="C144" s="103">
        <f t="shared" si="21"/>
        <v>30587.084966000002</v>
      </c>
      <c r="D144" s="103">
        <f t="shared" si="21"/>
        <v>4741.1768489999995</v>
      </c>
      <c r="E144" s="103">
        <f t="shared" si="21"/>
        <v>23911.521523</v>
      </c>
      <c r="F144" s="103">
        <f t="shared" si="21"/>
        <v>832.7746179999999</v>
      </c>
      <c r="G144" s="103">
        <f t="shared" si="21"/>
        <v>602.15822</v>
      </c>
      <c r="H144" s="103">
        <f t="shared" si="21"/>
        <v>5.26</v>
      </c>
      <c r="I144" s="103"/>
      <c r="J144" s="103">
        <f>J148+J152+J156+J160+J164</f>
        <v>2742.1444199999996</v>
      </c>
      <c r="K144" s="103">
        <f>K148+K152+K156+K160+K164</f>
        <v>88.5</v>
      </c>
      <c r="L144" s="103">
        <f>L148+L152+L156+L160+L164</f>
        <v>0</v>
      </c>
      <c r="M144" s="103"/>
      <c r="N144" s="103"/>
      <c r="O144" s="103"/>
      <c r="P144" s="103">
        <f>SUM(C144:O144)</f>
        <v>63510.62059600001</v>
      </c>
      <c r="Q144" s="103">
        <f>Q148+Q152+Q156+Q160+Q164</f>
        <v>-16394.006113</v>
      </c>
      <c r="R144" s="103">
        <f>P144+Q144</f>
        <v>47116.61448300001</v>
      </c>
      <c r="S144" s="103"/>
      <c r="T144" s="103">
        <f>R144+S144</f>
        <v>47116.61448300001</v>
      </c>
      <c r="U144" s="104">
        <f>T144/$X$6*100</f>
        <v>7.755297911252082</v>
      </c>
      <c r="V144" s="76"/>
      <c r="W144" s="70"/>
      <c r="X144" s="74"/>
      <c r="Y144" s="74"/>
      <c r="Z144" s="74"/>
      <c r="AA144" s="75"/>
      <c r="AB144" s="69"/>
      <c r="AC144" s="76"/>
    </row>
    <row r="145" spans="1:29" s="66" customFormat="1" ht="15" customHeight="1">
      <c r="A145" s="100"/>
      <c r="B145" s="108" t="s">
        <v>83</v>
      </c>
      <c r="C145" s="109">
        <f aca="true" t="shared" si="23" ref="C145:H145">C144/C142*100</f>
        <v>44.735946419978795</v>
      </c>
      <c r="D145" s="109">
        <f t="shared" si="23"/>
        <v>61.94054202811454</v>
      </c>
      <c r="E145" s="109">
        <f t="shared" si="23"/>
        <v>49.890844948995436</v>
      </c>
      <c r="F145" s="109">
        <f t="shared" si="23"/>
        <v>40.08735043804755</v>
      </c>
      <c r="G145" s="109">
        <f t="shared" si="23"/>
        <v>49.65745523756746</v>
      </c>
      <c r="H145" s="109">
        <f t="shared" si="23"/>
        <v>80.92307692307692</v>
      </c>
      <c r="I145" s="109"/>
      <c r="J145" s="109">
        <f>J144/J142*100</f>
        <v>90.94161802552333</v>
      </c>
      <c r="K145" s="109">
        <f>K144/K142*100</f>
        <v>9.19576059850374</v>
      </c>
      <c r="L145" s="109">
        <f>L144/L142*100</f>
        <v>0</v>
      </c>
      <c r="M145" s="109"/>
      <c r="N145" s="109"/>
      <c r="O145" s="109"/>
      <c r="P145" s="109">
        <f>P144/P142*100</f>
        <v>48.396835693243425</v>
      </c>
      <c r="Q145" s="109">
        <f>Q144/Q142*100</f>
        <v>46.315723475966344</v>
      </c>
      <c r="R145" s="109">
        <f>R144/R142*100</f>
        <v>49.16550324957033</v>
      </c>
      <c r="S145" s="109"/>
      <c r="T145" s="109">
        <f>T144/T142*100</f>
        <v>49.16550324957033</v>
      </c>
      <c r="U145" s="110"/>
      <c r="V145" s="76"/>
      <c r="W145" s="70"/>
      <c r="X145" s="74"/>
      <c r="Y145" s="74"/>
      <c r="Z145" s="74"/>
      <c r="AA145" s="75"/>
      <c r="AB145" s="69"/>
      <c r="AC145" s="76"/>
    </row>
    <row r="146" spans="1:29" s="66" customFormat="1" ht="27" customHeight="1">
      <c r="A146" s="113" t="s">
        <v>114</v>
      </c>
      <c r="B146" s="94" t="s">
        <v>80</v>
      </c>
      <c r="C146" s="115">
        <v>27137</v>
      </c>
      <c r="D146" s="115">
        <v>382.6</v>
      </c>
      <c r="E146" s="115">
        <v>0.8</v>
      </c>
      <c r="F146" s="115">
        <v>500.8</v>
      </c>
      <c r="G146" s="96">
        <v>0</v>
      </c>
      <c r="H146" s="96">
        <v>0</v>
      </c>
      <c r="I146" s="96"/>
      <c r="J146" s="115">
        <v>1566.6</v>
      </c>
      <c r="K146" s="96"/>
      <c r="L146" s="96"/>
      <c r="M146" s="96"/>
      <c r="N146" s="96"/>
      <c r="O146" s="96"/>
      <c r="P146" s="103">
        <f>SUM(C146:O146)</f>
        <v>29587.799999999996</v>
      </c>
      <c r="Q146" s="115">
        <v>-28008.8</v>
      </c>
      <c r="R146" s="103">
        <f>P146+Q146</f>
        <v>1578.9999999999964</v>
      </c>
      <c r="S146" s="96"/>
      <c r="T146" s="103">
        <f>R146+S146</f>
        <v>1578.9999999999964</v>
      </c>
      <c r="U146" s="104">
        <f>T146/$X$2*100</f>
        <v>0.27243584213559274</v>
      </c>
      <c r="V146" s="76"/>
      <c r="W146" s="74"/>
      <c r="X146" s="74"/>
      <c r="Y146" s="74"/>
      <c r="Z146" s="74"/>
      <c r="AA146" s="75"/>
      <c r="AB146" s="69"/>
      <c r="AC146" s="76"/>
    </row>
    <row r="147" spans="1:34" s="67" customFormat="1" ht="12.75" customHeight="1">
      <c r="A147" s="105"/>
      <c r="B147" s="94" t="s">
        <v>81</v>
      </c>
      <c r="C147" s="115">
        <v>26106.5</v>
      </c>
      <c r="D147" s="115">
        <v>461.95</v>
      </c>
      <c r="E147" s="115">
        <v>0.8</v>
      </c>
      <c r="F147" s="115">
        <v>500.8</v>
      </c>
      <c r="G147" s="115">
        <v>0</v>
      </c>
      <c r="H147" s="115">
        <v>0</v>
      </c>
      <c r="I147" s="115">
        <v>0</v>
      </c>
      <c r="J147" s="115">
        <v>1566.6</v>
      </c>
      <c r="K147" s="115">
        <v>0</v>
      </c>
      <c r="L147" s="115"/>
      <c r="M147" s="115"/>
      <c r="N147" s="115"/>
      <c r="O147" s="115"/>
      <c r="P147" s="103">
        <f>SUM(C147:O147)</f>
        <v>28636.649999999998</v>
      </c>
      <c r="Q147" s="115">
        <v>-27097.1</v>
      </c>
      <c r="R147" s="103">
        <f>P147+Q147</f>
        <v>1539.5499999999993</v>
      </c>
      <c r="S147" s="96"/>
      <c r="T147" s="103">
        <f>R147+S147</f>
        <v>1539.5499999999993</v>
      </c>
      <c r="U147" s="104">
        <f>T147/$X$6*100</f>
        <v>0.25340676596312006</v>
      </c>
      <c r="V147" s="76"/>
      <c r="W147" s="70"/>
      <c r="X147" s="74"/>
      <c r="Y147" s="74"/>
      <c r="Z147" s="74"/>
      <c r="AA147" s="75"/>
      <c r="AB147" s="69"/>
      <c r="AC147" s="76"/>
      <c r="AD147" s="66"/>
      <c r="AE147" s="66"/>
      <c r="AF147" s="66"/>
      <c r="AG147" s="66"/>
      <c r="AH147" s="66"/>
    </row>
    <row r="148" spans="1:29" s="66" customFormat="1" ht="12.75" customHeight="1">
      <c r="A148" s="105"/>
      <c r="B148" s="94" t="s">
        <v>82</v>
      </c>
      <c r="C148" s="115">
        <v>12036.068779</v>
      </c>
      <c r="D148" s="115">
        <v>287.69508799999994</v>
      </c>
      <c r="E148" s="115">
        <v>0.027663</v>
      </c>
      <c r="F148" s="115">
        <v>186.476139</v>
      </c>
      <c r="G148" s="115">
        <v>0</v>
      </c>
      <c r="H148" s="115">
        <v>0.01</v>
      </c>
      <c r="I148" s="115"/>
      <c r="J148" s="115">
        <v>1777.89649</v>
      </c>
      <c r="K148" s="115"/>
      <c r="L148" s="115"/>
      <c r="M148" s="115"/>
      <c r="N148" s="115"/>
      <c r="O148" s="115"/>
      <c r="P148" s="103">
        <f>SUM(C148:O148)</f>
        <v>14288.174159000002</v>
      </c>
      <c r="Q148" s="115">
        <v>-13871.602191</v>
      </c>
      <c r="R148" s="103">
        <f>P148+Q148</f>
        <v>416.571968000002</v>
      </c>
      <c r="S148" s="96"/>
      <c r="T148" s="103">
        <f>R148+S148</f>
        <v>416.571968000002</v>
      </c>
      <c r="U148" s="104">
        <f>T148/$X$6*100</f>
        <v>0.0685668898066142</v>
      </c>
      <c r="V148" s="76"/>
      <c r="W148" s="70"/>
      <c r="X148" s="74"/>
      <c r="Y148" s="74"/>
      <c r="Z148" s="74"/>
      <c r="AA148" s="75"/>
      <c r="AB148" s="69"/>
      <c r="AC148" s="76"/>
    </row>
    <row r="149" spans="1:29" s="66" customFormat="1" ht="12.75" customHeight="1">
      <c r="A149" s="112"/>
      <c r="B149" s="108" t="s">
        <v>83</v>
      </c>
      <c r="C149" s="116">
        <f>C148/C146*100</f>
        <v>44.352982197737404</v>
      </c>
      <c r="D149" s="116">
        <f>D148/D146*100</f>
        <v>75.19474333507577</v>
      </c>
      <c r="E149" s="116">
        <f>E148/E146*100</f>
        <v>3.457875</v>
      </c>
      <c r="F149" s="116">
        <f>F148/F146*100</f>
        <v>37.23565075878594</v>
      </c>
      <c r="G149" s="116"/>
      <c r="H149" s="116"/>
      <c r="I149" s="116"/>
      <c r="J149" s="116">
        <f>J148/J146*100</f>
        <v>113.48758393974212</v>
      </c>
      <c r="K149" s="116"/>
      <c r="L149" s="116"/>
      <c r="M149" s="116"/>
      <c r="N149" s="116"/>
      <c r="O149" s="116"/>
      <c r="P149" s="116">
        <f>P148/P146*100</f>
        <v>48.29076227026005</v>
      </c>
      <c r="Q149" s="116">
        <f>Q148/Q146*100</f>
        <v>49.52587112264717</v>
      </c>
      <c r="R149" s="116">
        <f>R148/R146*100</f>
        <v>26.38201190626998</v>
      </c>
      <c r="S149" s="116"/>
      <c r="T149" s="116">
        <f>T148/T146*100</f>
        <v>26.38201190626998</v>
      </c>
      <c r="U149" s="110"/>
      <c r="V149" s="76"/>
      <c r="W149" s="70"/>
      <c r="X149" s="74"/>
      <c r="Y149" s="74"/>
      <c r="Z149" s="74"/>
      <c r="AA149" s="75"/>
      <c r="AB149" s="69"/>
      <c r="AC149" s="76"/>
    </row>
    <row r="150" spans="1:29" s="66" customFormat="1" ht="15" customHeight="1">
      <c r="A150" s="121" t="s">
        <v>115</v>
      </c>
      <c r="B150" s="94" t="s">
        <v>80</v>
      </c>
      <c r="C150" s="115">
        <v>13063</v>
      </c>
      <c r="D150" s="115">
        <v>1038.2</v>
      </c>
      <c r="E150" s="115">
        <v>0.1</v>
      </c>
      <c r="F150" s="115">
        <v>0.4</v>
      </c>
      <c r="G150" s="96">
        <v>0</v>
      </c>
      <c r="H150" s="115">
        <v>6.5</v>
      </c>
      <c r="I150" s="115"/>
      <c r="J150" s="115">
        <v>450.28</v>
      </c>
      <c r="K150" s="115">
        <v>962.4</v>
      </c>
      <c r="L150" s="96"/>
      <c r="M150" s="96"/>
      <c r="N150" s="96"/>
      <c r="O150" s="96"/>
      <c r="P150" s="103">
        <f>SUM(C150:O150)</f>
        <v>15520.880000000001</v>
      </c>
      <c r="Q150" s="115">
        <v>-2776.1</v>
      </c>
      <c r="R150" s="103">
        <f>P150+Q150</f>
        <v>12744.78</v>
      </c>
      <c r="S150" s="96"/>
      <c r="T150" s="103">
        <f>R150+S150</f>
        <v>12744.78</v>
      </c>
      <c r="U150" s="104">
        <f>T150/$X$2*100</f>
        <v>2.1989454541690105</v>
      </c>
      <c r="V150" s="76"/>
      <c r="W150" s="74"/>
      <c r="X150" s="74"/>
      <c r="Y150" s="74"/>
      <c r="Z150" s="74"/>
      <c r="AA150" s="75"/>
      <c r="AB150" s="69"/>
      <c r="AC150" s="76"/>
    </row>
    <row r="151" spans="1:34" s="67" customFormat="1" ht="15" customHeight="1">
      <c r="A151" s="105"/>
      <c r="B151" s="94" t="s">
        <v>81</v>
      </c>
      <c r="C151" s="115">
        <v>12354.2</v>
      </c>
      <c r="D151" s="115">
        <v>614</v>
      </c>
      <c r="E151" s="115">
        <v>0.1</v>
      </c>
      <c r="F151" s="115">
        <v>0.4</v>
      </c>
      <c r="G151" s="115">
        <v>0</v>
      </c>
      <c r="H151" s="115">
        <v>9.1</v>
      </c>
      <c r="I151" s="115">
        <v>0</v>
      </c>
      <c r="J151" s="115">
        <v>568.3</v>
      </c>
      <c r="K151" s="115">
        <v>1057.1</v>
      </c>
      <c r="L151" s="115"/>
      <c r="M151" s="115"/>
      <c r="N151" s="115"/>
      <c r="O151" s="115"/>
      <c r="P151" s="103">
        <f>SUM(C151:O151)</f>
        <v>14603.2</v>
      </c>
      <c r="Q151" s="115">
        <v>-2126.3</v>
      </c>
      <c r="R151" s="103">
        <f>P151+Q151</f>
        <v>12476.900000000001</v>
      </c>
      <c r="S151" s="96"/>
      <c r="T151" s="103">
        <f>R151+S151</f>
        <v>12476.900000000001</v>
      </c>
      <c r="U151" s="104">
        <f>T151/$X$6*100</f>
        <v>2.0536720978501863</v>
      </c>
      <c r="V151" s="76"/>
      <c r="W151" s="70"/>
      <c r="X151" s="74"/>
      <c r="Y151" s="74"/>
      <c r="Z151" s="74"/>
      <c r="AA151" s="75"/>
      <c r="AB151" s="69"/>
      <c r="AC151" s="76"/>
      <c r="AD151" s="66"/>
      <c r="AE151" s="66"/>
      <c r="AF151" s="66"/>
      <c r="AG151" s="66"/>
      <c r="AH151" s="66"/>
    </row>
    <row r="152" spans="1:29" s="66" customFormat="1" ht="15" customHeight="1">
      <c r="A152" s="105"/>
      <c r="B152" s="94" t="s">
        <v>82</v>
      </c>
      <c r="C152" s="115">
        <v>6311.139654</v>
      </c>
      <c r="D152" s="115">
        <v>307.72908800000005</v>
      </c>
      <c r="E152" s="115">
        <v>0</v>
      </c>
      <c r="F152" s="115">
        <v>0.054582</v>
      </c>
      <c r="G152" s="115">
        <v>0</v>
      </c>
      <c r="H152" s="115">
        <v>5.25</v>
      </c>
      <c r="I152" s="115"/>
      <c r="J152" s="115">
        <v>197.02922</v>
      </c>
      <c r="K152" s="115">
        <v>88.5</v>
      </c>
      <c r="L152" s="115"/>
      <c r="M152" s="115"/>
      <c r="N152" s="115"/>
      <c r="O152" s="115"/>
      <c r="P152" s="103">
        <f>SUM(C152:O152)</f>
        <v>6909.702544</v>
      </c>
      <c r="Q152" s="115">
        <v>-1380.2914300000002</v>
      </c>
      <c r="R152" s="103">
        <f>P152+Q152</f>
        <v>5529.4111139999995</v>
      </c>
      <c r="S152" s="96"/>
      <c r="T152" s="103">
        <f>R152+S152</f>
        <v>5529.4111139999995</v>
      </c>
      <c r="U152" s="104">
        <f>T152/$X$6*100</f>
        <v>0.9101297054848972</v>
      </c>
      <c r="V152" s="76"/>
      <c r="W152" s="70"/>
      <c r="X152" s="74"/>
      <c r="Y152" s="74"/>
      <c r="Z152" s="74"/>
      <c r="AA152" s="75"/>
      <c r="AB152" s="69"/>
      <c r="AC152" s="76"/>
    </row>
    <row r="153" spans="1:29" s="66" customFormat="1" ht="15" customHeight="1">
      <c r="A153" s="112"/>
      <c r="B153" s="108" t="s">
        <v>83</v>
      </c>
      <c r="C153" s="116">
        <f>C152/C150*100</f>
        <v>48.313095414529585</v>
      </c>
      <c r="D153" s="116">
        <f>D152/D150*100</f>
        <v>29.640636486226164</v>
      </c>
      <c r="E153" s="116">
        <f>E152/E150*100</f>
        <v>0</v>
      </c>
      <c r="F153" s="116">
        <f>F152/F150*100</f>
        <v>13.645499999999998</v>
      </c>
      <c r="G153" s="116"/>
      <c r="H153" s="116">
        <f>H152/H150*100</f>
        <v>80.76923076923077</v>
      </c>
      <c r="I153" s="116"/>
      <c r="J153" s="116">
        <f>J152/J150*100</f>
        <v>43.75704450564094</v>
      </c>
      <c r="K153" s="116">
        <f>K152/K150*100</f>
        <v>9.19576059850374</v>
      </c>
      <c r="L153" s="116"/>
      <c r="M153" s="116"/>
      <c r="N153" s="116"/>
      <c r="O153" s="116"/>
      <c r="P153" s="116">
        <f>P152/P150*100</f>
        <v>44.51875501904531</v>
      </c>
      <c r="Q153" s="116">
        <f>Q152/Q150*100</f>
        <v>49.72052267569613</v>
      </c>
      <c r="R153" s="116">
        <f>R152/R150*100</f>
        <v>43.385692918983295</v>
      </c>
      <c r="S153" s="116"/>
      <c r="T153" s="116">
        <f>T152/T150*100</f>
        <v>43.385692918983295</v>
      </c>
      <c r="U153" s="110"/>
      <c r="V153" s="76"/>
      <c r="W153" s="70"/>
      <c r="X153" s="74"/>
      <c r="Y153" s="74"/>
      <c r="Z153" s="74"/>
      <c r="AA153" s="75"/>
      <c r="AB153" s="69"/>
      <c r="AC153" s="76"/>
    </row>
    <row r="154" spans="1:31" s="66" customFormat="1" ht="40.5" customHeight="1">
      <c r="A154" s="131" t="s">
        <v>116</v>
      </c>
      <c r="B154" s="94" t="s">
        <v>80</v>
      </c>
      <c r="C154" s="115">
        <v>12078.5</v>
      </c>
      <c r="D154" s="115">
        <v>2904.7</v>
      </c>
      <c r="E154" s="115">
        <v>48.17400000000001</v>
      </c>
      <c r="F154" s="115">
        <v>131.5</v>
      </c>
      <c r="G154" s="115">
        <v>163.62400000000002</v>
      </c>
      <c r="H154" s="96">
        <v>0</v>
      </c>
      <c r="I154" s="96"/>
      <c r="J154" s="115">
        <v>925.8</v>
      </c>
      <c r="K154" s="115"/>
      <c r="L154" s="96"/>
      <c r="M154" s="96"/>
      <c r="N154" s="96"/>
      <c r="O154" s="96"/>
      <c r="P154" s="103">
        <f>SUM(C154:O154)</f>
        <v>16252.298</v>
      </c>
      <c r="Q154" s="115">
        <v>-4611.3</v>
      </c>
      <c r="R154" s="103">
        <f>P154+Q154</f>
        <v>11640.998</v>
      </c>
      <c r="S154" s="96"/>
      <c r="T154" s="103">
        <f>R154+S154</f>
        <v>11640.998</v>
      </c>
      <c r="U154" s="104">
        <f>T154/$X$2*100</f>
        <v>2.0085022757623543</v>
      </c>
      <c r="V154" s="76"/>
      <c r="W154" s="74"/>
      <c r="X154" s="74"/>
      <c r="Y154" s="74"/>
      <c r="Z154" s="74"/>
      <c r="AA154" s="82"/>
      <c r="AB154" s="69"/>
      <c r="AC154" s="76"/>
      <c r="AD154" s="65"/>
      <c r="AE154" s="73"/>
    </row>
    <row r="155" spans="1:34" s="67" customFormat="1" ht="15" customHeight="1">
      <c r="A155" s="99"/>
      <c r="B155" s="94" t="s">
        <v>81</v>
      </c>
      <c r="C155" s="115">
        <v>10794.6</v>
      </c>
      <c r="D155" s="115">
        <v>3045.7</v>
      </c>
      <c r="E155" s="115">
        <v>48.2</v>
      </c>
      <c r="F155" s="115">
        <v>142.3</v>
      </c>
      <c r="G155" s="115">
        <v>163.5</v>
      </c>
      <c r="H155" s="115">
        <v>0</v>
      </c>
      <c r="I155" s="115">
        <v>0</v>
      </c>
      <c r="J155" s="115">
        <v>925.8</v>
      </c>
      <c r="K155" s="115"/>
      <c r="L155" s="115"/>
      <c r="M155" s="115"/>
      <c r="N155" s="115"/>
      <c r="O155" s="115"/>
      <c r="P155" s="103">
        <f>SUM(C155:O155)</f>
        <v>15120.099999999999</v>
      </c>
      <c r="Q155" s="115">
        <v>-4251.5</v>
      </c>
      <c r="R155" s="103">
        <f>P155+Q155</f>
        <v>10868.599999999999</v>
      </c>
      <c r="S155" s="96"/>
      <c r="T155" s="103">
        <f>R155+S155</f>
        <v>10868.599999999999</v>
      </c>
      <c r="U155" s="104">
        <f>T155/$X$6*100</f>
        <v>1.7889492231799993</v>
      </c>
      <c r="V155" s="76"/>
      <c r="W155" s="70"/>
      <c r="X155" s="74"/>
      <c r="Y155" s="74"/>
      <c r="Z155" s="74"/>
      <c r="AA155" s="82"/>
      <c r="AB155" s="69"/>
      <c r="AC155" s="76"/>
      <c r="AD155" s="65"/>
      <c r="AE155" s="66"/>
      <c r="AF155" s="66"/>
      <c r="AG155" s="66"/>
      <c r="AH155" s="66"/>
    </row>
    <row r="156" spans="1:30" s="66" customFormat="1" ht="15" customHeight="1">
      <c r="A156" s="99"/>
      <c r="B156" s="94" t="s">
        <v>82</v>
      </c>
      <c r="C156" s="115">
        <v>4661.248216</v>
      </c>
      <c r="D156" s="115">
        <v>2220.578293</v>
      </c>
      <c r="E156" s="115">
        <v>30.816896</v>
      </c>
      <c r="F156" s="115">
        <v>62.731008</v>
      </c>
      <c r="G156" s="115">
        <v>45.15742</v>
      </c>
      <c r="H156" s="115">
        <v>0</v>
      </c>
      <c r="I156" s="115"/>
      <c r="J156" s="115">
        <v>495.179089</v>
      </c>
      <c r="K156" s="115"/>
      <c r="L156" s="115"/>
      <c r="M156" s="115"/>
      <c r="N156" s="115"/>
      <c r="O156" s="115"/>
      <c r="P156" s="103">
        <f>SUM(C156:O156)</f>
        <v>7515.710922000001</v>
      </c>
      <c r="Q156" s="115">
        <v>-1142.1124920000002</v>
      </c>
      <c r="R156" s="103">
        <f>P156+Q156</f>
        <v>6373.598430000001</v>
      </c>
      <c r="S156" s="96"/>
      <c r="T156" s="103">
        <f>R156+S156</f>
        <v>6373.598430000001</v>
      </c>
      <c r="U156" s="104">
        <f>T156/$X$6*100</f>
        <v>1.0490812027501026</v>
      </c>
      <c r="V156" s="76"/>
      <c r="W156" s="70"/>
      <c r="X156" s="74"/>
      <c r="Y156" s="74"/>
      <c r="Z156" s="74"/>
      <c r="AA156" s="82"/>
      <c r="AB156" s="69"/>
      <c r="AC156" s="76"/>
      <c r="AD156" s="65"/>
    </row>
    <row r="157" spans="1:30" s="66" customFormat="1" ht="15" customHeight="1">
      <c r="A157" s="100"/>
      <c r="B157" s="108" t="s">
        <v>83</v>
      </c>
      <c r="C157" s="116">
        <f>C156/C154*100</f>
        <v>38.591283818354924</v>
      </c>
      <c r="D157" s="116">
        <f>D156/D154*100</f>
        <v>76.4477671704479</v>
      </c>
      <c r="E157" s="116">
        <f>E156/E154*100</f>
        <v>63.96997550545937</v>
      </c>
      <c r="F157" s="116">
        <f>F156/F154*100</f>
        <v>47.70418859315589</v>
      </c>
      <c r="G157" s="116">
        <f>G156/G154*100</f>
        <v>27.59828631496602</v>
      </c>
      <c r="H157" s="116"/>
      <c r="I157" s="116"/>
      <c r="J157" s="116">
        <f>J156/J154*100</f>
        <v>53.48661579174768</v>
      </c>
      <c r="K157" s="116"/>
      <c r="L157" s="116"/>
      <c r="M157" s="116"/>
      <c r="N157" s="116"/>
      <c r="O157" s="116"/>
      <c r="P157" s="116">
        <f>P156/P154*100</f>
        <v>46.24398913925896</v>
      </c>
      <c r="Q157" s="116">
        <f>Q156/Q154*100</f>
        <v>24.767690065708155</v>
      </c>
      <c r="R157" s="116">
        <f>R156/R154*100</f>
        <v>54.751305944730866</v>
      </c>
      <c r="S157" s="116"/>
      <c r="T157" s="116">
        <f>T156/T154*100</f>
        <v>54.751305944730866</v>
      </c>
      <c r="U157" s="110"/>
      <c r="V157" s="76"/>
      <c r="W157" s="70"/>
      <c r="X157" s="74"/>
      <c r="Y157" s="74"/>
      <c r="Z157" s="74"/>
      <c r="AA157" s="82"/>
      <c r="AB157" s="69"/>
      <c r="AC157" s="76"/>
      <c r="AD157" s="65"/>
    </row>
    <row r="158" spans="1:29" s="66" customFormat="1" ht="15" customHeight="1">
      <c r="A158" s="121" t="s">
        <v>117</v>
      </c>
      <c r="B158" s="94" t="s">
        <v>80</v>
      </c>
      <c r="C158" s="115">
        <v>14387.7</v>
      </c>
      <c r="D158" s="115">
        <v>2829.4</v>
      </c>
      <c r="E158" s="115">
        <v>47878.6</v>
      </c>
      <c r="F158" s="115">
        <v>1419.1</v>
      </c>
      <c r="G158" s="115">
        <v>1049</v>
      </c>
      <c r="H158" s="115">
        <v>0</v>
      </c>
      <c r="I158" s="115"/>
      <c r="J158" s="115">
        <v>12.9</v>
      </c>
      <c r="K158" s="96"/>
      <c r="L158" s="96"/>
      <c r="M158" s="96"/>
      <c r="N158" s="96"/>
      <c r="O158" s="96"/>
      <c r="P158" s="103">
        <f>SUM(C158:O158)</f>
        <v>67576.7</v>
      </c>
      <c r="Q158" s="96"/>
      <c r="R158" s="103">
        <f>P158+Q158</f>
        <v>67576.7</v>
      </c>
      <c r="S158" s="96"/>
      <c r="T158" s="103">
        <f>R158+S158</f>
        <v>67576.7</v>
      </c>
      <c r="U158" s="104">
        <f>T158/$X$2*100</f>
        <v>11.65947762713385</v>
      </c>
      <c r="V158" s="74"/>
      <c r="W158" s="69"/>
      <c r="X158" s="74"/>
      <c r="Y158" s="74"/>
      <c r="Z158" s="74"/>
      <c r="AA158" s="65"/>
      <c r="AB158" s="69"/>
      <c r="AC158" s="76"/>
    </row>
    <row r="159" spans="1:34" s="67" customFormat="1" ht="15" customHeight="1">
      <c r="A159" s="105"/>
      <c r="B159" s="94" t="s">
        <v>81</v>
      </c>
      <c r="C159" s="115">
        <v>14245.8</v>
      </c>
      <c r="D159" s="115">
        <v>3127</v>
      </c>
      <c r="E159" s="115">
        <v>48079.3</v>
      </c>
      <c r="F159" s="115">
        <v>1222.7</v>
      </c>
      <c r="G159" s="115">
        <v>1049.1</v>
      </c>
      <c r="H159" s="115">
        <v>0</v>
      </c>
      <c r="I159" s="115">
        <v>0</v>
      </c>
      <c r="J159" s="115">
        <v>62.95</v>
      </c>
      <c r="K159" s="115"/>
      <c r="L159" s="115"/>
      <c r="M159" s="115"/>
      <c r="N159" s="115"/>
      <c r="O159" s="115"/>
      <c r="P159" s="103">
        <f>SUM(C159:O159)</f>
        <v>67786.85</v>
      </c>
      <c r="Q159" s="96"/>
      <c r="R159" s="103">
        <f>P159+Q159</f>
        <v>67786.85</v>
      </c>
      <c r="S159" s="96"/>
      <c r="T159" s="103">
        <f>R159+S159</f>
        <v>67786.85</v>
      </c>
      <c r="U159" s="104">
        <f>T159/$X$6*100</f>
        <v>11.157576196503612</v>
      </c>
      <c r="V159" s="70"/>
      <c r="W159" s="70"/>
      <c r="X159" s="74"/>
      <c r="Y159" s="74"/>
      <c r="Z159" s="74"/>
      <c r="AA159" s="65"/>
      <c r="AB159" s="69"/>
      <c r="AC159" s="76"/>
      <c r="AD159" s="66"/>
      <c r="AE159" s="66"/>
      <c r="AF159" s="66"/>
      <c r="AG159" s="66"/>
      <c r="AH159" s="66"/>
    </row>
    <row r="160" spans="1:29" s="66" customFormat="1" ht="15" customHeight="1">
      <c r="A160" s="105"/>
      <c r="B160" s="94" t="s">
        <v>82</v>
      </c>
      <c r="C160" s="115">
        <v>6876.276717</v>
      </c>
      <c r="D160" s="115">
        <v>1568.786447</v>
      </c>
      <c r="E160" s="115">
        <v>23880.676964</v>
      </c>
      <c r="F160" s="115">
        <v>573.820822</v>
      </c>
      <c r="G160" s="115">
        <v>557.0008</v>
      </c>
      <c r="H160" s="115">
        <v>0</v>
      </c>
      <c r="I160" s="115"/>
      <c r="J160" s="115">
        <v>68.40702</v>
      </c>
      <c r="K160" s="115"/>
      <c r="L160" s="115"/>
      <c r="M160" s="115"/>
      <c r="N160" s="115"/>
      <c r="O160" s="115"/>
      <c r="P160" s="103">
        <f>SUM(C160:O160)</f>
        <v>33524.96877</v>
      </c>
      <c r="Q160" s="96"/>
      <c r="R160" s="103">
        <f>P160+Q160</f>
        <v>33524.96877</v>
      </c>
      <c r="S160" s="96"/>
      <c r="T160" s="103">
        <f>R160+S160</f>
        <v>33524.96877</v>
      </c>
      <c r="U160" s="104">
        <f>T160/$X$6*100</f>
        <v>5.518140960033973</v>
      </c>
      <c r="V160" s="70"/>
      <c r="W160" s="70"/>
      <c r="X160" s="74"/>
      <c r="Y160" s="74"/>
      <c r="Z160" s="74"/>
      <c r="AA160" s="65"/>
      <c r="AB160" s="69"/>
      <c r="AC160" s="76"/>
    </row>
    <row r="161" spans="1:29" s="66" customFormat="1" ht="15" customHeight="1">
      <c r="A161" s="112"/>
      <c r="B161" s="108" t="s">
        <v>83</v>
      </c>
      <c r="C161" s="116">
        <f>C160/C158*100</f>
        <v>47.79274461519214</v>
      </c>
      <c r="D161" s="116">
        <f>D160/D158*100</f>
        <v>55.44590538630098</v>
      </c>
      <c r="E161" s="116">
        <f>E160/E158*100</f>
        <v>49.87755900130747</v>
      </c>
      <c r="F161" s="116">
        <f>F160/F158*100</f>
        <v>40.43554520470721</v>
      </c>
      <c r="G161" s="116">
        <f>G160/G158*100</f>
        <v>53.098265014299336</v>
      </c>
      <c r="H161" s="116"/>
      <c r="I161" s="116"/>
      <c r="J161" s="116">
        <f>J160/J158*100</f>
        <v>530.2869767441861</v>
      </c>
      <c r="K161" s="116"/>
      <c r="L161" s="116"/>
      <c r="M161" s="116"/>
      <c r="N161" s="116"/>
      <c r="O161" s="116"/>
      <c r="P161" s="116">
        <f>P160/P158*100</f>
        <v>49.61024845841836</v>
      </c>
      <c r="Q161" s="116"/>
      <c r="R161" s="116">
        <f>R160/R158*100</f>
        <v>49.61024845841836</v>
      </c>
      <c r="S161" s="116"/>
      <c r="T161" s="116">
        <f>T160/T158*100</f>
        <v>49.61024845841836</v>
      </c>
      <c r="U161" s="110"/>
      <c r="V161" s="70"/>
      <c r="W161" s="70"/>
      <c r="X161" s="74"/>
      <c r="Y161" s="74"/>
      <c r="Z161" s="74"/>
      <c r="AA161" s="65"/>
      <c r="AB161" s="69"/>
      <c r="AC161" s="76"/>
    </row>
    <row r="162" spans="1:29" s="66" customFormat="1" ht="15" customHeight="1">
      <c r="A162" s="121" t="s">
        <v>118</v>
      </c>
      <c r="B162" s="94" t="s">
        <v>80</v>
      </c>
      <c r="C162" s="115">
        <v>1706.3</v>
      </c>
      <c r="D162" s="115">
        <v>499.5</v>
      </c>
      <c r="E162" s="96">
        <v>0</v>
      </c>
      <c r="F162" s="115">
        <v>25.6</v>
      </c>
      <c r="G162" s="96">
        <v>0</v>
      </c>
      <c r="H162" s="96">
        <v>0</v>
      </c>
      <c r="I162" s="96"/>
      <c r="J162" s="115">
        <v>59.7</v>
      </c>
      <c r="K162" s="96">
        <v>0</v>
      </c>
      <c r="L162" s="103">
        <v>0.092</v>
      </c>
      <c r="M162" s="96"/>
      <c r="N162" s="103"/>
      <c r="O162" s="96"/>
      <c r="P162" s="103">
        <f>SUM(C162:O162)</f>
        <v>2291.192</v>
      </c>
      <c r="Q162" s="96"/>
      <c r="R162" s="103">
        <f>P162+Q162</f>
        <v>2291.192</v>
      </c>
      <c r="S162" s="96"/>
      <c r="T162" s="103">
        <f>R162+S162</f>
        <v>2291.192</v>
      </c>
      <c r="U162" s="104">
        <f>T162/$X$2*100</f>
        <v>0.39531527676651956</v>
      </c>
      <c r="V162" s="74"/>
      <c r="W162" s="69"/>
      <c r="X162" s="74"/>
      <c r="Y162" s="74"/>
      <c r="Z162" s="74"/>
      <c r="AA162" s="75"/>
      <c r="AB162" s="69"/>
      <c r="AC162" s="76"/>
    </row>
    <row r="163" spans="1:34" s="67" customFormat="1" ht="15" customHeight="1">
      <c r="A163" s="105"/>
      <c r="B163" s="94" t="s">
        <v>81</v>
      </c>
      <c r="C163" s="115">
        <v>1660.4</v>
      </c>
      <c r="D163" s="115">
        <v>622.76</v>
      </c>
      <c r="E163" s="115">
        <v>0</v>
      </c>
      <c r="F163" s="115">
        <v>25.6</v>
      </c>
      <c r="G163" s="115">
        <v>0</v>
      </c>
      <c r="H163" s="115">
        <v>0</v>
      </c>
      <c r="I163" s="115">
        <v>0</v>
      </c>
      <c r="J163" s="115">
        <v>289.7</v>
      </c>
      <c r="K163" s="115">
        <v>0</v>
      </c>
      <c r="L163" s="115">
        <v>0.093</v>
      </c>
      <c r="M163" s="115"/>
      <c r="N163" s="115"/>
      <c r="O163" s="115"/>
      <c r="P163" s="103">
        <f>SUM(C163:O163)</f>
        <v>2598.5529999999994</v>
      </c>
      <c r="Q163" s="96"/>
      <c r="R163" s="103">
        <f>P163+Q163</f>
        <v>2598.5529999999994</v>
      </c>
      <c r="S163" s="96"/>
      <c r="T163" s="103">
        <f>R163+S163</f>
        <v>2598.5529999999994</v>
      </c>
      <c r="U163" s="104">
        <f>T163/$X$6*100</f>
        <v>0.42771648333198903</v>
      </c>
      <c r="V163" s="70"/>
      <c r="W163" s="70"/>
      <c r="X163" s="74"/>
      <c r="Y163" s="74"/>
      <c r="Z163" s="74"/>
      <c r="AA163" s="75"/>
      <c r="AB163" s="69"/>
      <c r="AC163" s="76"/>
      <c r="AD163" s="66"/>
      <c r="AE163" s="66"/>
      <c r="AF163" s="66"/>
      <c r="AG163" s="66"/>
      <c r="AH163" s="66"/>
    </row>
    <row r="164" spans="1:29" s="66" customFormat="1" ht="15" customHeight="1">
      <c r="A164" s="105"/>
      <c r="B164" s="94" t="s">
        <v>82</v>
      </c>
      <c r="C164" s="115">
        <v>702.3516</v>
      </c>
      <c r="D164" s="115">
        <v>356.38793300000003</v>
      </c>
      <c r="E164" s="115">
        <v>0</v>
      </c>
      <c r="F164" s="115">
        <v>9.692067</v>
      </c>
      <c r="G164" s="115">
        <v>0</v>
      </c>
      <c r="H164" s="115">
        <v>0</v>
      </c>
      <c r="I164" s="115"/>
      <c r="J164" s="115">
        <v>203.632601</v>
      </c>
      <c r="K164" s="115"/>
      <c r="L164" s="115"/>
      <c r="M164" s="115"/>
      <c r="N164" s="115"/>
      <c r="O164" s="115"/>
      <c r="P164" s="103">
        <f>SUM(C164:O164)</f>
        <v>1272.064201</v>
      </c>
      <c r="Q164" s="96"/>
      <c r="R164" s="103">
        <f>P164+Q164</f>
        <v>1272.064201</v>
      </c>
      <c r="S164" s="96"/>
      <c r="T164" s="103">
        <f>R164+S164</f>
        <v>1272.064201</v>
      </c>
      <c r="U164" s="104">
        <f>T164/$X$6*100</f>
        <v>0.20937915317649344</v>
      </c>
      <c r="V164" s="70"/>
      <c r="W164" s="70"/>
      <c r="X164" s="74"/>
      <c r="Y164" s="74"/>
      <c r="Z164" s="74"/>
      <c r="AA164" s="75"/>
      <c r="AB164" s="69"/>
      <c r="AC164" s="76"/>
    </row>
    <row r="165" spans="1:29" s="66" customFormat="1" ht="15" customHeight="1">
      <c r="A165" s="112"/>
      <c r="B165" s="108" t="s">
        <v>83</v>
      </c>
      <c r="C165" s="116">
        <f>C164/C162*100</f>
        <v>41.16225751626325</v>
      </c>
      <c r="D165" s="116">
        <f>D164/D162*100</f>
        <v>71.34893553553555</v>
      </c>
      <c r="E165" s="116"/>
      <c r="F165" s="116">
        <f>F164/F162*100</f>
        <v>37.85963671875</v>
      </c>
      <c r="G165" s="116"/>
      <c r="H165" s="116"/>
      <c r="I165" s="116"/>
      <c r="J165" s="116">
        <f>J164/J162*100</f>
        <v>341.0931340033501</v>
      </c>
      <c r="K165" s="116"/>
      <c r="L165" s="116">
        <f>L164/L162*100</f>
        <v>0</v>
      </c>
      <c r="M165" s="116"/>
      <c r="N165" s="116"/>
      <c r="O165" s="116"/>
      <c r="P165" s="116">
        <f>P164/P162*100</f>
        <v>55.51975569921682</v>
      </c>
      <c r="Q165" s="116"/>
      <c r="R165" s="116">
        <f>R164/R162*100</f>
        <v>55.51975569921682</v>
      </c>
      <c r="S165" s="116"/>
      <c r="T165" s="116">
        <f>T164/T162*100</f>
        <v>55.51975569921682</v>
      </c>
      <c r="U165" s="110"/>
      <c r="V165" s="70"/>
      <c r="W165" s="70"/>
      <c r="X165" s="74"/>
      <c r="Y165" s="74"/>
      <c r="Z165" s="74"/>
      <c r="AA165" s="75"/>
      <c r="AB165" s="69"/>
      <c r="AC165" s="76"/>
    </row>
    <row r="166" spans="1:29" s="66" customFormat="1" ht="21.75" customHeight="1">
      <c r="A166" s="111" t="s">
        <v>119</v>
      </c>
      <c r="B166" s="94" t="s">
        <v>80</v>
      </c>
      <c r="C166" s="115">
        <v>226.9</v>
      </c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103">
        <f>SUM(C166:O166)</f>
        <v>226.9</v>
      </c>
      <c r="Q166" s="96"/>
      <c r="R166" s="103">
        <f>P166+Q166</f>
        <v>226.9</v>
      </c>
      <c r="S166" s="96"/>
      <c r="T166" s="103">
        <f>R166+S166</f>
        <v>226.9</v>
      </c>
      <c r="U166" s="104">
        <f>T166/$X$2*100</f>
        <v>0.03914863367990255</v>
      </c>
      <c r="V166" s="74"/>
      <c r="W166" s="69"/>
      <c r="X166" s="74"/>
      <c r="Y166" s="74"/>
      <c r="Z166" s="74"/>
      <c r="AA166" s="75"/>
      <c r="AB166" s="69"/>
      <c r="AC166" s="65"/>
    </row>
    <row r="167" spans="1:34" s="67" customFormat="1" ht="15" customHeight="1">
      <c r="A167" s="105"/>
      <c r="B167" s="94" t="s">
        <v>81</v>
      </c>
      <c r="C167" s="115">
        <v>943.4</v>
      </c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03">
        <f>SUM(C167:O167)</f>
        <v>943.4</v>
      </c>
      <c r="Q167" s="96"/>
      <c r="R167" s="103">
        <f>P167+Q167</f>
        <v>943.4</v>
      </c>
      <c r="S167" s="96"/>
      <c r="T167" s="103">
        <f>R167+S167</f>
        <v>943.4</v>
      </c>
      <c r="U167" s="104">
        <f>T167/$X$6*100</f>
        <v>0.1552817011526794</v>
      </c>
      <c r="V167" s="70"/>
      <c r="W167" s="70"/>
      <c r="X167" s="74"/>
      <c r="Y167" s="74"/>
      <c r="Z167" s="74"/>
      <c r="AA167" s="75"/>
      <c r="AB167" s="69"/>
      <c r="AC167" s="65"/>
      <c r="AD167" s="66"/>
      <c r="AE167" s="66"/>
      <c r="AF167" s="66"/>
      <c r="AG167" s="66"/>
      <c r="AH167" s="66"/>
    </row>
    <row r="168" spans="1:29" s="66" customFormat="1" ht="15" customHeight="1">
      <c r="A168" s="105"/>
      <c r="B168" s="94" t="s">
        <v>82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03"/>
      <c r="Q168" s="96"/>
      <c r="R168" s="103"/>
      <c r="S168" s="96"/>
      <c r="T168" s="103"/>
      <c r="U168" s="104"/>
      <c r="V168" s="70"/>
      <c r="W168" s="70"/>
      <c r="X168" s="74"/>
      <c r="Y168" s="74"/>
      <c r="Z168" s="74"/>
      <c r="AA168" s="75"/>
      <c r="AB168" s="69"/>
      <c r="AC168" s="65"/>
    </row>
    <row r="169" spans="1:29" s="66" customFormat="1" ht="15" customHeight="1">
      <c r="A169" s="112"/>
      <c r="B169" s="108" t="s">
        <v>83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09"/>
      <c r="Q169" s="102"/>
      <c r="R169" s="109"/>
      <c r="S169" s="102"/>
      <c r="T169" s="109"/>
      <c r="U169" s="110"/>
      <c r="V169" s="70"/>
      <c r="W169" s="70"/>
      <c r="X169" s="74"/>
      <c r="Y169" s="74"/>
      <c r="Z169" s="74"/>
      <c r="AA169" s="75"/>
      <c r="AB169" s="69"/>
      <c r="AC169" s="65"/>
    </row>
    <row r="170" spans="1:29" s="66" customFormat="1" ht="27" customHeight="1">
      <c r="A170" s="132" t="s">
        <v>120</v>
      </c>
      <c r="B170" s="94" t="s">
        <v>80</v>
      </c>
      <c r="C170" s="115">
        <v>3636.8</v>
      </c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103">
        <f>SUM(C170:O170)</f>
        <v>3636.8</v>
      </c>
      <c r="Q170" s="115">
        <v>-1212.6</v>
      </c>
      <c r="R170" s="103">
        <f>P170+Q170</f>
        <v>2424.2000000000003</v>
      </c>
      <c r="S170" s="96"/>
      <c r="T170" s="103">
        <f>R170+S170</f>
        <v>2424.2000000000003</v>
      </c>
      <c r="U170" s="104">
        <f>T170/$X$2*100</f>
        <v>0.4182640712508584</v>
      </c>
      <c r="V170" s="76"/>
      <c r="W170" s="69"/>
      <c r="X170" s="74"/>
      <c r="Y170" s="74"/>
      <c r="Z170" s="74"/>
      <c r="AA170" s="75"/>
      <c r="AB170" s="69"/>
      <c r="AC170" s="76"/>
    </row>
    <row r="171" spans="1:34" s="67" customFormat="1" ht="15" customHeight="1">
      <c r="A171" s="105"/>
      <c r="B171" s="94" t="s">
        <v>81</v>
      </c>
      <c r="C171" s="115">
        <v>3403.8</v>
      </c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03">
        <f>SUM(C171:O171)</f>
        <v>3403.8</v>
      </c>
      <c r="Q171" s="115">
        <v>-1376.8</v>
      </c>
      <c r="R171" s="103">
        <f>P171+Q171</f>
        <v>2027.0000000000002</v>
      </c>
      <c r="S171" s="96"/>
      <c r="T171" s="103">
        <f>R171+S171</f>
        <v>2027.0000000000002</v>
      </c>
      <c r="U171" s="104">
        <f>T171/$X$6*100</f>
        <v>0.3336400341705334</v>
      </c>
      <c r="V171" s="76"/>
      <c r="W171" s="70"/>
      <c r="X171" s="74"/>
      <c r="Y171" s="74"/>
      <c r="Z171" s="74"/>
      <c r="AA171" s="75"/>
      <c r="AB171" s="69"/>
      <c r="AC171" s="76"/>
      <c r="AD171" s="66"/>
      <c r="AE171" s="66"/>
      <c r="AF171" s="66"/>
      <c r="AG171" s="66"/>
      <c r="AH171" s="66"/>
    </row>
    <row r="172" spans="1:29" s="66" customFormat="1" ht="15" customHeight="1">
      <c r="A172" s="105"/>
      <c r="B172" s="94" t="s">
        <v>82</v>
      </c>
      <c r="C172" s="115">
        <v>1495.717243</v>
      </c>
      <c r="D172" s="115">
        <v>0</v>
      </c>
      <c r="E172" s="115">
        <v>0</v>
      </c>
      <c r="F172" s="115">
        <v>0</v>
      </c>
      <c r="G172" s="115">
        <v>0</v>
      </c>
      <c r="H172" s="115">
        <v>0</v>
      </c>
      <c r="I172" s="115"/>
      <c r="J172" s="115">
        <v>4</v>
      </c>
      <c r="K172" s="115"/>
      <c r="L172" s="115"/>
      <c r="M172" s="115"/>
      <c r="N172" s="115"/>
      <c r="O172" s="115"/>
      <c r="P172" s="103">
        <f>SUM(C172:O172)</f>
        <v>1499.717243</v>
      </c>
      <c r="Q172" s="115">
        <v>-795.2764399999999</v>
      </c>
      <c r="R172" s="103">
        <f>P172+Q172</f>
        <v>704.4408030000002</v>
      </c>
      <c r="S172" s="96"/>
      <c r="T172" s="103">
        <f>R172+S172</f>
        <v>704.4408030000002</v>
      </c>
      <c r="U172" s="104">
        <f>T172/$X$6*100</f>
        <v>0.11594950842823779</v>
      </c>
      <c r="V172" s="76"/>
      <c r="W172" s="70"/>
      <c r="X172" s="74"/>
      <c r="Y172" s="74"/>
      <c r="Z172" s="74"/>
      <c r="AA172" s="75"/>
      <c r="AB172" s="69"/>
      <c r="AC172" s="76"/>
    </row>
    <row r="173" spans="1:29" s="66" customFormat="1" ht="15" customHeight="1">
      <c r="A173" s="112"/>
      <c r="B173" s="108" t="s">
        <v>83</v>
      </c>
      <c r="C173" s="116">
        <f>C172/C170*100</f>
        <v>41.12728890783106</v>
      </c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>
        <f>P172/P170*100</f>
        <v>41.237275709414874</v>
      </c>
      <c r="Q173" s="116">
        <f>Q172/Q170*100</f>
        <v>65.58440046181757</v>
      </c>
      <c r="R173" s="116">
        <f>R172/R170*100</f>
        <v>29.058691650853895</v>
      </c>
      <c r="S173" s="116"/>
      <c r="T173" s="116">
        <f>T172/T170*100</f>
        <v>29.058691650853895</v>
      </c>
      <c r="U173" s="110"/>
      <c r="V173" s="76"/>
      <c r="W173" s="70"/>
      <c r="X173" s="74"/>
      <c r="Y173" s="74"/>
      <c r="Z173" s="74"/>
      <c r="AA173" s="75"/>
      <c r="AB173" s="69"/>
      <c r="AC173" s="76"/>
    </row>
    <row r="174" spans="1:32" s="66" customFormat="1" ht="15" customHeight="1">
      <c r="A174" s="124" t="s">
        <v>121</v>
      </c>
      <c r="B174" s="94" t="s">
        <v>80</v>
      </c>
      <c r="C174" s="115">
        <v>2679.2</v>
      </c>
      <c r="D174" s="115">
        <v>10187.7</v>
      </c>
      <c r="E174" s="115">
        <v>8</v>
      </c>
      <c r="F174" s="115">
        <v>9.9</v>
      </c>
      <c r="G174" s="115">
        <v>131</v>
      </c>
      <c r="H174" s="115">
        <v>454.3</v>
      </c>
      <c r="I174" s="115"/>
      <c r="J174" s="115">
        <v>842.2</v>
      </c>
      <c r="K174" s="115">
        <v>6.08</v>
      </c>
      <c r="L174" s="115">
        <v>8.1</v>
      </c>
      <c r="M174" s="115">
        <v>7200.3</v>
      </c>
      <c r="N174" s="96"/>
      <c r="O174" s="96"/>
      <c r="P174" s="103">
        <f>SUM(C174:O174)</f>
        <v>21526.780000000002</v>
      </c>
      <c r="Q174" s="115">
        <v>-219.6</v>
      </c>
      <c r="R174" s="103">
        <f>P174+Q174</f>
        <v>21307.180000000004</v>
      </c>
      <c r="S174" s="115">
        <v>-263.3</v>
      </c>
      <c r="T174" s="103">
        <f>R174+S174</f>
        <v>21043.880000000005</v>
      </c>
      <c r="U174" s="104">
        <f>T174/$X$2*100</f>
        <v>3.63084684585204</v>
      </c>
      <c r="V174" s="74"/>
      <c r="W174" s="69"/>
      <c r="X174" s="74"/>
      <c r="Y174" s="74"/>
      <c r="Z174" s="74"/>
      <c r="AA174" s="75"/>
      <c r="AB174" s="69"/>
      <c r="AC174" s="76"/>
      <c r="AD174" s="76"/>
      <c r="AE174" s="73"/>
      <c r="AF174" s="73"/>
    </row>
    <row r="175" spans="1:34" s="67" customFormat="1" ht="15" customHeight="1">
      <c r="A175" s="105"/>
      <c r="B175" s="94" t="s">
        <v>81</v>
      </c>
      <c r="C175" s="115">
        <v>2578.1</v>
      </c>
      <c r="D175" s="115">
        <v>9253.3</v>
      </c>
      <c r="E175" s="115">
        <v>5</v>
      </c>
      <c r="F175" s="115">
        <v>7.7</v>
      </c>
      <c r="G175" s="115">
        <v>131</v>
      </c>
      <c r="H175" s="115">
        <v>383.9</v>
      </c>
      <c r="I175" s="115">
        <v>0</v>
      </c>
      <c r="J175" s="115">
        <v>2052.5</v>
      </c>
      <c r="K175" s="115">
        <v>6.1</v>
      </c>
      <c r="L175" s="115">
        <v>8.1</v>
      </c>
      <c r="M175" s="115">
        <v>6907.6</v>
      </c>
      <c r="N175" s="115"/>
      <c r="O175" s="115"/>
      <c r="P175" s="103">
        <f>SUM(C175:O175)</f>
        <v>21333.300000000003</v>
      </c>
      <c r="Q175" s="115">
        <v>-219.6</v>
      </c>
      <c r="R175" s="103">
        <f>P175+Q175</f>
        <v>21113.700000000004</v>
      </c>
      <c r="S175" s="115">
        <v>-19.9</v>
      </c>
      <c r="T175" s="103">
        <f>R175+S175</f>
        <v>21093.800000000003</v>
      </c>
      <c r="U175" s="104">
        <f>T175/$X$6*100</f>
        <v>3.471996128656338</v>
      </c>
      <c r="V175" s="70"/>
      <c r="W175" s="70"/>
      <c r="X175" s="74"/>
      <c r="Y175" s="74"/>
      <c r="Z175" s="74"/>
      <c r="AA175" s="75"/>
      <c r="AB175" s="69"/>
      <c r="AC175" s="76"/>
      <c r="AD175" s="76"/>
      <c r="AE175" s="73"/>
      <c r="AF175" s="73"/>
      <c r="AG175" s="66"/>
      <c r="AH175" s="66"/>
    </row>
    <row r="176" spans="1:32" s="66" customFormat="1" ht="15" customHeight="1">
      <c r="A176" s="105"/>
      <c r="B176" s="94" t="s">
        <v>82</v>
      </c>
      <c r="C176" s="115">
        <v>655.917651</v>
      </c>
      <c r="D176" s="115">
        <v>3854.222249</v>
      </c>
      <c r="E176" s="115">
        <v>0.024333</v>
      </c>
      <c r="F176" s="115">
        <v>0.55441</v>
      </c>
      <c r="G176" s="115">
        <v>46.062392</v>
      </c>
      <c r="H176" s="115">
        <v>135.45</v>
      </c>
      <c r="I176" s="115"/>
      <c r="J176" s="115">
        <v>270.801363</v>
      </c>
      <c r="K176" s="115">
        <v>0</v>
      </c>
      <c r="L176" s="115">
        <v>0</v>
      </c>
      <c r="M176" s="115">
        <v>2938.1156800000003</v>
      </c>
      <c r="N176" s="115"/>
      <c r="O176" s="115"/>
      <c r="P176" s="103">
        <f>SUM(C176:O176)</f>
        <v>7901.148078</v>
      </c>
      <c r="Q176" s="115">
        <v>-24</v>
      </c>
      <c r="R176" s="103">
        <f>P176+Q176</f>
        <v>7877.148078</v>
      </c>
      <c r="S176" s="115"/>
      <c r="T176" s="103">
        <f>R176+S176</f>
        <v>7877.148078</v>
      </c>
      <c r="U176" s="104">
        <f>T176/$X$6*100</f>
        <v>1.2965623847608638</v>
      </c>
      <c r="V176" s="70"/>
      <c r="W176" s="70"/>
      <c r="X176" s="74"/>
      <c r="Y176" s="74"/>
      <c r="Z176" s="74"/>
      <c r="AA176" s="75"/>
      <c r="AB176" s="69"/>
      <c r="AC176" s="76"/>
      <c r="AD176" s="76"/>
      <c r="AE176" s="73"/>
      <c r="AF176" s="73"/>
    </row>
    <row r="177" spans="1:32" s="66" customFormat="1" ht="15" customHeight="1">
      <c r="A177" s="112"/>
      <c r="B177" s="108" t="s">
        <v>83</v>
      </c>
      <c r="C177" s="116">
        <f aca="true" t="shared" si="24" ref="C177:H177">C176/C174*100</f>
        <v>24.481847230516575</v>
      </c>
      <c r="D177" s="116">
        <f t="shared" si="24"/>
        <v>37.832113715558954</v>
      </c>
      <c r="E177" s="116">
        <f t="shared" si="24"/>
        <v>0.3041625</v>
      </c>
      <c r="F177" s="116">
        <f t="shared" si="24"/>
        <v>5.600101010101009</v>
      </c>
      <c r="G177" s="116">
        <f t="shared" si="24"/>
        <v>35.16213129770993</v>
      </c>
      <c r="H177" s="116">
        <f t="shared" si="24"/>
        <v>29.8151001540832</v>
      </c>
      <c r="I177" s="116"/>
      <c r="J177" s="116">
        <f>J176/J174*100</f>
        <v>32.154044526240796</v>
      </c>
      <c r="K177" s="116">
        <f>K176/K174*100</f>
        <v>0</v>
      </c>
      <c r="L177" s="116">
        <f>L176/L174*100</f>
        <v>0</v>
      </c>
      <c r="M177" s="116">
        <f>M176/M174*100</f>
        <v>40.80546199463912</v>
      </c>
      <c r="N177" s="116"/>
      <c r="O177" s="116"/>
      <c r="P177" s="116">
        <f>P176/P174*100</f>
        <v>36.703808363350205</v>
      </c>
      <c r="Q177" s="116">
        <f>Q176/Q174*100</f>
        <v>10.92896174863388</v>
      </c>
      <c r="R177" s="116">
        <f>R176/R174*100</f>
        <v>36.96945385546092</v>
      </c>
      <c r="S177" s="116">
        <f>S176/S174*100</f>
        <v>0</v>
      </c>
      <c r="T177" s="116">
        <f>T176/T174*100</f>
        <v>37.43201385866104</v>
      </c>
      <c r="U177" s="110"/>
      <c r="V177" s="70"/>
      <c r="W177" s="70"/>
      <c r="X177" s="74"/>
      <c r="Y177" s="74"/>
      <c r="Z177" s="74"/>
      <c r="AA177" s="75"/>
      <c r="AB177" s="69"/>
      <c r="AC177" s="76"/>
      <c r="AD177" s="76"/>
      <c r="AE177" s="73"/>
      <c r="AF177" s="73"/>
    </row>
    <row r="178" spans="1:29" s="66" customFormat="1" ht="15" customHeight="1">
      <c r="A178" s="124" t="s">
        <v>122</v>
      </c>
      <c r="B178" s="94" t="s">
        <v>80</v>
      </c>
      <c r="C178" s="115">
        <v>440.4</v>
      </c>
      <c r="D178" s="115">
        <v>1.14</v>
      </c>
      <c r="E178" s="96">
        <v>0</v>
      </c>
      <c r="F178" s="115">
        <v>1.5</v>
      </c>
      <c r="G178" s="96"/>
      <c r="H178" s="96"/>
      <c r="I178" s="96"/>
      <c r="J178" s="96"/>
      <c r="K178" s="96"/>
      <c r="L178" s="96"/>
      <c r="M178" s="96"/>
      <c r="N178" s="96"/>
      <c r="O178" s="96"/>
      <c r="P178" s="103">
        <f>SUM(C178:O178)</f>
        <v>443.03999999999996</v>
      </c>
      <c r="Q178" s="96"/>
      <c r="R178" s="103">
        <f>P178+Q178</f>
        <v>443.03999999999996</v>
      </c>
      <c r="S178" s="115">
        <f>-R178</f>
        <v>-443.03999999999996</v>
      </c>
      <c r="T178" s="103">
        <f>R178+S178</f>
        <v>0</v>
      </c>
      <c r="U178" s="104">
        <f>T178/$X$2*100</f>
        <v>0</v>
      </c>
      <c r="V178" s="76"/>
      <c r="W178" s="69"/>
      <c r="X178" s="74"/>
      <c r="Y178" s="74"/>
      <c r="Z178" s="74"/>
      <c r="AA178" s="75"/>
      <c r="AB178" s="65"/>
      <c r="AC178" s="65"/>
    </row>
    <row r="179" spans="1:34" s="67" customFormat="1" ht="15" customHeight="1">
      <c r="A179" s="105"/>
      <c r="B179" s="94" t="s">
        <v>81</v>
      </c>
      <c r="C179" s="115">
        <v>396.4</v>
      </c>
      <c r="D179" s="115">
        <v>0.3</v>
      </c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03">
        <f>SUM(C179:O179)</f>
        <v>396.7</v>
      </c>
      <c r="Q179" s="96"/>
      <c r="R179" s="103">
        <f>P179+Q179</f>
        <v>396.7</v>
      </c>
      <c r="S179" s="115">
        <f>-R179</f>
        <v>-396.7</v>
      </c>
      <c r="T179" s="103">
        <f>R179+S179</f>
        <v>0</v>
      </c>
      <c r="U179" s="104">
        <f>T179/$X$6*100</f>
        <v>0</v>
      </c>
      <c r="V179" s="76"/>
      <c r="W179" s="69"/>
      <c r="X179" s="74"/>
      <c r="Y179" s="74"/>
      <c r="Z179" s="74"/>
      <c r="AA179" s="75"/>
      <c r="AB179" s="65"/>
      <c r="AC179" s="65"/>
      <c r="AD179" s="66"/>
      <c r="AE179" s="66"/>
      <c r="AF179" s="66"/>
      <c r="AG179" s="66"/>
      <c r="AH179" s="66"/>
    </row>
    <row r="180" spans="1:29" s="66" customFormat="1" ht="15" customHeight="1">
      <c r="A180" s="105"/>
      <c r="B180" s="94" t="s">
        <v>82</v>
      </c>
      <c r="C180" s="115">
        <v>9.642555</v>
      </c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03">
        <f>SUM(C180:O180)</f>
        <v>9.642555</v>
      </c>
      <c r="Q180" s="96"/>
      <c r="R180" s="103">
        <f>P180+Q180</f>
        <v>9.642555</v>
      </c>
      <c r="S180" s="115">
        <f>-R180</f>
        <v>-9.642555</v>
      </c>
      <c r="T180" s="103"/>
      <c r="U180" s="104"/>
      <c r="V180" s="76"/>
      <c r="W180" s="69"/>
      <c r="X180" s="74"/>
      <c r="Y180" s="74"/>
      <c r="Z180" s="74"/>
      <c r="AA180" s="75"/>
      <c r="AB180" s="65"/>
      <c r="AC180" s="65"/>
    </row>
    <row r="181" spans="1:29" s="66" customFormat="1" ht="15" customHeight="1">
      <c r="A181" s="112"/>
      <c r="B181" s="108" t="s">
        <v>83</v>
      </c>
      <c r="C181" s="116">
        <f>C180/C178*100</f>
        <v>2.18949931880109</v>
      </c>
      <c r="D181" s="116">
        <f>D180/D178*100</f>
        <v>0</v>
      </c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>
        <f>P180/P178*100</f>
        <v>2.176452464788732</v>
      </c>
      <c r="Q181" s="116"/>
      <c r="R181" s="116">
        <f>R180/R178*100</f>
        <v>2.176452464788732</v>
      </c>
      <c r="S181" s="116">
        <f>S180/S178*100</f>
        <v>2.176452464788732</v>
      </c>
      <c r="T181" s="109"/>
      <c r="U181" s="110"/>
      <c r="V181" s="76"/>
      <c r="W181" s="69"/>
      <c r="X181" s="74"/>
      <c r="Y181" s="74"/>
      <c r="Z181" s="74"/>
      <c r="AA181" s="75"/>
      <c r="AB181" s="65"/>
      <c r="AC181" s="65"/>
    </row>
    <row r="182" spans="1:29" s="66" customFormat="1" ht="24" customHeight="1">
      <c r="A182" s="133" t="s">
        <v>123</v>
      </c>
      <c r="B182" s="94" t="s">
        <v>80</v>
      </c>
      <c r="C182" s="115">
        <v>3666.4</v>
      </c>
      <c r="D182" s="115">
        <v>339.05</v>
      </c>
      <c r="E182" s="96">
        <v>0</v>
      </c>
      <c r="F182" s="96">
        <v>0</v>
      </c>
      <c r="G182" s="96">
        <v>0</v>
      </c>
      <c r="H182" s="96">
        <v>0</v>
      </c>
      <c r="I182" s="96"/>
      <c r="J182" s="115">
        <v>5.7</v>
      </c>
      <c r="K182" s="96">
        <v>0</v>
      </c>
      <c r="L182" s="96">
        <v>0</v>
      </c>
      <c r="M182" s="115">
        <v>327.98</v>
      </c>
      <c r="N182" s="96"/>
      <c r="O182" s="96"/>
      <c r="P182" s="103">
        <f>SUM(C182:O182)</f>
        <v>4339.13</v>
      </c>
      <c r="Q182" s="115">
        <v>-82.26</v>
      </c>
      <c r="R182" s="103">
        <f>P182+Q182</f>
        <v>4256.87</v>
      </c>
      <c r="S182" s="103">
        <f>-R182</f>
        <v>-4256.87</v>
      </c>
      <c r="T182" s="103">
        <f>R182+S182</f>
        <v>0</v>
      </c>
      <c r="U182" s="104">
        <f>T182/$X$2*100</f>
        <v>0</v>
      </c>
      <c r="V182" s="76"/>
      <c r="W182" s="74"/>
      <c r="X182" s="74"/>
      <c r="Y182" s="74"/>
      <c r="Z182" s="74"/>
      <c r="AA182" s="75"/>
      <c r="AB182" s="65"/>
      <c r="AC182" s="65"/>
    </row>
    <row r="183" spans="1:34" s="67" customFormat="1" ht="15" customHeight="1">
      <c r="A183" s="99"/>
      <c r="B183" s="94" t="s">
        <v>81</v>
      </c>
      <c r="C183" s="115">
        <v>3702.3</v>
      </c>
      <c r="D183" s="115">
        <v>700</v>
      </c>
      <c r="E183" s="115">
        <v>0</v>
      </c>
      <c r="F183" s="115">
        <v>0</v>
      </c>
      <c r="G183" s="115">
        <v>0</v>
      </c>
      <c r="H183" s="115">
        <v>0</v>
      </c>
      <c r="I183" s="115">
        <v>0</v>
      </c>
      <c r="J183" s="115">
        <v>5.7</v>
      </c>
      <c r="K183" s="115">
        <v>0</v>
      </c>
      <c r="L183" s="115">
        <v>0</v>
      </c>
      <c r="M183" s="115">
        <v>328</v>
      </c>
      <c r="N183" s="115"/>
      <c r="O183" s="115"/>
      <c r="P183" s="103">
        <f>SUM(C183:O183)</f>
        <v>4736</v>
      </c>
      <c r="Q183" s="115">
        <v>-82.26</v>
      </c>
      <c r="R183" s="103">
        <f>P183+Q183</f>
        <v>4653.74</v>
      </c>
      <c r="S183" s="103">
        <f>-R183</f>
        <v>-4653.74</v>
      </c>
      <c r="T183" s="103">
        <f>R183+S183</f>
        <v>0</v>
      </c>
      <c r="U183" s="104">
        <f>T183/$X$6*100</f>
        <v>0</v>
      </c>
      <c r="V183" s="76"/>
      <c r="W183" s="74"/>
      <c r="X183" s="74"/>
      <c r="Y183" s="74"/>
      <c r="Z183" s="74"/>
      <c r="AA183" s="75"/>
      <c r="AB183" s="65"/>
      <c r="AC183" s="65"/>
      <c r="AD183" s="66"/>
      <c r="AE183" s="66"/>
      <c r="AF183" s="66"/>
      <c r="AG183" s="66"/>
      <c r="AH183" s="66"/>
    </row>
    <row r="184" spans="1:29" s="66" customFormat="1" ht="15" customHeight="1">
      <c r="A184" s="99"/>
      <c r="B184" s="94" t="s">
        <v>82</v>
      </c>
      <c r="C184" s="115">
        <v>1269.18084</v>
      </c>
      <c r="D184" s="115">
        <v>461.087251</v>
      </c>
      <c r="E184" s="115">
        <v>0</v>
      </c>
      <c r="F184" s="115">
        <v>0</v>
      </c>
      <c r="G184" s="115">
        <v>0</v>
      </c>
      <c r="H184" s="115">
        <v>0</v>
      </c>
      <c r="I184" s="115"/>
      <c r="J184" s="115">
        <v>18.583492</v>
      </c>
      <c r="K184" s="115">
        <v>0</v>
      </c>
      <c r="L184" s="115">
        <v>0</v>
      </c>
      <c r="M184" s="115">
        <v>410.64937</v>
      </c>
      <c r="N184" s="115"/>
      <c r="O184" s="115"/>
      <c r="P184" s="103">
        <f>SUM(C184:O184)</f>
        <v>2159.5009529999998</v>
      </c>
      <c r="Q184" s="115">
        <v>-40.80777</v>
      </c>
      <c r="R184" s="103">
        <f>P184+Q184</f>
        <v>2118.693183</v>
      </c>
      <c r="S184" s="103">
        <f>-R184</f>
        <v>-2118.693183</v>
      </c>
      <c r="T184" s="103"/>
      <c r="U184" s="104"/>
      <c r="V184" s="76"/>
      <c r="W184" s="74"/>
      <c r="X184" s="74"/>
      <c r="Y184" s="74"/>
      <c r="Z184" s="74"/>
      <c r="AA184" s="75"/>
      <c r="AB184" s="65"/>
      <c r="AC184" s="65"/>
    </row>
    <row r="185" spans="1:29" s="66" customFormat="1" ht="15" customHeight="1">
      <c r="A185" s="100"/>
      <c r="B185" s="108" t="s">
        <v>83</v>
      </c>
      <c r="C185" s="116">
        <f>C184/C182*100</f>
        <v>34.61654047567096</v>
      </c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>
        <f>P184/P182*100</f>
        <v>49.76806302185</v>
      </c>
      <c r="Q185" s="116">
        <f>Q184/Q182*100</f>
        <v>49.60827862873814</v>
      </c>
      <c r="R185" s="116">
        <f>R184/R182*100</f>
        <v>49.7711507046257</v>
      </c>
      <c r="S185" s="116">
        <f>S184/S182*100</f>
        <v>49.7711507046257</v>
      </c>
      <c r="T185" s="109"/>
      <c r="U185" s="110"/>
      <c r="V185" s="76"/>
      <c r="W185" s="74"/>
      <c r="X185" s="74"/>
      <c r="Y185" s="74"/>
      <c r="Z185" s="74"/>
      <c r="AA185" s="75"/>
      <c r="AB185" s="65"/>
      <c r="AC185" s="65"/>
    </row>
    <row r="186" spans="1:29" s="66" customFormat="1" ht="26.25" customHeight="1">
      <c r="A186" s="125" t="s">
        <v>124</v>
      </c>
      <c r="B186" s="94" t="s">
        <v>80</v>
      </c>
      <c r="C186" s="96"/>
      <c r="D186" s="96"/>
      <c r="E186" s="96"/>
      <c r="F186" s="96"/>
      <c r="G186" s="115"/>
      <c r="H186" s="96"/>
      <c r="I186" s="96"/>
      <c r="J186" s="96"/>
      <c r="K186" s="96"/>
      <c r="L186" s="96"/>
      <c r="M186" s="96"/>
      <c r="N186" s="96"/>
      <c r="O186" s="96"/>
      <c r="P186" s="103">
        <f>SUM(C186:O186)</f>
        <v>0</v>
      </c>
      <c r="Q186" s="96"/>
      <c r="R186" s="103">
        <f>P186+Q186</f>
        <v>0</v>
      </c>
      <c r="S186" s="96"/>
      <c r="T186" s="103">
        <f>R186+S186</f>
        <v>0</v>
      </c>
      <c r="U186" s="104"/>
      <c r="V186" s="76"/>
      <c r="W186" s="74"/>
      <c r="X186" s="74"/>
      <c r="Y186" s="74"/>
      <c r="Z186" s="74"/>
      <c r="AA186" s="75"/>
      <c r="AB186" s="65"/>
      <c r="AC186" s="65"/>
    </row>
    <row r="187" spans="1:29" s="66" customFormat="1" ht="15" customHeight="1">
      <c r="A187" s="105"/>
      <c r="B187" s="94" t="s">
        <v>82</v>
      </c>
      <c r="C187" s="115">
        <v>-215.827689</v>
      </c>
      <c r="D187" s="115">
        <v>-91.51044</v>
      </c>
      <c r="E187" s="115">
        <v>-23.021788</v>
      </c>
      <c r="F187" s="115">
        <v>-4.859442</v>
      </c>
      <c r="G187" s="115">
        <v>-7.66747</v>
      </c>
      <c r="H187" s="115">
        <v>0</v>
      </c>
      <c r="I187" s="115"/>
      <c r="J187" s="115">
        <v>-2.656487</v>
      </c>
      <c r="K187" s="115">
        <v>0</v>
      </c>
      <c r="L187" s="115">
        <v>-0.00224</v>
      </c>
      <c r="M187" s="115"/>
      <c r="N187" s="115"/>
      <c r="O187" s="115"/>
      <c r="P187" s="103">
        <f>SUM(C187:O187)</f>
        <v>-345.545556</v>
      </c>
      <c r="Q187" s="115"/>
      <c r="R187" s="103">
        <f>P187+Q187</f>
        <v>-345.545556</v>
      </c>
      <c r="S187" s="103">
        <f>-R187</f>
        <v>345.545556</v>
      </c>
      <c r="T187" s="115"/>
      <c r="U187" s="104"/>
      <c r="V187" s="76"/>
      <c r="W187" s="74"/>
      <c r="X187" s="74"/>
      <c r="Y187" s="74"/>
      <c r="Z187" s="74"/>
      <c r="AA187" s="75"/>
      <c r="AB187" s="65"/>
      <c r="AC187" s="65"/>
    </row>
    <row r="188" spans="1:29" s="66" customFormat="1" ht="15" customHeight="1">
      <c r="A188" s="105"/>
      <c r="B188" s="94" t="s">
        <v>83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103"/>
      <c r="Q188" s="96"/>
      <c r="R188" s="103"/>
      <c r="S188" s="96"/>
      <c r="T188" s="103"/>
      <c r="U188" s="104">
        <f>T188/$X$6*100</f>
        <v>0</v>
      </c>
      <c r="V188" s="76"/>
      <c r="W188" s="74"/>
      <c r="X188" s="74"/>
      <c r="Y188" s="74"/>
      <c r="Z188" s="74"/>
      <c r="AA188" s="75"/>
      <c r="AB188" s="65"/>
      <c r="AC188" s="65"/>
    </row>
    <row r="189" spans="1:29" s="66" customFormat="1" ht="15" customHeight="1">
      <c r="A189" s="112"/>
      <c r="B189" s="108" t="s">
        <v>83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9"/>
      <c r="Q189" s="102"/>
      <c r="R189" s="109"/>
      <c r="S189" s="102"/>
      <c r="T189" s="109"/>
      <c r="U189" s="110"/>
      <c r="V189" s="76"/>
      <c r="W189" s="74"/>
      <c r="X189" s="74"/>
      <c r="Y189" s="74"/>
      <c r="Z189" s="74"/>
      <c r="AA189" s="75"/>
      <c r="AB189" s="65"/>
      <c r="AC189" s="65"/>
    </row>
    <row r="190" spans="1:29" s="66" customFormat="1" ht="15" customHeight="1">
      <c r="A190" s="95" t="s">
        <v>125</v>
      </c>
      <c r="B190" s="95" t="s">
        <v>80</v>
      </c>
      <c r="C190" s="96">
        <f aca="true" t="shared" si="25" ref="C190:H192">C22-C118</f>
        <v>-17163.339999999997</v>
      </c>
      <c r="D190" s="96">
        <f t="shared" si="25"/>
        <v>-1220.1900000000023</v>
      </c>
      <c r="E190" s="96">
        <f t="shared" si="25"/>
        <v>170.90099999999802</v>
      </c>
      <c r="F190" s="96">
        <f t="shared" si="25"/>
        <v>188.10999999999967</v>
      </c>
      <c r="G190" s="96">
        <f t="shared" si="25"/>
        <v>-0.023999999997613486</v>
      </c>
      <c r="H190" s="96">
        <f t="shared" si="25"/>
        <v>-460.8</v>
      </c>
      <c r="I190" s="96"/>
      <c r="J190" s="96">
        <f aca="true" t="shared" si="26" ref="J190:T190">J22-J118</f>
        <v>1760.119999999999</v>
      </c>
      <c r="K190" s="96">
        <f t="shared" si="26"/>
        <v>0</v>
      </c>
      <c r="L190" s="96">
        <f t="shared" si="26"/>
        <v>150.25799999999992</v>
      </c>
      <c r="M190" s="96">
        <f t="shared" si="26"/>
        <v>0.039999999999054126</v>
      </c>
      <c r="N190" s="96">
        <f t="shared" si="26"/>
        <v>0</v>
      </c>
      <c r="O190" s="96">
        <f t="shared" si="26"/>
        <v>408.3</v>
      </c>
      <c r="P190" s="96">
        <f t="shared" si="26"/>
        <v>-16166.62499999997</v>
      </c>
      <c r="Q190" s="96">
        <f t="shared" si="26"/>
        <v>-0.01999999998952262</v>
      </c>
      <c r="R190" s="96">
        <f t="shared" si="26"/>
        <v>-16166.64499999996</v>
      </c>
      <c r="S190" s="96">
        <f t="shared" si="26"/>
        <v>4956.41</v>
      </c>
      <c r="T190" s="96">
        <f t="shared" si="26"/>
        <v>-11210.234999999957</v>
      </c>
      <c r="U190" s="98">
        <f>T190/$X$2*100</f>
        <v>-1.9341797420917615</v>
      </c>
      <c r="V190" s="84"/>
      <c r="W190" s="70"/>
      <c r="X190" s="85"/>
      <c r="Y190" s="70"/>
      <c r="Z190" s="69"/>
      <c r="AA190" s="86"/>
      <c r="AB190" s="69"/>
      <c r="AC190" s="65"/>
    </row>
    <row r="191" spans="1:29" s="66" customFormat="1" ht="15" customHeight="1">
      <c r="A191" s="134"/>
      <c r="B191" s="95" t="s">
        <v>81</v>
      </c>
      <c r="C191" s="96">
        <f t="shared" si="25"/>
        <v>-18717.839999999997</v>
      </c>
      <c r="D191" s="96">
        <f t="shared" si="25"/>
        <v>-1220.1099999999933</v>
      </c>
      <c r="E191" s="96">
        <f t="shared" si="25"/>
        <v>227.59999999999854</v>
      </c>
      <c r="F191" s="96">
        <f t="shared" si="25"/>
        <v>198.65999999999985</v>
      </c>
      <c r="G191" s="96">
        <f t="shared" si="25"/>
        <v>0</v>
      </c>
      <c r="H191" s="96">
        <f t="shared" si="25"/>
        <v>-393</v>
      </c>
      <c r="I191" s="96"/>
      <c r="J191" s="96">
        <f aca="true" t="shared" si="27" ref="J191:T191">J23-J119</f>
        <v>983.75</v>
      </c>
      <c r="K191" s="96">
        <f t="shared" si="27"/>
        <v>0</v>
      </c>
      <c r="L191" s="96">
        <f t="shared" si="27"/>
        <v>71.26699999999994</v>
      </c>
      <c r="M191" s="96">
        <f t="shared" si="27"/>
        <v>0</v>
      </c>
      <c r="N191" s="96">
        <f t="shared" si="27"/>
        <v>0</v>
      </c>
      <c r="O191" s="96">
        <f t="shared" si="27"/>
        <v>0</v>
      </c>
      <c r="P191" s="96">
        <f t="shared" si="27"/>
        <v>-18849.67300000001</v>
      </c>
      <c r="Q191" s="96">
        <f t="shared" si="27"/>
        <v>0</v>
      </c>
      <c r="R191" s="96">
        <f t="shared" si="27"/>
        <v>-18849.67300000001</v>
      </c>
      <c r="S191" s="96">
        <f t="shared" si="27"/>
        <v>5063.04</v>
      </c>
      <c r="T191" s="96">
        <f t="shared" si="27"/>
        <v>-13786.633000000002</v>
      </c>
      <c r="U191" s="98">
        <f>T191/$X$6*100</f>
        <v>-2.2692514579262966</v>
      </c>
      <c r="V191" s="76"/>
      <c r="W191" s="70"/>
      <c r="X191" s="85"/>
      <c r="Y191" s="70"/>
      <c r="Z191" s="69"/>
      <c r="AA191" s="88"/>
      <c r="AB191" s="69"/>
      <c r="AC191" s="80"/>
    </row>
    <row r="192" spans="1:29" s="66" customFormat="1" ht="15" customHeight="1">
      <c r="A192" s="134"/>
      <c r="B192" s="95" t="s">
        <v>82</v>
      </c>
      <c r="C192" s="96">
        <f t="shared" si="25"/>
        <v>-9646.441594000018</v>
      </c>
      <c r="D192" s="96">
        <f t="shared" si="25"/>
        <v>407.74158600000374</v>
      </c>
      <c r="E192" s="96">
        <f t="shared" si="25"/>
        <v>92.2870060000023</v>
      </c>
      <c r="F192" s="96">
        <f t="shared" si="25"/>
        <v>73.80764799999997</v>
      </c>
      <c r="G192" s="96">
        <f t="shared" si="25"/>
        <v>-82.88921299999856</v>
      </c>
      <c r="H192" s="96">
        <f t="shared" si="25"/>
        <v>-140.70999999999998</v>
      </c>
      <c r="I192" s="96"/>
      <c r="J192" s="96">
        <f aca="true" t="shared" si="28" ref="J192:T192">J24-J120</f>
        <v>397.80959599999915</v>
      </c>
      <c r="K192" s="96">
        <f t="shared" si="28"/>
        <v>0</v>
      </c>
      <c r="L192" s="96">
        <f t="shared" si="28"/>
        <v>414.419377</v>
      </c>
      <c r="M192" s="96">
        <f t="shared" si="28"/>
        <v>-430.02891000000045</v>
      </c>
      <c r="N192" s="96">
        <f t="shared" si="28"/>
        <v>0</v>
      </c>
      <c r="O192" s="96">
        <f t="shared" si="28"/>
        <v>-1.5</v>
      </c>
      <c r="P192" s="96">
        <f t="shared" si="28"/>
        <v>-8915.504504000011</v>
      </c>
      <c r="Q192" s="96">
        <f t="shared" si="28"/>
        <v>0</v>
      </c>
      <c r="R192" s="96">
        <f t="shared" si="28"/>
        <v>-8915.504504000011</v>
      </c>
      <c r="S192" s="96">
        <f t="shared" si="28"/>
        <v>2126.0357379999996</v>
      </c>
      <c r="T192" s="96">
        <f t="shared" si="28"/>
        <v>-6789.46876600002</v>
      </c>
      <c r="U192" s="98">
        <f>T192/$X$6*100</f>
        <v>-1.1175326053714927</v>
      </c>
      <c r="V192" s="76"/>
      <c r="W192" s="70"/>
      <c r="X192" s="85"/>
      <c r="Y192" s="70"/>
      <c r="Z192" s="69"/>
      <c r="AA192" s="88"/>
      <c r="AB192" s="69"/>
      <c r="AC192" s="80"/>
    </row>
    <row r="193" spans="1:29" s="66" customFormat="1" ht="15" customHeight="1" thickBot="1">
      <c r="A193" s="135"/>
      <c r="B193" s="136" t="s">
        <v>83</v>
      </c>
      <c r="C193" s="137">
        <f>C192/C190*100</f>
        <v>56.20375517818804</v>
      </c>
      <c r="D193" s="137">
        <f>D192/D190*100</f>
        <v>-33.41623730730484</v>
      </c>
      <c r="E193" s="137">
        <f>E192/E190*100</f>
        <v>54.00027267248486</v>
      </c>
      <c r="F193" s="137">
        <f>F192/F190*100</f>
        <v>39.23642974855143</v>
      </c>
      <c r="G193" s="137"/>
      <c r="H193" s="137">
        <f>H192/H190*100</f>
        <v>30.536024305555546</v>
      </c>
      <c r="I193" s="137"/>
      <c r="J193" s="137">
        <f>J192/J190*100</f>
        <v>22.601276958389168</v>
      </c>
      <c r="K193" s="137"/>
      <c r="L193" s="137">
        <f>L192/L190*100</f>
        <v>275.805199723143</v>
      </c>
      <c r="M193" s="137"/>
      <c r="N193" s="137"/>
      <c r="O193" s="137">
        <f aca="true" t="shared" si="29" ref="O193:T193">O192/O190*100</f>
        <v>-0.36737692872887584</v>
      </c>
      <c r="P193" s="137">
        <f t="shared" si="29"/>
        <v>55.14759267317716</v>
      </c>
      <c r="Q193" s="137">
        <f t="shared" si="29"/>
        <v>0</v>
      </c>
      <c r="R193" s="137">
        <f t="shared" si="29"/>
        <v>55.14752444925978</v>
      </c>
      <c r="S193" s="137">
        <f t="shared" si="29"/>
        <v>42.89467049739629</v>
      </c>
      <c r="T193" s="137">
        <f t="shared" si="29"/>
        <v>60.564910244968516</v>
      </c>
      <c r="U193" s="138"/>
      <c r="V193" s="76"/>
      <c r="W193" s="70"/>
      <c r="X193" s="85"/>
      <c r="Y193" s="70"/>
      <c r="Z193" s="69"/>
      <c r="AA193" s="88"/>
      <c r="AB193" s="69"/>
      <c r="AC193" s="80"/>
    </row>
    <row r="194" spans="1:29" s="66" customFormat="1" ht="15" customHeight="1">
      <c r="A194" s="87"/>
      <c r="B194" s="6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83"/>
      <c r="V194" s="76"/>
      <c r="W194" s="70"/>
      <c r="X194" s="85"/>
      <c r="Y194" s="70"/>
      <c r="Z194" s="69"/>
      <c r="AA194" s="88"/>
      <c r="AB194" s="69"/>
      <c r="AC194" s="80"/>
    </row>
    <row r="195" spans="1:29" s="66" customFormat="1" ht="15" customHeight="1">
      <c r="A195" s="87"/>
      <c r="B195" s="6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83"/>
      <c r="V195" s="76"/>
      <c r="W195" s="70"/>
      <c r="X195" s="85"/>
      <c r="Y195" s="70"/>
      <c r="Z195" s="69"/>
      <c r="AA195" s="88"/>
      <c r="AB195" s="69"/>
      <c r="AC195" s="80"/>
    </row>
    <row r="196" spans="1:29" s="66" customFormat="1" ht="15" customHeight="1">
      <c r="A196" s="87"/>
      <c r="B196" s="6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83"/>
      <c r="V196" s="76"/>
      <c r="W196" s="70"/>
      <c r="X196" s="85"/>
      <c r="Y196" s="70"/>
      <c r="Z196" s="69"/>
      <c r="AA196" s="88"/>
      <c r="AB196" s="69"/>
      <c r="AC196" s="80"/>
    </row>
    <row r="197" spans="1:29" ht="12.75">
      <c r="A197" s="47" t="s">
        <v>126</v>
      </c>
      <c r="B197" s="32"/>
      <c r="C197" s="11"/>
      <c r="D197" s="11"/>
      <c r="E197" s="89"/>
      <c r="F197" s="11"/>
      <c r="G197" s="11"/>
      <c r="H197" s="11"/>
      <c r="I197" s="11"/>
      <c r="J197" s="11"/>
      <c r="K197" s="11"/>
      <c r="L197" s="11"/>
      <c r="M197" s="11"/>
      <c r="N197" s="7"/>
      <c r="O197" s="13"/>
      <c r="P197" s="13"/>
      <c r="Q197" s="7"/>
      <c r="R197" s="7"/>
      <c r="S197" s="11"/>
      <c r="T197" s="9"/>
      <c r="U197" s="11"/>
      <c r="V197" s="32"/>
      <c r="W197" s="33"/>
      <c r="X197" s="33"/>
      <c r="Y197" s="33"/>
      <c r="Z197" s="33"/>
      <c r="AA197" s="33"/>
      <c r="AB197" s="17"/>
      <c r="AC197" s="17"/>
    </row>
    <row r="198" spans="1:29" ht="12.75">
      <c r="A198" s="65"/>
      <c r="B198" s="65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7"/>
      <c r="W198" s="17"/>
      <c r="X198" s="17"/>
      <c r="Y198" s="17"/>
      <c r="Z198" s="17"/>
      <c r="AA198" s="17"/>
      <c r="AB198" s="17"/>
      <c r="AC198" s="17"/>
    </row>
    <row r="199" spans="1:29" ht="12.75">
      <c r="A199" s="65"/>
      <c r="B199" s="65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7"/>
      <c r="W199" s="17"/>
      <c r="X199" s="17"/>
      <c r="Y199" s="17"/>
      <c r="Z199" s="17"/>
      <c r="AA199" s="17"/>
      <c r="AB199" s="17"/>
      <c r="AC199" s="17"/>
    </row>
    <row r="200" spans="1:29" ht="12.75">
      <c r="A200" s="65"/>
      <c r="B200" s="65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7"/>
      <c r="W200" s="17"/>
      <c r="X200" s="17"/>
      <c r="Y200" s="17"/>
      <c r="Z200" s="17"/>
      <c r="AA200" s="17"/>
      <c r="AB200" s="17"/>
      <c r="AC200" s="17"/>
    </row>
    <row r="201" spans="1:29" ht="12.75">
      <c r="A201" s="65"/>
      <c r="B201" s="65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7"/>
      <c r="W201" s="17"/>
      <c r="X201" s="17"/>
      <c r="Y201" s="17"/>
      <c r="Z201" s="17"/>
      <c r="AA201" s="17"/>
      <c r="AB201" s="17"/>
      <c r="AC201" s="17"/>
    </row>
    <row r="202" spans="1:29" ht="12.75">
      <c r="A202" s="65"/>
      <c r="B202" s="65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7"/>
      <c r="W202" s="17"/>
      <c r="X202" s="17"/>
      <c r="Y202" s="17"/>
      <c r="Z202" s="17"/>
      <c r="AA202" s="17"/>
      <c r="AB202" s="17"/>
      <c r="AC202" s="17"/>
    </row>
    <row r="203" spans="1:29" ht="12.75">
      <c r="A203" s="65"/>
      <c r="B203" s="65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7"/>
      <c r="W203" s="17"/>
      <c r="X203" s="17"/>
      <c r="Y203" s="17"/>
      <c r="Z203" s="17"/>
      <c r="AA203" s="17"/>
      <c r="AB203" s="17"/>
      <c r="AC203" s="17"/>
    </row>
    <row r="204" spans="1:29" ht="12.75">
      <c r="A204" s="65"/>
      <c r="B204" s="65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7"/>
      <c r="W204" s="17"/>
      <c r="X204" s="17"/>
      <c r="Y204" s="17"/>
      <c r="Z204" s="17"/>
      <c r="AA204" s="17"/>
      <c r="AB204" s="17"/>
      <c r="AC204" s="17"/>
    </row>
    <row r="205" spans="1:29" ht="12.75">
      <c r="A205" s="65"/>
      <c r="B205" s="65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7"/>
      <c r="W205" s="17"/>
      <c r="X205" s="17"/>
      <c r="Y205" s="17"/>
      <c r="Z205" s="17"/>
      <c r="AA205" s="17"/>
      <c r="AB205" s="17"/>
      <c r="AC205" s="17"/>
    </row>
    <row r="206" spans="1:29" ht="12.75">
      <c r="A206" s="65"/>
      <c r="B206" s="65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7"/>
      <c r="W206" s="17"/>
      <c r="X206" s="17"/>
      <c r="Y206" s="17"/>
      <c r="Z206" s="17"/>
      <c r="AA206" s="17"/>
      <c r="AB206" s="17"/>
      <c r="AC206" s="17"/>
    </row>
    <row r="207" spans="1:29" ht="12.75">
      <c r="A207" s="65"/>
      <c r="B207" s="65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7"/>
      <c r="W207" s="17"/>
      <c r="X207" s="17"/>
      <c r="Y207" s="17"/>
      <c r="Z207" s="17"/>
      <c r="AA207" s="17"/>
      <c r="AB207" s="17"/>
      <c r="AC207" s="17"/>
    </row>
    <row r="208" spans="1:29" ht="12.75">
      <c r="A208" s="65"/>
      <c r="B208" s="65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7"/>
      <c r="W208" s="17"/>
      <c r="X208" s="17"/>
      <c r="Y208" s="17"/>
      <c r="Z208" s="17"/>
      <c r="AA208" s="17"/>
      <c r="AB208" s="17"/>
      <c r="AC208" s="17"/>
    </row>
    <row r="209" spans="1:29" ht="12.75">
      <c r="A209" s="65"/>
      <c r="B209" s="65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7"/>
      <c r="W209" s="17"/>
      <c r="X209" s="17"/>
      <c r="Y209" s="17"/>
      <c r="Z209" s="17"/>
      <c r="AA209" s="17"/>
      <c r="AB209" s="17"/>
      <c r="AC209" s="17"/>
    </row>
    <row r="210" spans="1:29" ht="12.75">
      <c r="A210" s="65"/>
      <c r="B210" s="65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7"/>
      <c r="W210" s="17"/>
      <c r="X210" s="17"/>
      <c r="Y210" s="17"/>
      <c r="Z210" s="17"/>
      <c r="AA210" s="17"/>
      <c r="AB210" s="17"/>
      <c r="AC210" s="17"/>
    </row>
    <row r="211" spans="1:28" ht="12.75">
      <c r="A211" s="65"/>
      <c r="B211" s="65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7"/>
      <c r="W211" s="17"/>
      <c r="X211" s="17"/>
      <c r="Y211" s="17"/>
      <c r="Z211" s="17"/>
      <c r="AA211" s="17"/>
      <c r="AB211" s="17"/>
    </row>
    <row r="212" spans="1:28" ht="12.75">
      <c r="A212" s="65"/>
      <c r="B212" s="65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7"/>
      <c r="W212" s="17"/>
      <c r="X212" s="17"/>
      <c r="Y212" s="17"/>
      <c r="Z212" s="17"/>
      <c r="AA212" s="17"/>
      <c r="AB212" s="17"/>
    </row>
    <row r="213" spans="1:28" ht="12.75">
      <c r="A213" s="65"/>
      <c r="B213" s="65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7"/>
      <c r="W213" s="17"/>
      <c r="X213" s="17"/>
      <c r="Y213" s="17"/>
      <c r="Z213" s="17"/>
      <c r="AA213" s="17"/>
      <c r="AB213" s="17"/>
    </row>
    <row r="214" spans="1:28" ht="12.75">
      <c r="A214" s="65"/>
      <c r="B214" s="65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7"/>
      <c r="W214" s="17"/>
      <c r="X214" s="17"/>
      <c r="Y214" s="17"/>
      <c r="Z214" s="17"/>
      <c r="AA214" s="17"/>
      <c r="AB214" s="17"/>
    </row>
    <row r="215" spans="1:28" ht="12.75">
      <c r="A215" s="65"/>
      <c r="B215" s="65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7"/>
      <c r="W215" s="17"/>
      <c r="X215" s="17"/>
      <c r="Y215" s="17"/>
      <c r="Z215" s="17"/>
      <c r="AA215" s="17"/>
      <c r="AB215" s="17"/>
    </row>
    <row r="216" spans="1:28" ht="12.75">
      <c r="A216" s="65"/>
      <c r="B216" s="65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7"/>
      <c r="W216" s="17"/>
      <c r="X216" s="17"/>
      <c r="Y216" s="17"/>
      <c r="Z216" s="17"/>
      <c r="AA216" s="17"/>
      <c r="AB216" s="17"/>
    </row>
    <row r="217" spans="1:28" ht="12.75">
      <c r="A217" s="65"/>
      <c r="B217" s="65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7"/>
      <c r="W217" s="17"/>
      <c r="X217" s="17"/>
      <c r="Y217" s="17"/>
      <c r="Z217" s="17"/>
      <c r="AA217" s="17"/>
      <c r="AB217" s="17"/>
    </row>
    <row r="218" spans="1:28" ht="12.75">
      <c r="A218" s="65"/>
      <c r="B218" s="65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7"/>
      <c r="W218" s="17"/>
      <c r="X218" s="17"/>
      <c r="Y218" s="17"/>
      <c r="Z218" s="17"/>
      <c r="AA218" s="17"/>
      <c r="AB218" s="17"/>
    </row>
    <row r="219" spans="1:28" ht="12.75">
      <c r="A219" s="65"/>
      <c r="B219" s="65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7"/>
      <c r="W219" s="17"/>
      <c r="X219" s="17"/>
      <c r="Y219" s="17"/>
      <c r="Z219" s="17"/>
      <c r="AA219" s="17"/>
      <c r="AB219" s="17"/>
    </row>
    <row r="220" spans="1:28" ht="12.75">
      <c r="A220" s="65"/>
      <c r="B220" s="65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7"/>
      <c r="W220" s="17"/>
      <c r="X220" s="17"/>
      <c r="Y220" s="17"/>
      <c r="Z220" s="17"/>
      <c r="AA220" s="17"/>
      <c r="AB220" s="17"/>
    </row>
    <row r="221" spans="1:28" ht="12.75">
      <c r="A221" s="65"/>
      <c r="B221" s="65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7"/>
      <c r="W221" s="17"/>
      <c r="X221" s="17"/>
      <c r="Y221" s="17"/>
      <c r="Z221" s="17"/>
      <c r="AA221" s="17"/>
      <c r="AB221" s="17"/>
    </row>
    <row r="222" spans="1:28" ht="12.75">
      <c r="A222" s="65"/>
      <c r="B222" s="65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7"/>
      <c r="W222" s="17"/>
      <c r="X222" s="17"/>
      <c r="Y222" s="17"/>
      <c r="Z222" s="17"/>
      <c r="AA222" s="17"/>
      <c r="AB222" s="17"/>
    </row>
    <row r="223" spans="1:28" ht="12.75">
      <c r="A223" s="65"/>
      <c r="B223" s="65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7"/>
      <c r="W223" s="17"/>
      <c r="X223" s="17"/>
      <c r="Y223" s="17"/>
      <c r="Z223" s="17"/>
      <c r="AA223" s="17"/>
      <c r="AB223" s="17"/>
    </row>
    <row r="224" spans="1:28" ht="12.75">
      <c r="A224" s="65"/>
      <c r="B224" s="65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7"/>
      <c r="W224" s="17"/>
      <c r="X224" s="17"/>
      <c r="Y224" s="17"/>
      <c r="Z224" s="17"/>
      <c r="AA224" s="17"/>
      <c r="AB224" s="17"/>
    </row>
    <row r="225" spans="1:28" ht="12.75">
      <c r="A225" s="65"/>
      <c r="B225" s="65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7"/>
      <c r="W225" s="17"/>
      <c r="X225" s="17"/>
      <c r="Y225" s="17"/>
      <c r="Z225" s="17"/>
      <c r="AA225" s="17"/>
      <c r="AB225" s="17"/>
    </row>
    <row r="226" spans="1:28" ht="12.75">
      <c r="A226" s="17"/>
      <c r="B226" s="17"/>
      <c r="V226" s="17"/>
      <c r="W226" s="17"/>
      <c r="X226" s="17"/>
      <c r="Y226" s="17"/>
      <c r="Z226" s="17"/>
      <c r="AA226" s="17"/>
      <c r="AB226" s="17"/>
    </row>
    <row r="227" spans="1:28" ht="12.75">
      <c r="A227" s="17"/>
      <c r="B227" s="17"/>
      <c r="V227" s="17"/>
      <c r="W227" s="17"/>
      <c r="X227" s="17"/>
      <c r="Y227" s="17"/>
      <c r="Z227" s="17"/>
      <c r="AA227" s="17"/>
      <c r="AB227" s="17"/>
    </row>
    <row r="228" spans="1:28" ht="12.75">
      <c r="A228" s="17"/>
      <c r="B228" s="17"/>
      <c r="V228" s="17"/>
      <c r="W228" s="17"/>
      <c r="X228" s="17"/>
      <c r="Y228" s="17"/>
      <c r="Z228" s="17"/>
      <c r="AA228" s="17"/>
      <c r="AB228" s="17"/>
    </row>
    <row r="229" spans="1:28" ht="12.75">
      <c r="A229" s="17"/>
      <c r="B229" s="17"/>
      <c r="V229" s="17"/>
      <c r="W229" s="17"/>
      <c r="X229" s="17"/>
      <c r="Y229" s="17"/>
      <c r="Z229" s="17"/>
      <c r="AA229" s="17"/>
      <c r="AB229" s="17"/>
    </row>
    <row r="230" spans="1:28" ht="12.75">
      <c r="A230" s="17"/>
      <c r="B230" s="17"/>
      <c r="V230" s="17"/>
      <c r="W230" s="17"/>
      <c r="X230" s="17"/>
      <c r="Y230" s="17"/>
      <c r="Z230" s="17"/>
      <c r="AA230" s="17"/>
      <c r="AB230" s="17"/>
    </row>
    <row r="231" spans="1:28" ht="12.75">
      <c r="A231" s="17"/>
      <c r="B231" s="17"/>
      <c r="V231" s="17"/>
      <c r="W231" s="17"/>
      <c r="X231" s="17"/>
      <c r="Y231" s="17"/>
      <c r="Z231" s="17"/>
      <c r="AA231" s="17"/>
      <c r="AB231" s="17"/>
    </row>
    <row r="232" spans="1:28" ht="12.75">
      <c r="A232" s="17"/>
      <c r="B232" s="17"/>
      <c r="V232" s="17"/>
      <c r="W232" s="17"/>
      <c r="X232" s="17"/>
      <c r="Y232" s="17"/>
      <c r="Z232" s="17"/>
      <c r="AA232" s="17"/>
      <c r="AB232" s="17"/>
    </row>
    <row r="233" spans="1:28" ht="12.75">
      <c r="A233" s="17"/>
      <c r="B233" s="17"/>
      <c r="V233" s="17"/>
      <c r="W233" s="17"/>
      <c r="X233" s="17"/>
      <c r="Y233" s="17"/>
      <c r="Z233" s="17"/>
      <c r="AA233" s="17"/>
      <c r="AB233" s="17"/>
    </row>
    <row r="234" spans="1:28" ht="12.75">
      <c r="A234" s="17"/>
      <c r="B234" s="17"/>
      <c r="V234" s="17"/>
      <c r="W234" s="17"/>
      <c r="X234" s="17"/>
      <c r="Y234" s="17"/>
      <c r="Z234" s="17"/>
      <c r="AA234" s="17"/>
      <c r="AB234" s="17"/>
    </row>
    <row r="235" spans="1:28" ht="12.75">
      <c r="A235" s="17"/>
      <c r="B235" s="17"/>
      <c r="V235" s="17"/>
      <c r="W235" s="17"/>
      <c r="X235" s="17"/>
      <c r="Y235" s="17"/>
      <c r="Z235" s="17"/>
      <c r="AA235" s="17"/>
      <c r="AB235" s="17"/>
    </row>
    <row r="236" spans="1:28" ht="12.75">
      <c r="A236" s="17"/>
      <c r="B236" s="17"/>
      <c r="V236" s="17"/>
      <c r="W236" s="17"/>
      <c r="X236" s="17"/>
      <c r="Y236" s="17"/>
      <c r="Z236" s="17"/>
      <c r="AA236" s="17"/>
      <c r="AB236" s="17"/>
    </row>
    <row r="237" spans="1:28" ht="12.75">
      <c r="A237" s="17"/>
      <c r="B237" s="17"/>
      <c r="V237" s="17"/>
      <c r="W237" s="17"/>
      <c r="X237" s="17"/>
      <c r="Y237" s="17"/>
      <c r="Z237" s="17"/>
      <c r="AA237" s="17"/>
      <c r="AB237" s="17"/>
    </row>
    <row r="238" spans="1:28" ht="12.75">
      <c r="A238" s="17"/>
      <c r="B238" s="17"/>
      <c r="V238" s="17"/>
      <c r="W238" s="17"/>
      <c r="X238" s="17"/>
      <c r="Y238" s="17"/>
      <c r="Z238" s="17"/>
      <c r="AA238" s="17"/>
      <c r="AB238" s="17"/>
    </row>
    <row r="239" spans="1:28" ht="12.75">
      <c r="A239" s="17"/>
      <c r="B239" s="17"/>
      <c r="V239" s="17"/>
      <c r="W239" s="17"/>
      <c r="X239" s="17"/>
      <c r="Y239" s="17"/>
      <c r="Z239" s="17"/>
      <c r="AA239" s="17"/>
      <c r="AB239" s="17"/>
    </row>
    <row r="240" spans="1:28" ht="12.75">
      <c r="A240" s="17"/>
      <c r="B240" s="17"/>
      <c r="V240" s="17"/>
      <c r="W240" s="17"/>
      <c r="X240" s="17"/>
      <c r="Y240" s="17"/>
      <c r="Z240" s="17"/>
      <c r="AA240" s="17"/>
      <c r="AB240" s="17"/>
    </row>
    <row r="241" spans="1:28" ht="12.75">
      <c r="A241" s="17"/>
      <c r="B241" s="17"/>
      <c r="V241" s="17"/>
      <c r="W241" s="17"/>
      <c r="X241" s="17"/>
      <c r="Y241" s="17"/>
      <c r="Z241" s="17"/>
      <c r="AA241" s="17"/>
      <c r="AB241" s="17"/>
    </row>
    <row r="242" spans="1:28" ht="12.75">
      <c r="A242" s="17"/>
      <c r="B242" s="17"/>
      <c r="V242" s="17"/>
      <c r="W242" s="17"/>
      <c r="X242" s="17"/>
      <c r="Y242" s="17"/>
      <c r="Z242" s="17"/>
      <c r="AA242" s="17"/>
      <c r="AB242" s="17"/>
    </row>
    <row r="243" spans="1:28" ht="12.75">
      <c r="A243" s="17"/>
      <c r="B243" s="17"/>
      <c r="V243" s="17"/>
      <c r="W243" s="17"/>
      <c r="X243" s="17"/>
      <c r="Y243" s="17"/>
      <c r="Z243" s="17"/>
      <c r="AA243" s="17"/>
      <c r="AB243" s="17"/>
    </row>
    <row r="244" spans="1:28" ht="12.75">
      <c r="A244" s="17"/>
      <c r="B244" s="17"/>
      <c r="V244" s="17"/>
      <c r="W244" s="17"/>
      <c r="X244" s="17"/>
      <c r="Y244" s="17"/>
      <c r="Z244" s="17"/>
      <c r="AA244" s="17"/>
      <c r="AB244" s="17"/>
    </row>
    <row r="245" spans="1:28" ht="12.75">
      <c r="A245" s="17"/>
      <c r="B245" s="17"/>
      <c r="V245" s="17"/>
      <c r="W245" s="17"/>
      <c r="X245" s="17"/>
      <c r="Y245" s="17"/>
      <c r="Z245" s="17"/>
      <c r="AA245" s="17"/>
      <c r="AB245" s="17"/>
    </row>
    <row r="246" spans="1:28" ht="12.75">
      <c r="A246" s="17"/>
      <c r="B246" s="17"/>
      <c r="V246" s="17"/>
      <c r="W246" s="17"/>
      <c r="X246" s="17"/>
      <c r="Y246" s="17"/>
      <c r="Z246" s="17"/>
      <c r="AA246" s="17"/>
      <c r="AB246" s="17"/>
    </row>
    <row r="247" spans="1:28" ht="12.75">
      <c r="A247" s="17"/>
      <c r="B247" s="17"/>
      <c r="V247" s="17"/>
      <c r="W247" s="17"/>
      <c r="X247" s="17"/>
      <c r="Y247" s="17"/>
      <c r="Z247" s="17"/>
      <c r="AA247" s="17"/>
      <c r="AB247" s="17"/>
    </row>
    <row r="248" spans="1:28" ht="12.75">
      <c r="A248" s="17"/>
      <c r="B248" s="17"/>
      <c r="V248" s="17"/>
      <c r="W248" s="17"/>
      <c r="X248" s="17"/>
      <c r="Y248" s="17"/>
      <c r="Z248" s="17"/>
      <c r="AA248" s="17"/>
      <c r="AB248" s="17"/>
    </row>
    <row r="249" spans="1:28" ht="12.75">
      <c r="A249" s="17"/>
      <c r="B249" s="17"/>
      <c r="V249" s="17"/>
      <c r="W249" s="17"/>
      <c r="X249" s="17"/>
      <c r="Y249" s="17"/>
      <c r="Z249" s="17"/>
      <c r="AA249" s="17"/>
      <c r="AB249" s="17"/>
    </row>
    <row r="250" spans="1:28" ht="12.75">
      <c r="A250" s="17"/>
      <c r="B250" s="17"/>
      <c r="V250" s="17"/>
      <c r="W250" s="17"/>
      <c r="X250" s="17"/>
      <c r="Y250" s="17"/>
      <c r="Z250" s="17"/>
      <c r="AA250" s="17"/>
      <c r="AB250" s="17"/>
    </row>
    <row r="251" spans="1:28" ht="12.75">
      <c r="A251" s="17"/>
      <c r="B251" s="17"/>
      <c r="V251" s="17"/>
      <c r="W251" s="17"/>
      <c r="X251" s="17"/>
      <c r="Y251" s="17"/>
      <c r="Z251" s="17"/>
      <c r="AA251" s="17"/>
      <c r="AB251" s="17"/>
    </row>
    <row r="252" spans="1:28" ht="12.75">
      <c r="A252" s="17"/>
      <c r="B252" s="17"/>
      <c r="V252" s="17"/>
      <c r="W252" s="17"/>
      <c r="X252" s="17"/>
      <c r="Y252" s="17"/>
      <c r="Z252" s="17"/>
      <c r="AA252" s="17"/>
      <c r="AB252" s="17"/>
    </row>
    <row r="253" spans="1:28" ht="12.75">
      <c r="A253" s="17"/>
      <c r="B253" s="17"/>
      <c r="V253" s="17"/>
      <c r="W253" s="17"/>
      <c r="X253" s="17"/>
      <c r="Y253" s="17"/>
      <c r="Z253" s="17"/>
      <c r="AA253" s="17"/>
      <c r="AB253" s="17"/>
    </row>
    <row r="254" spans="1:28" ht="12.75">
      <c r="A254" s="17"/>
      <c r="B254" s="17"/>
      <c r="V254" s="17"/>
      <c r="W254" s="17"/>
      <c r="X254" s="17"/>
      <c r="Y254" s="17"/>
      <c r="Z254" s="17"/>
      <c r="AA254" s="17"/>
      <c r="AB254" s="17"/>
    </row>
    <row r="255" spans="1:28" ht="12.75">
      <c r="A255" s="17"/>
      <c r="B255" s="17"/>
      <c r="V255" s="17"/>
      <c r="W255" s="17"/>
      <c r="X255" s="17"/>
      <c r="Y255" s="17"/>
      <c r="Z255" s="17"/>
      <c r="AA255" s="17"/>
      <c r="AB255" s="17"/>
    </row>
    <row r="256" spans="1:28" ht="12.75">
      <c r="A256" s="17"/>
      <c r="B256" s="17"/>
      <c r="V256" s="17"/>
      <c r="W256" s="17"/>
      <c r="X256" s="17"/>
      <c r="Y256" s="17"/>
      <c r="Z256" s="17"/>
      <c r="AA256" s="17"/>
      <c r="AB256" s="17"/>
    </row>
    <row r="257" spans="1:28" ht="12.75">
      <c r="A257" s="17"/>
      <c r="B257" s="17"/>
      <c r="V257" s="17"/>
      <c r="W257" s="17"/>
      <c r="X257" s="17"/>
      <c r="Y257" s="17"/>
      <c r="Z257" s="17"/>
      <c r="AA257" s="17"/>
      <c r="AB257" s="17"/>
    </row>
    <row r="258" spans="1:28" ht="12.75">
      <c r="A258" s="17"/>
      <c r="B258" s="17"/>
      <c r="V258" s="17"/>
      <c r="W258" s="17"/>
      <c r="X258" s="17"/>
      <c r="Y258" s="17"/>
      <c r="Z258" s="17"/>
      <c r="AA258" s="17"/>
      <c r="AB258" s="17"/>
    </row>
    <row r="259" spans="1:28" ht="12.75">
      <c r="A259" s="17"/>
      <c r="B259" s="17"/>
      <c r="V259" s="17"/>
      <c r="W259" s="17"/>
      <c r="X259" s="17"/>
      <c r="Y259" s="17"/>
      <c r="Z259" s="17"/>
      <c r="AA259" s="17"/>
      <c r="AB259" s="17"/>
    </row>
    <row r="260" spans="1:28" ht="12.75">
      <c r="A260" s="17"/>
      <c r="B260" s="17"/>
      <c r="V260" s="17"/>
      <c r="W260" s="17"/>
      <c r="X260" s="17"/>
      <c r="Y260" s="17"/>
      <c r="Z260" s="17"/>
      <c r="AA260" s="17"/>
      <c r="AB260" s="17"/>
    </row>
    <row r="261" spans="1:28" ht="12.75">
      <c r="A261" s="17"/>
      <c r="B261" s="17"/>
      <c r="V261" s="17"/>
      <c r="W261" s="17"/>
      <c r="X261" s="17"/>
      <c r="Y261" s="17"/>
      <c r="Z261" s="17"/>
      <c r="AA261" s="17"/>
      <c r="AB261" s="17"/>
    </row>
    <row r="262" spans="1:28" ht="12.75">
      <c r="A262" s="17"/>
      <c r="B262" s="17"/>
      <c r="V262" s="17"/>
      <c r="W262" s="17"/>
      <c r="X262" s="17"/>
      <c r="Y262" s="17"/>
      <c r="Z262" s="17"/>
      <c r="AA262" s="17"/>
      <c r="AB262" s="17"/>
    </row>
    <row r="263" spans="1:28" ht="12.75">
      <c r="A263" s="17"/>
      <c r="B263" s="17"/>
      <c r="V263" s="17"/>
      <c r="W263" s="17"/>
      <c r="X263" s="17"/>
      <c r="Y263" s="17"/>
      <c r="Z263" s="17"/>
      <c r="AA263" s="17"/>
      <c r="AB263" s="17"/>
    </row>
    <row r="264" spans="1:28" ht="12.75">
      <c r="A264" s="17"/>
      <c r="B264" s="17"/>
      <c r="V264" s="17"/>
      <c r="W264" s="17"/>
      <c r="X264" s="17"/>
      <c r="Y264" s="17"/>
      <c r="Z264" s="17"/>
      <c r="AA264" s="17"/>
      <c r="AB264" s="17"/>
    </row>
    <row r="265" spans="1:28" ht="12.75">
      <c r="A265" s="17"/>
      <c r="B265" s="17"/>
      <c r="V265" s="17"/>
      <c r="W265" s="17"/>
      <c r="X265" s="17"/>
      <c r="Y265" s="17"/>
      <c r="Z265" s="17"/>
      <c r="AA265" s="17"/>
      <c r="AB265" s="17"/>
    </row>
    <row r="266" spans="1:28" ht="12.75">
      <c r="A266" s="17"/>
      <c r="B266" s="17"/>
      <c r="V266" s="17"/>
      <c r="W266" s="17"/>
      <c r="X266" s="17"/>
      <c r="Y266" s="17"/>
      <c r="Z266" s="17"/>
      <c r="AA266" s="17"/>
      <c r="AB266" s="17"/>
    </row>
    <row r="267" spans="1:28" ht="12.75">
      <c r="A267" s="17"/>
      <c r="B267" s="17"/>
      <c r="V267" s="17"/>
      <c r="W267" s="17"/>
      <c r="X267" s="17"/>
      <c r="Y267" s="17"/>
      <c r="Z267" s="17"/>
      <c r="AA267" s="17"/>
      <c r="AB267" s="17"/>
    </row>
    <row r="268" spans="1:28" ht="12.75">
      <c r="A268" s="17"/>
      <c r="B268" s="17"/>
      <c r="V268" s="17"/>
      <c r="W268" s="17"/>
      <c r="X268" s="17"/>
      <c r="Y268" s="17"/>
      <c r="Z268" s="17"/>
      <c r="AA268" s="17"/>
      <c r="AB268" s="17"/>
    </row>
    <row r="269" spans="1:28" ht="12.75">
      <c r="A269" s="17"/>
      <c r="B269" s="17"/>
      <c r="V269" s="17"/>
      <c r="W269" s="17"/>
      <c r="X269" s="17"/>
      <c r="Y269" s="17"/>
      <c r="Z269" s="17"/>
      <c r="AA269" s="17"/>
      <c r="AB269" s="17"/>
    </row>
    <row r="270" spans="1:28" ht="12.75">
      <c r="A270" s="17"/>
      <c r="B270" s="17"/>
      <c r="V270" s="17"/>
      <c r="W270" s="17"/>
      <c r="X270" s="17"/>
      <c r="Y270" s="17"/>
      <c r="Z270" s="17"/>
      <c r="AA270" s="17"/>
      <c r="AB270" s="17"/>
    </row>
    <row r="271" spans="1:28" ht="12.75">
      <c r="A271" s="17"/>
      <c r="B271" s="17"/>
      <c r="V271" s="17"/>
      <c r="W271" s="17"/>
      <c r="X271" s="17"/>
      <c r="Y271" s="17"/>
      <c r="Z271" s="17"/>
      <c r="AA271" s="17"/>
      <c r="AB271" s="17"/>
    </row>
    <row r="272" spans="1:28" ht="12.75">
      <c r="A272" s="17"/>
      <c r="B272" s="17"/>
      <c r="V272" s="17"/>
      <c r="W272" s="17"/>
      <c r="X272" s="17"/>
      <c r="Y272" s="17"/>
      <c r="Z272" s="17"/>
      <c r="AA272" s="17"/>
      <c r="AB272" s="17"/>
    </row>
    <row r="273" spans="1:28" ht="12.75">
      <c r="A273" s="17"/>
      <c r="B273" s="17"/>
      <c r="V273" s="17"/>
      <c r="W273" s="17"/>
      <c r="X273" s="17"/>
      <c r="Y273" s="17"/>
      <c r="Z273" s="17"/>
      <c r="AA273" s="17"/>
      <c r="AB273" s="17"/>
    </row>
    <row r="274" spans="1:28" ht="12.75">
      <c r="A274" s="17"/>
      <c r="B274" s="17"/>
      <c r="V274" s="17"/>
      <c r="W274" s="17"/>
      <c r="X274" s="17"/>
      <c r="Y274" s="17"/>
      <c r="Z274" s="17"/>
      <c r="AA274" s="17"/>
      <c r="AB274" s="17"/>
    </row>
    <row r="275" spans="1:28" ht="12.75">
      <c r="A275" s="17"/>
      <c r="B275" s="17"/>
      <c r="V275" s="17"/>
      <c r="W275" s="17"/>
      <c r="X275" s="17"/>
      <c r="Y275" s="17"/>
      <c r="Z275" s="17"/>
      <c r="AA275" s="17"/>
      <c r="AB275" s="17"/>
    </row>
    <row r="276" spans="1:28" ht="12.75">
      <c r="A276" s="17"/>
      <c r="B276" s="17"/>
      <c r="V276" s="17"/>
      <c r="W276" s="17"/>
      <c r="X276" s="17"/>
      <c r="Y276" s="17"/>
      <c r="Z276" s="17"/>
      <c r="AA276" s="17"/>
      <c r="AB276" s="17"/>
    </row>
    <row r="277" spans="1:28" ht="12.75">
      <c r="A277" s="17"/>
      <c r="B277" s="17"/>
      <c r="V277" s="17"/>
      <c r="W277" s="17"/>
      <c r="X277" s="17"/>
      <c r="Y277" s="17"/>
      <c r="Z277" s="17"/>
      <c r="AA277" s="17"/>
      <c r="AB277" s="17"/>
    </row>
    <row r="278" spans="1:28" ht="12.75">
      <c r="A278" s="17"/>
      <c r="B278" s="17"/>
      <c r="V278" s="17"/>
      <c r="W278" s="17"/>
      <c r="X278" s="17"/>
      <c r="Y278" s="17"/>
      <c r="Z278" s="17"/>
      <c r="AA278" s="17"/>
      <c r="AB278" s="17"/>
    </row>
    <row r="279" spans="1:28" ht="12.75">
      <c r="A279" s="17"/>
      <c r="B279" s="17"/>
      <c r="V279" s="17"/>
      <c r="W279" s="17"/>
      <c r="X279" s="17"/>
      <c r="Y279" s="17"/>
      <c r="Z279" s="17"/>
      <c r="AA279" s="17"/>
      <c r="AB279" s="17"/>
    </row>
    <row r="280" spans="1:28" ht="12.75">
      <c r="A280" s="17"/>
      <c r="B280" s="17"/>
      <c r="V280" s="17"/>
      <c r="W280" s="17"/>
      <c r="X280" s="17"/>
      <c r="Y280" s="17"/>
      <c r="Z280" s="17"/>
      <c r="AA280" s="17"/>
      <c r="AB280" s="17"/>
    </row>
    <row r="281" spans="1:28" ht="12.75">
      <c r="A281" s="17"/>
      <c r="B281" s="17"/>
      <c r="V281" s="17"/>
      <c r="W281" s="17"/>
      <c r="X281" s="17"/>
      <c r="Y281" s="17"/>
      <c r="Z281" s="17"/>
      <c r="AA281" s="17"/>
      <c r="AB281" s="17"/>
    </row>
    <row r="282" spans="1:28" ht="12.75">
      <c r="A282" s="17"/>
      <c r="B282" s="17"/>
      <c r="V282" s="17"/>
      <c r="W282" s="17"/>
      <c r="X282" s="17"/>
      <c r="Y282" s="17"/>
      <c r="Z282" s="17"/>
      <c r="AA282" s="17"/>
      <c r="AB282" s="17"/>
    </row>
    <row r="283" spans="1:28" ht="12.75">
      <c r="A283" s="17"/>
      <c r="B283" s="17"/>
      <c r="V283" s="17"/>
      <c r="W283" s="17"/>
      <c r="X283" s="17"/>
      <c r="Y283" s="17"/>
      <c r="Z283" s="17"/>
      <c r="AA283" s="17"/>
      <c r="AB283" s="17"/>
    </row>
    <row r="284" spans="1:28" ht="12.75">
      <c r="A284" s="17"/>
      <c r="B284" s="17"/>
      <c r="V284" s="17"/>
      <c r="W284" s="17"/>
      <c r="X284" s="17"/>
      <c r="Y284" s="17"/>
      <c r="Z284" s="17"/>
      <c r="AA284" s="17"/>
      <c r="AB284" s="17"/>
    </row>
    <row r="285" spans="1:28" ht="12.75">
      <c r="A285" s="17"/>
      <c r="B285" s="17"/>
      <c r="V285" s="17"/>
      <c r="W285" s="17"/>
      <c r="X285" s="17"/>
      <c r="Y285" s="17"/>
      <c r="Z285" s="17"/>
      <c r="AA285" s="17"/>
      <c r="AB285" s="17"/>
    </row>
    <row r="286" spans="1:28" ht="12.75">
      <c r="A286" s="17"/>
      <c r="B286" s="17"/>
      <c r="V286" s="17"/>
      <c r="W286" s="17"/>
      <c r="X286" s="17"/>
      <c r="Y286" s="17"/>
      <c r="Z286" s="17"/>
      <c r="AA286" s="17"/>
      <c r="AB286" s="17"/>
    </row>
    <row r="287" spans="1:28" ht="12.75">
      <c r="A287" s="17"/>
      <c r="B287" s="17"/>
      <c r="V287" s="17"/>
      <c r="W287" s="17"/>
      <c r="X287" s="17"/>
      <c r="Y287" s="17"/>
      <c r="Z287" s="17"/>
      <c r="AA287" s="17"/>
      <c r="AB287" s="17"/>
    </row>
    <row r="288" spans="1:28" ht="12.75">
      <c r="A288" s="17"/>
      <c r="B288" s="17"/>
      <c r="V288" s="17"/>
      <c r="W288" s="17"/>
      <c r="X288" s="17"/>
      <c r="Y288" s="17"/>
      <c r="Z288" s="17"/>
      <c r="AA288" s="17"/>
      <c r="AB288" s="17"/>
    </row>
    <row r="289" spans="1:28" ht="12.75">
      <c r="A289" s="17"/>
      <c r="B289" s="17"/>
      <c r="V289" s="17"/>
      <c r="W289" s="17"/>
      <c r="X289" s="17"/>
      <c r="Y289" s="17"/>
      <c r="Z289" s="17"/>
      <c r="AA289" s="17"/>
      <c r="AB289" s="17"/>
    </row>
    <row r="290" spans="1:28" ht="12.75">
      <c r="A290" s="17"/>
      <c r="B290" s="17"/>
      <c r="V290" s="17"/>
      <c r="W290" s="17"/>
      <c r="X290" s="17"/>
      <c r="Y290" s="17"/>
      <c r="Z290" s="17"/>
      <c r="AA290" s="17"/>
      <c r="AB290" s="17"/>
    </row>
    <row r="291" spans="1:28" ht="12.75">
      <c r="A291" s="17"/>
      <c r="B291" s="17"/>
      <c r="V291" s="17"/>
      <c r="W291" s="17"/>
      <c r="X291" s="17"/>
      <c r="Y291" s="17"/>
      <c r="Z291" s="17"/>
      <c r="AA291" s="17"/>
      <c r="AB291" s="17"/>
    </row>
    <row r="292" spans="1:28" ht="12.75">
      <c r="A292" s="17"/>
      <c r="B292" s="17"/>
      <c r="V292" s="17"/>
      <c r="W292" s="17"/>
      <c r="X292" s="17"/>
      <c r="Y292" s="17"/>
      <c r="Z292" s="17"/>
      <c r="AA292" s="17"/>
      <c r="AB292" s="17"/>
    </row>
    <row r="293" spans="1:28" ht="12.75">
      <c r="A293" s="17"/>
      <c r="B293" s="17"/>
      <c r="V293" s="17"/>
      <c r="W293" s="17"/>
      <c r="X293" s="17"/>
      <c r="Y293" s="17"/>
      <c r="Z293" s="17"/>
      <c r="AA293" s="17"/>
      <c r="AB293" s="17"/>
    </row>
    <row r="294" spans="1:28" ht="12.75">
      <c r="A294" s="17"/>
      <c r="B294" s="17"/>
      <c r="V294" s="17"/>
      <c r="W294" s="17"/>
      <c r="X294" s="17"/>
      <c r="Y294" s="17"/>
      <c r="Z294" s="17"/>
      <c r="AA294" s="17"/>
      <c r="AB294" s="17"/>
    </row>
    <row r="295" spans="1:28" ht="12.75">
      <c r="A295" s="17"/>
      <c r="B295" s="17"/>
      <c r="V295" s="17"/>
      <c r="W295" s="17"/>
      <c r="X295" s="17"/>
      <c r="Y295" s="17"/>
      <c r="Z295" s="17"/>
      <c r="AA295" s="17"/>
      <c r="AB295" s="17"/>
    </row>
    <row r="296" spans="1:28" ht="12.75">
      <c r="A296" s="17"/>
      <c r="B296" s="17"/>
      <c r="V296" s="17"/>
      <c r="W296" s="17"/>
      <c r="X296" s="17"/>
      <c r="Y296" s="17"/>
      <c r="Z296" s="17"/>
      <c r="AA296" s="17"/>
      <c r="AB296" s="17"/>
    </row>
    <row r="297" spans="1:28" ht="12.75">
      <c r="A297" s="17"/>
      <c r="B297" s="17"/>
      <c r="V297" s="17"/>
      <c r="W297" s="17"/>
      <c r="X297" s="17"/>
      <c r="Y297" s="17"/>
      <c r="Z297" s="17"/>
      <c r="AA297" s="17"/>
      <c r="AB297" s="17"/>
    </row>
    <row r="298" spans="1:28" ht="12.75">
      <c r="A298" s="17"/>
      <c r="B298" s="17"/>
      <c r="V298" s="17"/>
      <c r="W298" s="17"/>
      <c r="X298" s="17"/>
      <c r="Y298" s="17"/>
      <c r="Z298" s="17"/>
      <c r="AA298" s="17"/>
      <c r="AB298" s="17"/>
    </row>
    <row r="299" spans="1:28" ht="12.75">
      <c r="A299" s="17"/>
      <c r="B299" s="17"/>
      <c r="V299" s="17"/>
      <c r="W299" s="17"/>
      <c r="X299" s="17"/>
      <c r="Y299" s="17"/>
      <c r="Z299" s="17"/>
      <c r="AA299" s="17"/>
      <c r="AB299" s="17"/>
    </row>
    <row r="300" spans="1:28" ht="12.75">
      <c r="A300" s="17"/>
      <c r="B300" s="17"/>
      <c r="V300" s="17"/>
      <c r="W300" s="17"/>
      <c r="X300" s="17"/>
      <c r="Y300" s="17"/>
      <c r="Z300" s="17"/>
      <c r="AA300" s="17"/>
      <c r="AB300" s="17"/>
    </row>
    <row r="301" spans="1:28" ht="12.75">
      <c r="A301" s="17"/>
      <c r="B301" s="17"/>
      <c r="V301" s="17"/>
      <c r="W301" s="17"/>
      <c r="X301" s="17"/>
      <c r="Y301" s="17"/>
      <c r="Z301" s="17"/>
      <c r="AA301" s="17"/>
      <c r="AB301" s="17"/>
    </row>
    <row r="302" spans="1:28" ht="12.75">
      <c r="A302" s="17"/>
      <c r="B302" s="17"/>
      <c r="V302" s="17"/>
      <c r="W302" s="17"/>
      <c r="X302" s="17"/>
      <c r="Y302" s="17"/>
      <c r="Z302" s="17"/>
      <c r="AA302" s="17"/>
      <c r="AB302" s="17"/>
    </row>
    <row r="303" spans="1:28" ht="12.75">
      <c r="A303" s="17"/>
      <c r="B303" s="17"/>
      <c r="V303" s="17"/>
      <c r="W303" s="17"/>
      <c r="X303" s="17"/>
      <c r="Y303" s="17"/>
      <c r="Z303" s="17"/>
      <c r="AA303" s="17"/>
      <c r="AB303" s="17"/>
    </row>
    <row r="304" spans="1:28" ht="12.75">
      <c r="A304" s="17"/>
      <c r="B304" s="17"/>
      <c r="V304" s="17"/>
      <c r="W304" s="17"/>
      <c r="X304" s="17"/>
      <c r="Y304" s="17"/>
      <c r="Z304" s="17"/>
      <c r="AA304" s="17"/>
      <c r="AB304" s="17"/>
    </row>
    <row r="305" spans="1:28" ht="12.75">
      <c r="A305" s="17"/>
      <c r="B305" s="17"/>
      <c r="V305" s="17"/>
      <c r="W305" s="17"/>
      <c r="X305" s="17"/>
      <c r="Y305" s="17"/>
      <c r="Z305" s="17"/>
      <c r="AA305" s="17"/>
      <c r="AB305" s="17"/>
    </row>
  </sheetData>
  <sheetProtection/>
  <mergeCells count="4">
    <mergeCell ref="A8:U8"/>
    <mergeCell ref="A9:U9"/>
    <mergeCell ref="A7:U7"/>
    <mergeCell ref="T12:U12"/>
  </mergeCells>
  <printOptions horizontalCentered="1" verticalCentered="1"/>
  <pageMargins left="0" right="0" top="0" bottom="0.15748031496062992" header="0" footer="0"/>
  <pageSetup blackAndWhite="1" fitToHeight="6" horizontalDpi="600" verticalDpi="600" orientation="landscape" paperSize="9" scale="65" r:id="rId1"/>
  <headerFooter alignWithMargins="0">
    <oddFooter>&amp;C
Pagina &amp;P</oddFooter>
  </headerFooter>
  <rowBreaks count="4" manualBreakCount="4">
    <brk id="49" max="20" man="1"/>
    <brk id="89" max="20" man="1"/>
    <brk id="117" max="20" man="1"/>
    <brk id="157" max="20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32645493</cp:lastModifiedBy>
  <cp:lastPrinted>2013-09-26T12:19:35Z</cp:lastPrinted>
  <dcterms:created xsi:type="dcterms:W3CDTF">2012-08-09T09:04:28Z</dcterms:created>
  <dcterms:modified xsi:type="dcterms:W3CDTF">2013-09-26T12:21:03Z</dcterms:modified>
  <cp:category/>
  <cp:version/>
  <cp:contentType/>
  <cp:contentStatus/>
</cp:coreProperties>
</file>