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30" windowWidth="18855" windowHeight="9525" activeTab="0"/>
  </bookViews>
  <sheets>
    <sheet name="Buget aparat propriu 2012" sheetId="1" r:id="rId1"/>
  </sheets>
  <definedNames>
    <definedName name="_xlnm.Print_Titles" localSheetId="0">'Buget aparat propriu 2012'!$9:$9</definedName>
  </definedNames>
  <calcPr fullCalcOnLoad="1"/>
</workbook>
</file>

<file path=xl/sharedStrings.xml><?xml version="1.0" encoding="utf-8"?>
<sst xmlns="http://schemas.openxmlformats.org/spreadsheetml/2006/main" count="273" uniqueCount="253">
  <si>
    <t>MINISTERUL JUSTITIEI</t>
  </si>
  <si>
    <t>BUGETUL DE STAT PE ANUL 2012</t>
  </si>
  <si>
    <t>mii lei</t>
  </si>
  <si>
    <t xml:space="preserve">Titlu </t>
  </si>
  <si>
    <t xml:space="preserve">Articol </t>
  </si>
  <si>
    <t>Alineat</t>
  </si>
  <si>
    <t>DENUMIREA INDICATORILOR</t>
  </si>
  <si>
    <t>Buget 2012</t>
  </si>
  <si>
    <t>Cap.61.01  ORDINE PUBLICA SI SIGURANTA NATIONALA</t>
  </si>
  <si>
    <t>TOTAL CHELTUIELI</t>
  </si>
  <si>
    <t>01</t>
  </si>
  <si>
    <t xml:space="preserve">01. CHELTUIELI CURENTE  </t>
  </si>
  <si>
    <t xml:space="preserve">TITLUL I CHELTUIELI DE PERSONAL </t>
  </si>
  <si>
    <t>10.01</t>
  </si>
  <si>
    <t>Cheltuieli salariale in bani</t>
  </si>
  <si>
    <t xml:space="preserve">10.01.01 </t>
  </si>
  <si>
    <t>Salarii de baza</t>
  </si>
  <si>
    <t>10.01.05</t>
  </si>
  <si>
    <t>Sporuri pentru conditii de munca</t>
  </si>
  <si>
    <t>10.01.06</t>
  </si>
  <si>
    <t>Alte sporuri</t>
  </si>
  <si>
    <t>10.01.07</t>
  </si>
  <si>
    <t>Ore suplimentare</t>
  </si>
  <si>
    <t>10.01.08</t>
  </si>
  <si>
    <t>Fond de premii</t>
  </si>
  <si>
    <t>10.01.09</t>
  </si>
  <si>
    <t>Prima de vacanta</t>
  </si>
  <si>
    <t>10.01.11</t>
  </si>
  <si>
    <t>Fond aferent platii cu ora</t>
  </si>
  <si>
    <t>10.01.12</t>
  </si>
  <si>
    <t>Indemnizatii platite unor persoane din afara unitatii</t>
  </si>
  <si>
    <t>10.01.13</t>
  </si>
  <si>
    <t>Indemnizatii de delegare</t>
  </si>
  <si>
    <t>10.01.14</t>
  </si>
  <si>
    <t>Indemnizatii de detasare</t>
  </si>
  <si>
    <t>10.01.15</t>
  </si>
  <si>
    <t>Alocatii pentru transportul la si de la locul de munca</t>
  </si>
  <si>
    <t>10.01.16</t>
  </si>
  <si>
    <t>Alocatii pentru locuinte</t>
  </si>
  <si>
    <t xml:space="preserve">10.01.30 </t>
  </si>
  <si>
    <t>Alte drepturi salariale in bani</t>
  </si>
  <si>
    <t>10.02</t>
  </si>
  <si>
    <t>Cheltuieli salariale in natura</t>
  </si>
  <si>
    <t>10.02.02</t>
  </si>
  <si>
    <t>Norme de hrana</t>
  </si>
  <si>
    <t>10.02.03</t>
  </si>
  <si>
    <t>Uniforme si echipament obligatoriu</t>
  </si>
  <si>
    <t>10.02.30</t>
  </si>
  <si>
    <t>Alte drepturi salariale in natura</t>
  </si>
  <si>
    <t>10.03</t>
  </si>
  <si>
    <t>Contributii</t>
  </si>
  <si>
    <t xml:space="preserve">10.03.01 </t>
  </si>
  <si>
    <t>Contributii de asigurari sociale de stat</t>
  </si>
  <si>
    <t>10.03.02</t>
  </si>
  <si>
    <t>Contributii de asigurări de somaj</t>
  </si>
  <si>
    <t>10.03.03</t>
  </si>
  <si>
    <t>Contributii de asigurari sociale de sanatate</t>
  </si>
  <si>
    <t>10.03.04</t>
  </si>
  <si>
    <t>Contributii de asigurari pentru accidente de munca si boli profesionale</t>
  </si>
  <si>
    <t>10.03.06</t>
  </si>
  <si>
    <t>Contributii pentru concedii si indemnizatii</t>
  </si>
  <si>
    <t xml:space="preserve">TITLUL II BUNURI SI SERVICII </t>
  </si>
  <si>
    <t>20.01</t>
  </si>
  <si>
    <t>Bunuri si servicii</t>
  </si>
  <si>
    <t xml:space="preserve">20.01.01 </t>
  </si>
  <si>
    <t>Furnituri de birou</t>
  </si>
  <si>
    <t>20.01.02</t>
  </si>
  <si>
    <t>Materiale pentru curatenie</t>
  </si>
  <si>
    <t>20.01.03</t>
  </si>
  <si>
    <t>Încalzit, iluminat si forta motrica</t>
  </si>
  <si>
    <t>20.01.04</t>
  </si>
  <si>
    <t>Apa, canal si salubritate</t>
  </si>
  <si>
    <t>20.01.05</t>
  </si>
  <si>
    <t>Carburanti si lubrifianti</t>
  </si>
  <si>
    <t>20.01.06</t>
  </si>
  <si>
    <t>Piese de schimb</t>
  </si>
  <si>
    <t>20.01.07</t>
  </si>
  <si>
    <t>Transport</t>
  </si>
  <si>
    <t>20.01.08</t>
  </si>
  <si>
    <t>Posta, telecomunicatii, radio, tv, internet</t>
  </si>
  <si>
    <t>20.01.09</t>
  </si>
  <si>
    <t>Materiale si prestari de servicii cu caracter functional</t>
  </si>
  <si>
    <t>20.01.30</t>
  </si>
  <si>
    <t>Alte bunuri si servicii pentru întretinere si functionare</t>
  </si>
  <si>
    <t>20.02</t>
  </si>
  <si>
    <t>Reparatii curente</t>
  </si>
  <si>
    <t>20.04</t>
  </si>
  <si>
    <t>Medicamente si materiale sanitare</t>
  </si>
  <si>
    <t xml:space="preserve">20.04.01 </t>
  </si>
  <si>
    <t>Medicamente</t>
  </si>
  <si>
    <t>20.05</t>
  </si>
  <si>
    <t>Bunuri de natura obiectelor de inventar</t>
  </si>
  <si>
    <t xml:space="preserve">20.05.01 </t>
  </si>
  <si>
    <t>Uniforme si echipament</t>
  </si>
  <si>
    <t>20.05.03</t>
  </si>
  <si>
    <t>Lenjerie si accesorii de pat</t>
  </si>
  <si>
    <t>20.05.30</t>
  </si>
  <si>
    <t>Alte obiecte de inventar</t>
  </si>
  <si>
    <t>20.06</t>
  </si>
  <si>
    <t>Deplasari, detasari, transferari</t>
  </si>
  <si>
    <t xml:space="preserve">20.06.01 </t>
  </si>
  <si>
    <t>Deplasari interne, detaşări, transferări</t>
  </si>
  <si>
    <t xml:space="preserve">20.06.02 </t>
  </si>
  <si>
    <t>Deplasari în străinătate</t>
  </si>
  <si>
    <t xml:space="preserve">20.11 </t>
  </si>
  <si>
    <t>Carti, publicatii si materiale documentare</t>
  </si>
  <si>
    <t xml:space="preserve">20.12 </t>
  </si>
  <si>
    <t>Consultanta si expertiza</t>
  </si>
  <si>
    <t>20.13</t>
  </si>
  <si>
    <t>Pregatire profesionala</t>
  </si>
  <si>
    <t>20.14</t>
  </si>
  <si>
    <t>Protectia muncii</t>
  </si>
  <si>
    <t>20.28</t>
  </si>
  <si>
    <t>Ajutor public judiciar</t>
  </si>
  <si>
    <t>20.30</t>
  </si>
  <si>
    <t>Alte cheltuieli</t>
  </si>
  <si>
    <t xml:space="preserve">20.30.01 </t>
  </si>
  <si>
    <t>Reclama si publicitate</t>
  </si>
  <si>
    <t>20.30.02</t>
  </si>
  <si>
    <t>Protocol si reprezentare</t>
  </si>
  <si>
    <t>20.30.03</t>
  </si>
  <si>
    <t>Prime de asigurare non-viata</t>
  </si>
  <si>
    <t>20.30.04</t>
  </si>
  <si>
    <t>Chirii</t>
  </si>
  <si>
    <t>20.30.07</t>
  </si>
  <si>
    <t>Fondul Presedintelui/Fondul conducatorului institutiei publice</t>
  </si>
  <si>
    <t>20.30.30</t>
  </si>
  <si>
    <t>Alte cheltuieli cu bunuri si servicii</t>
  </si>
  <si>
    <t>TITLUL VI TRANSFERURI INTRE UNITATI ALE ADMINISTRATIEI PUBLICE</t>
  </si>
  <si>
    <t xml:space="preserve">51.01 </t>
  </si>
  <si>
    <t>Transferuri curente</t>
  </si>
  <si>
    <t xml:space="preserve">51.01.01 </t>
  </si>
  <si>
    <t>Transferuri catre instituţii publice</t>
  </si>
  <si>
    <t>51.01.03</t>
  </si>
  <si>
    <t>Actiuni de sanatate</t>
  </si>
  <si>
    <t xml:space="preserve">51.02 </t>
  </si>
  <si>
    <t>Transferuri de capital</t>
  </si>
  <si>
    <t>51.02.08</t>
  </si>
  <si>
    <t>Apratură medicală şi echipamente de  comunicaţii în urgenţă</t>
  </si>
  <si>
    <t>51.02.12</t>
  </si>
  <si>
    <t>transferuri pentru investitii la spitale</t>
  </si>
  <si>
    <t>TITLUL VII ALTE TRANSFERURI</t>
  </si>
  <si>
    <t xml:space="preserve">55.01 </t>
  </si>
  <si>
    <t>A. Transferuri interne.</t>
  </si>
  <si>
    <t>55.01.08</t>
  </si>
  <si>
    <t>Programe PHARE</t>
  </si>
  <si>
    <t>55.01.41</t>
  </si>
  <si>
    <t>Asistenţă pentru  dezvoltare alocată în beneficiul statelor partenere</t>
  </si>
  <si>
    <t xml:space="preserve">55.02 </t>
  </si>
  <si>
    <t>B. Transferuri curente in strainatate (catre organizatii internationale)</t>
  </si>
  <si>
    <t xml:space="preserve">55.02.01 </t>
  </si>
  <si>
    <t>Contributii si cotizatii la organisme internationale</t>
  </si>
  <si>
    <t>TITLUL VIII PROIECTE CU FINANTARE DIN FONDURI EXTERNE NERAMBURSABILE (FEN) POSTADERARE</t>
  </si>
  <si>
    <t>56.01</t>
  </si>
  <si>
    <t>Programe din Fondul European de Dezvoltare Regionala (FEDR)</t>
  </si>
  <si>
    <t>56.01.01</t>
  </si>
  <si>
    <t>Finantarea nationala</t>
  </si>
  <si>
    <t>56.01.02</t>
  </si>
  <si>
    <t>Finantarea externa nerambursabila</t>
  </si>
  <si>
    <t>56.01.03</t>
  </si>
  <si>
    <t>Cheltuieli neeligibile</t>
  </si>
  <si>
    <t>56.02</t>
  </si>
  <si>
    <t>Programe din Fondul Social European (FSE)</t>
  </si>
  <si>
    <t>56.02.01</t>
  </si>
  <si>
    <t>56.02.02</t>
  </si>
  <si>
    <t>56.02.03</t>
  </si>
  <si>
    <t>56.14</t>
  </si>
  <si>
    <t>Programe finanţate din facilitatea de tranziţie</t>
  </si>
  <si>
    <t>56.14.01</t>
  </si>
  <si>
    <t>56.14.02</t>
  </si>
  <si>
    <t>56.14.03</t>
  </si>
  <si>
    <t>56.15</t>
  </si>
  <si>
    <t>Alte programe comunitare finanţate în perioada 2007-2013</t>
  </si>
  <si>
    <t>56.15.01</t>
  </si>
  <si>
    <t>56.15.02</t>
  </si>
  <si>
    <t>56.15.03</t>
  </si>
  <si>
    <t>56.16</t>
  </si>
  <si>
    <t>Alte facilităţi şi instrumente postaderare</t>
  </si>
  <si>
    <t>56.16.01</t>
  </si>
  <si>
    <t>56.16.02</t>
  </si>
  <si>
    <t>56.16.03</t>
  </si>
  <si>
    <t>56.25</t>
  </si>
  <si>
    <t>Programulde cooperare elveţiano-român vizând reducerea disparităţilor economice şi sociale în cadrul Uniunii Europene extinse</t>
  </si>
  <si>
    <t>56.25.01</t>
  </si>
  <si>
    <t>56.25.02</t>
  </si>
  <si>
    <t>56.25.03</t>
  </si>
  <si>
    <t>TITLUL X ALTE CHELTUIELI</t>
  </si>
  <si>
    <t>59.11</t>
  </si>
  <si>
    <t>Asociatii si fundatii</t>
  </si>
  <si>
    <t>TITLUL XI CH. AFERENTE PROGR. CU FINANTARE RAMBURSABILĂ</t>
  </si>
  <si>
    <t>65.01</t>
  </si>
  <si>
    <t>Cheltuieli aferente programelor cu finanţare rambursabilă</t>
  </si>
  <si>
    <t xml:space="preserve"> 70. CHELTUIELI DE CAPITAL </t>
  </si>
  <si>
    <t xml:space="preserve">TITLUL XII ACTIVE NEFINANCIARE </t>
  </si>
  <si>
    <t xml:space="preserve">71.01 </t>
  </si>
  <si>
    <t xml:space="preserve">Active fixe </t>
  </si>
  <si>
    <t xml:space="preserve">71.01.01 </t>
  </si>
  <si>
    <t>Constructii</t>
  </si>
  <si>
    <t>71.01.02</t>
  </si>
  <si>
    <t>Maşini, echipamente si mijloace de transport</t>
  </si>
  <si>
    <t>71.01.03</t>
  </si>
  <si>
    <t>Mobilier, aparatura birotica si alte active corporale</t>
  </si>
  <si>
    <t>71.01.30</t>
  </si>
  <si>
    <t xml:space="preserve">Alte active fixe </t>
  </si>
  <si>
    <t xml:space="preserve">71.03 </t>
  </si>
  <si>
    <t>Reparaţii capitale aferente activelor fixe</t>
  </si>
  <si>
    <t xml:space="preserve">71.03.01 </t>
  </si>
  <si>
    <t>subcapitole</t>
  </si>
  <si>
    <t>61.01</t>
  </si>
  <si>
    <t>ORDINE PUBLICA SI SIGURANTA NATIONALA</t>
  </si>
  <si>
    <t>61.01.01</t>
  </si>
  <si>
    <t>Administratie centrala</t>
  </si>
  <si>
    <t>61.01.06</t>
  </si>
  <si>
    <t>Autoritati judecatoresti</t>
  </si>
  <si>
    <t>61.01.07</t>
  </si>
  <si>
    <t>Penitenciare</t>
  </si>
  <si>
    <t>61.01.50</t>
  </si>
  <si>
    <t>Alte cheltuieli în domeniul ordinii publice şi siguranţei naţionale</t>
  </si>
  <si>
    <t>Cap.54.01 ALTE SERVICII PUBLICE GENERALE</t>
  </si>
  <si>
    <t xml:space="preserve">01. CHELTUIELI CURENTE </t>
  </si>
  <si>
    <t>TITLUL II BUNURI SI SERVICII</t>
  </si>
  <si>
    <t>20.25</t>
  </si>
  <si>
    <t>Cheltuieli judiciare si extrajudiciare derivate din actiuni in reprezentarea intereselor statului, potrivit dispozitiilor legale</t>
  </si>
  <si>
    <t>54.01</t>
  </si>
  <si>
    <t>ALTE SERVICII PUBLICE GENERALE</t>
  </si>
  <si>
    <t>54.01.50</t>
  </si>
  <si>
    <t>Alte servicii publice generale</t>
  </si>
  <si>
    <t>Cap.68.01 ASIGURARI SI ASISTENTA SOCIALA</t>
  </si>
  <si>
    <t>TITLUL VI TRANSFERURI ÎNTRE UNITĂŢI ALE ADMINISTRAŢIEI PUBLICE</t>
  </si>
  <si>
    <t>51.01</t>
  </si>
  <si>
    <t>51.01.01</t>
  </si>
  <si>
    <t>Transferuri către instituţii publice</t>
  </si>
  <si>
    <t>51.01.26</t>
  </si>
  <si>
    <t>Transferuri privind contribuţia de asigurări de sănătate</t>
  </si>
  <si>
    <t>TITLUL IX ASISTENTA SOCIALA</t>
  </si>
  <si>
    <t>57.01</t>
  </si>
  <si>
    <t>Asigurari sociale</t>
  </si>
  <si>
    <t>57.01.01</t>
  </si>
  <si>
    <t>57.02</t>
  </si>
  <si>
    <t>Ajutoare Sociale</t>
  </si>
  <si>
    <t>57.02.01</t>
  </si>
  <si>
    <t>Ajutoare sociale in numerar</t>
  </si>
  <si>
    <t>68.01</t>
  </si>
  <si>
    <t>ASIGURARI SI ASISTENTA SOCIALA</t>
  </si>
  <si>
    <t>68.01.03</t>
  </si>
  <si>
    <t>Pensii si ajutoare pentru batranete</t>
  </si>
  <si>
    <t>68.01.06</t>
  </si>
  <si>
    <t>Asistenta sociala pentru familie si copii</t>
  </si>
  <si>
    <t>68.01.08</t>
  </si>
  <si>
    <t>Ajutoare la trecerea in rezerva, retragere sau pensionare</t>
  </si>
  <si>
    <t>APARAT PROPRIU</t>
  </si>
  <si>
    <t>TOTAL BUGET DE STAT (Cap. 61.01+68.01)</t>
  </si>
  <si>
    <t>pe structura de cheltuieli conform Legii nr. 293/2011 privind Legea bugetului de stat pe anul 2012, O.G. cu privire la rectificarea bugetului de stat pe anul 2012, nr. 13/2012 şi O.U.G. cu privire la rectificarea bugetului de stat pe anul 2012, nr. 61/2012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</si>
</sst>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0.000"/>
    <numFmt numFmtId="175" formatCode="0.0000"/>
    <numFmt numFmtId="176" formatCode="#,##0.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Da&quot;;&quot;Da&quot;;&quot;Nu&quot;"/>
    <numFmt numFmtId="182" formatCode="&quot;Adevărat&quot;;&quot;Adevărat&quot;;&quot;Fals&quot;"/>
    <numFmt numFmtId="183" formatCode="&quot;Activat&quot;;&quot;Activat&quot;;&quot;Dezactivat&quot;"/>
    <numFmt numFmtId="184" formatCode="[$-418]d\ mmmm\ yyyy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1" fillId="0" borderId="0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2" fillId="0" borderId="0" xfId="0" applyFont="1" applyAlignment="1">
      <alignment horizontal="left" vertical="center"/>
    </xf>
    <xf numFmtId="3" fontId="23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24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3" fontId="24" fillId="0" borderId="0" xfId="0" applyNumberFormat="1" applyFont="1" applyBorder="1" applyAlignment="1" applyProtection="1">
      <alignment horizontal="right" vertical="center"/>
      <protection/>
    </xf>
    <xf numFmtId="0" fontId="21" fillId="0" borderId="10" xfId="0" applyFont="1" applyBorder="1" applyAlignment="1" applyProtection="1">
      <alignment horizontal="center" vertical="center"/>
      <protection/>
    </xf>
    <xf numFmtId="49" fontId="21" fillId="0" borderId="10" xfId="0" applyNumberFormat="1" applyFont="1" applyBorder="1" applyAlignment="1" applyProtection="1">
      <alignment horizontal="center" vertical="center"/>
      <protection/>
    </xf>
    <xf numFmtId="0" fontId="25" fillId="0" borderId="10" xfId="0" applyFont="1" applyBorder="1" applyAlignment="1" applyProtection="1">
      <alignment horizontal="left" vertical="center" wrapText="1"/>
      <protection/>
    </xf>
    <xf numFmtId="3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Border="1" applyAlignment="1">
      <alignment horizontal="left" vertical="center"/>
    </xf>
    <xf numFmtId="0" fontId="0" fillId="0" borderId="10" xfId="0" applyFont="1" applyBorder="1" applyAlignment="1" applyProtection="1">
      <alignment horizontal="center" vertical="center"/>
      <protection/>
    </xf>
    <xf numFmtId="3" fontId="24" fillId="4" borderId="10" xfId="0" applyNumberFormat="1" applyFont="1" applyFill="1" applyBorder="1" applyAlignment="1" applyProtection="1">
      <alignment vertical="center"/>
      <protection/>
    </xf>
    <xf numFmtId="0" fontId="21" fillId="0" borderId="10" xfId="0" applyFont="1" applyBorder="1" applyAlignment="1" applyProtection="1" quotePrefix="1">
      <alignment horizontal="center" vertical="center"/>
      <protection/>
    </xf>
    <xf numFmtId="3" fontId="24" fillId="24" borderId="10" xfId="0" applyNumberFormat="1" applyFont="1" applyFill="1" applyBorder="1" applyAlignment="1" applyProtection="1">
      <alignment vertical="center"/>
      <protection/>
    </xf>
    <xf numFmtId="3" fontId="24" fillId="7" borderId="10" xfId="0" applyNumberFormat="1" applyFont="1" applyFill="1" applyBorder="1" applyAlignment="1" applyProtection="1">
      <alignment vertical="center"/>
      <protection/>
    </xf>
    <xf numFmtId="3" fontId="24" fillId="22" borderId="10" xfId="0" applyNumberFormat="1" applyFont="1" applyFill="1" applyBorder="1" applyAlignment="1" applyProtection="1">
      <alignment vertical="center"/>
      <protection/>
    </xf>
    <xf numFmtId="0" fontId="27" fillId="0" borderId="10" xfId="0" applyFont="1" applyBorder="1" applyAlignment="1" applyProtection="1">
      <alignment horizontal="left" vertical="center" wrapText="1"/>
      <protection/>
    </xf>
    <xf numFmtId="3" fontId="23" fillId="0" borderId="10" xfId="0" applyNumberFormat="1" applyFont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0" fontId="27" fillId="0" borderId="11" xfId="0" applyFont="1" applyBorder="1" applyAlignment="1" applyProtection="1">
      <alignment horizontal="left" vertical="center" wrapText="1"/>
      <protection/>
    </xf>
    <xf numFmtId="0" fontId="25" fillId="0" borderId="11" xfId="0" applyFont="1" applyBorder="1" applyAlignment="1" applyProtection="1">
      <alignment horizontal="left" vertical="center" wrapText="1"/>
      <protection/>
    </xf>
    <xf numFmtId="49" fontId="21" fillId="0" borderId="10" xfId="0" applyNumberFormat="1" applyFont="1" applyBorder="1" applyAlignment="1" applyProtection="1" quotePrefix="1">
      <alignment horizontal="center" vertical="center"/>
      <protection/>
    </xf>
    <xf numFmtId="0" fontId="0" fillId="0" borderId="10" xfId="0" applyFont="1" applyBorder="1" applyAlignment="1" applyProtection="1" quotePrefix="1">
      <alignment horizontal="center" vertical="center"/>
      <protection/>
    </xf>
    <xf numFmtId="3" fontId="24" fillId="22" borderId="10" xfId="0" applyNumberFormat="1" applyFont="1" applyFill="1" applyBorder="1" applyAlignment="1">
      <alignment vertical="center"/>
    </xf>
    <xf numFmtId="3" fontId="24" fillId="7" borderId="10" xfId="0" applyNumberFormat="1" applyFont="1" applyFill="1" applyBorder="1" applyAlignment="1">
      <alignment vertical="center"/>
    </xf>
    <xf numFmtId="3" fontId="28" fillId="7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3" fontId="23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3" fontId="24" fillId="20" borderId="10" xfId="0" applyNumberFormat="1" applyFont="1" applyFill="1" applyBorder="1" applyAlignment="1">
      <alignment vertical="center"/>
    </xf>
    <xf numFmtId="0" fontId="21" fillId="0" borderId="10" xfId="0" applyFont="1" applyBorder="1" applyAlignment="1" applyProtection="1">
      <alignment vertical="center"/>
      <protection/>
    </xf>
    <xf numFmtId="0" fontId="25" fillId="0" borderId="10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3" fontId="24" fillId="0" borderId="10" xfId="0" applyNumberFormat="1" applyFont="1" applyBorder="1" applyAlignment="1">
      <alignment vertical="center"/>
    </xf>
    <xf numFmtId="3" fontId="24" fillId="24" borderId="10" xfId="0" applyNumberFormat="1" applyFont="1" applyFill="1" applyBorder="1" applyAlignment="1">
      <alignment vertical="center"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3" fontId="29" fillId="0" borderId="1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3" fontId="22" fillId="0" borderId="0" xfId="0" applyNumberFormat="1" applyFont="1" applyAlignment="1">
      <alignment horizontal="right" vertical="center"/>
    </xf>
    <xf numFmtId="3" fontId="22" fillId="0" borderId="0" xfId="0" applyNumberFormat="1" applyFont="1" applyAlignment="1">
      <alignment vertical="center"/>
    </xf>
    <xf numFmtId="0" fontId="21" fillId="0" borderId="10" xfId="0" applyFont="1" applyBorder="1" applyAlignment="1" applyProtection="1">
      <alignment horizontal="left" vertical="center"/>
      <protection/>
    </xf>
    <xf numFmtId="0" fontId="21" fillId="0" borderId="12" xfId="0" applyFont="1" applyBorder="1" applyAlignment="1" applyProtection="1">
      <alignment horizontal="left" vertical="center"/>
      <protection/>
    </xf>
    <xf numFmtId="0" fontId="21" fillId="0" borderId="12" xfId="0" applyFont="1" applyBorder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left" vertical="center"/>
      <protection/>
    </xf>
    <xf numFmtId="0" fontId="26" fillId="0" borderId="0" xfId="0" applyNumberFormat="1" applyFont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E164"/>
  <sheetViews>
    <sheetView tabSelected="1" zoomScalePageLayoutView="0" workbookViewId="0" topLeftCell="A1">
      <selection activeCell="A7" sqref="A7:E7"/>
    </sheetView>
  </sheetViews>
  <sheetFormatPr defaultColWidth="9.140625" defaultRowHeight="12.75"/>
  <cols>
    <col min="1" max="1" width="7.00390625" style="12" customWidth="1"/>
    <col min="2" max="2" width="7.28125" style="12" customWidth="1"/>
    <col min="3" max="3" width="10.57421875" style="55" customWidth="1"/>
    <col min="4" max="4" width="70.00390625" style="56" customWidth="1"/>
    <col min="5" max="5" width="16.8515625" style="5" customWidth="1"/>
    <col min="6" max="16384" width="9.140625" style="12" customWidth="1"/>
  </cols>
  <sheetData>
    <row r="1" spans="1:5" s="6" customFormat="1" ht="19.5" customHeight="1">
      <c r="A1" s="1" t="s">
        <v>0</v>
      </c>
      <c r="B1" s="2"/>
      <c r="C1" s="3"/>
      <c r="D1" s="4"/>
      <c r="E1" s="5"/>
    </row>
    <row r="2" spans="1:5" s="10" customFormat="1" ht="15" customHeight="1">
      <c r="A2" s="1" t="s">
        <v>250</v>
      </c>
      <c r="B2" s="7"/>
      <c r="C2" s="8"/>
      <c r="D2" s="9"/>
      <c r="E2" s="5"/>
    </row>
    <row r="3" spans="1:4" ht="19.5" customHeight="1">
      <c r="A3" s="2"/>
      <c r="B3" s="2"/>
      <c r="C3" s="3"/>
      <c r="D3" s="11" t="s">
        <v>1</v>
      </c>
    </row>
    <row r="4" spans="1:5" ht="47.25" customHeight="1">
      <c r="A4" s="65" t="s">
        <v>252</v>
      </c>
      <c r="B4" s="65"/>
      <c r="C4" s="65"/>
      <c r="D4" s="65"/>
      <c r="E4" s="65"/>
    </row>
    <row r="5" spans="1:5" ht="12" customHeight="1" hidden="1">
      <c r="A5" s="64"/>
      <c r="B5" s="64"/>
      <c r="C5" s="64"/>
      <c r="D5" s="64"/>
      <c r="E5" s="64"/>
    </row>
    <row r="6" spans="1:5" ht="0.75" customHeight="1" hidden="1">
      <c r="A6" s="63"/>
      <c r="B6" s="63"/>
      <c r="C6" s="63"/>
      <c r="D6" s="63"/>
      <c r="E6" s="63"/>
    </row>
    <row r="7" spans="1:5" s="6" customFormat="1" ht="18.75" customHeight="1">
      <c r="A7" s="66"/>
      <c r="B7" s="66"/>
      <c r="C7" s="66"/>
      <c r="D7" s="66"/>
      <c r="E7" s="66"/>
    </row>
    <row r="8" spans="1:5" ht="19.5" customHeight="1">
      <c r="A8" s="2"/>
      <c r="B8" s="2"/>
      <c r="C8" s="3"/>
      <c r="D8" s="13"/>
      <c r="E8" s="14" t="s">
        <v>2</v>
      </c>
    </row>
    <row r="9" spans="1:5" ht="24.75" customHeight="1">
      <c r="A9" s="15" t="s">
        <v>3</v>
      </c>
      <c r="B9" s="16" t="s">
        <v>4</v>
      </c>
      <c r="C9" s="15" t="s">
        <v>5</v>
      </c>
      <c r="D9" s="17" t="s">
        <v>6</v>
      </c>
      <c r="E9" s="18" t="s">
        <v>7</v>
      </c>
    </row>
    <row r="10" spans="1:5" ht="18" customHeight="1">
      <c r="A10" s="59" t="s">
        <v>251</v>
      </c>
      <c r="B10" s="60"/>
      <c r="C10" s="61"/>
      <c r="D10" s="62"/>
      <c r="E10" s="21">
        <f>E12+E143</f>
        <v>987339</v>
      </c>
    </row>
    <row r="11" spans="1:5" ht="16.5" customHeight="1">
      <c r="A11" s="19" t="s">
        <v>8</v>
      </c>
      <c r="B11" s="2"/>
      <c r="C11" s="3"/>
      <c r="D11" s="13"/>
      <c r="E11" s="12"/>
    </row>
    <row r="12" spans="1:5" ht="16.5" customHeight="1">
      <c r="A12" s="15"/>
      <c r="B12" s="16"/>
      <c r="C12" s="20"/>
      <c r="D12" s="17" t="s">
        <v>9</v>
      </c>
      <c r="E12" s="21">
        <f>E13+E115</f>
        <v>983849</v>
      </c>
    </row>
    <row r="13" spans="1:5" ht="16.5" customHeight="1">
      <c r="A13" s="22" t="s">
        <v>10</v>
      </c>
      <c r="B13" s="16"/>
      <c r="C13" s="20"/>
      <c r="D13" s="17" t="s">
        <v>11</v>
      </c>
      <c r="E13" s="23">
        <f>E14+E39+E73+E80+E86+E113+E111</f>
        <v>981869</v>
      </c>
    </row>
    <row r="14" spans="1:5" ht="16.5" customHeight="1">
      <c r="A14" s="15">
        <v>10</v>
      </c>
      <c r="B14" s="16"/>
      <c r="C14" s="15"/>
      <c r="D14" s="17" t="s">
        <v>12</v>
      </c>
      <c r="E14" s="24">
        <f>E15+E29+E33</f>
        <v>33716</v>
      </c>
    </row>
    <row r="15" spans="1:5" ht="16.5" customHeight="1">
      <c r="A15" s="15"/>
      <c r="B15" s="16" t="s">
        <v>13</v>
      </c>
      <c r="C15" s="15"/>
      <c r="D15" s="17" t="s">
        <v>14</v>
      </c>
      <c r="E15" s="25">
        <f>SUM(E16:E28)</f>
        <v>26261</v>
      </c>
    </row>
    <row r="16" spans="1:5" ht="15" customHeight="1">
      <c r="A16" s="15"/>
      <c r="B16" s="16"/>
      <c r="C16" s="20" t="s">
        <v>15</v>
      </c>
      <c r="D16" s="26" t="s">
        <v>16</v>
      </c>
      <c r="E16" s="27">
        <f>17732-18</f>
        <v>17714</v>
      </c>
    </row>
    <row r="17" spans="1:5" ht="16.5" customHeight="1">
      <c r="A17" s="15"/>
      <c r="B17" s="16"/>
      <c r="C17" s="20" t="s">
        <v>17</v>
      </c>
      <c r="D17" s="26" t="s">
        <v>18</v>
      </c>
      <c r="E17" s="27">
        <f>2407-115</f>
        <v>2292</v>
      </c>
    </row>
    <row r="18" spans="1:5" ht="16.5" customHeight="1">
      <c r="A18" s="15"/>
      <c r="B18" s="16"/>
      <c r="C18" s="20" t="s">
        <v>19</v>
      </c>
      <c r="D18" s="26" t="s">
        <v>20</v>
      </c>
      <c r="E18" s="27">
        <f>2670-32</f>
        <v>2638</v>
      </c>
    </row>
    <row r="19" spans="1:5" ht="16.5" customHeight="1">
      <c r="A19" s="15"/>
      <c r="B19" s="16"/>
      <c r="C19" s="20" t="s">
        <v>21</v>
      </c>
      <c r="D19" s="26" t="s">
        <v>22</v>
      </c>
      <c r="E19" s="27">
        <v>0</v>
      </c>
    </row>
    <row r="20" spans="1:5" ht="16.5" customHeight="1">
      <c r="A20" s="15"/>
      <c r="B20" s="16"/>
      <c r="C20" s="20" t="s">
        <v>23</v>
      </c>
      <c r="D20" s="26" t="s">
        <v>24</v>
      </c>
      <c r="E20" s="27">
        <v>0</v>
      </c>
    </row>
    <row r="21" spans="1:5" ht="16.5" customHeight="1">
      <c r="A21" s="15"/>
      <c r="B21" s="16"/>
      <c r="C21" s="20" t="s">
        <v>25</v>
      </c>
      <c r="D21" s="26" t="s">
        <v>26</v>
      </c>
      <c r="E21" s="27">
        <v>0</v>
      </c>
    </row>
    <row r="22" spans="1:5" ht="16.5" customHeight="1">
      <c r="A22" s="15"/>
      <c r="B22" s="16"/>
      <c r="C22" s="20" t="s">
        <v>27</v>
      </c>
      <c r="D22" s="26" t="s">
        <v>28</v>
      </c>
      <c r="E22" s="27">
        <v>0</v>
      </c>
    </row>
    <row r="23" spans="1:5" ht="16.5" customHeight="1">
      <c r="A23" s="15"/>
      <c r="B23" s="16"/>
      <c r="C23" s="20" t="s">
        <v>29</v>
      </c>
      <c r="D23" s="26" t="s">
        <v>30</v>
      </c>
      <c r="E23" s="27">
        <v>0</v>
      </c>
    </row>
    <row r="24" spans="1:5" ht="16.5" customHeight="1">
      <c r="A24" s="15"/>
      <c r="B24" s="16"/>
      <c r="C24" s="20" t="s">
        <v>31</v>
      </c>
      <c r="D24" s="26" t="s">
        <v>32</v>
      </c>
      <c r="E24" s="27">
        <v>130</v>
      </c>
    </row>
    <row r="25" spans="1:5" ht="16.5" customHeight="1">
      <c r="A25" s="15"/>
      <c r="B25" s="16"/>
      <c r="C25" s="20" t="s">
        <v>33</v>
      </c>
      <c r="D25" s="26" t="s">
        <v>34</v>
      </c>
      <c r="E25" s="27">
        <v>257</v>
      </c>
    </row>
    <row r="26" spans="1:5" ht="16.5" customHeight="1">
      <c r="A26" s="15"/>
      <c r="B26" s="16"/>
      <c r="C26" s="20" t="s">
        <v>35</v>
      </c>
      <c r="D26" s="26" t="s">
        <v>36</v>
      </c>
      <c r="E26" s="27">
        <v>0</v>
      </c>
    </row>
    <row r="27" spans="1:5" ht="16.5" customHeight="1">
      <c r="A27" s="15"/>
      <c r="B27" s="16"/>
      <c r="C27" s="20" t="s">
        <v>37</v>
      </c>
      <c r="D27" s="26" t="s">
        <v>38</v>
      </c>
      <c r="E27" s="27">
        <f>1400-4</f>
        <v>1396</v>
      </c>
    </row>
    <row r="28" spans="1:5" ht="16.5" customHeight="1">
      <c r="A28" s="15"/>
      <c r="B28" s="16"/>
      <c r="C28" s="20" t="s">
        <v>39</v>
      </c>
      <c r="D28" s="26" t="s">
        <v>40</v>
      </c>
      <c r="E28" s="27">
        <f>1679-1+140+16</f>
        <v>1834</v>
      </c>
    </row>
    <row r="29" spans="1:5" ht="16.5" customHeight="1">
      <c r="A29" s="15"/>
      <c r="B29" s="16" t="s">
        <v>41</v>
      </c>
      <c r="C29" s="15"/>
      <c r="D29" s="17" t="s">
        <v>42</v>
      </c>
      <c r="E29" s="25">
        <f>SUM(E30:E32)</f>
        <v>640</v>
      </c>
    </row>
    <row r="30" spans="1:5" ht="16.5" customHeight="1">
      <c r="A30" s="15"/>
      <c r="B30" s="16"/>
      <c r="C30" s="20" t="s">
        <v>43</v>
      </c>
      <c r="D30" s="26" t="s">
        <v>44</v>
      </c>
      <c r="E30" s="27">
        <f>345-15</f>
        <v>330</v>
      </c>
    </row>
    <row r="31" spans="1:5" ht="16.5" customHeight="1">
      <c r="A31" s="15"/>
      <c r="B31" s="16"/>
      <c r="C31" s="20" t="s">
        <v>45</v>
      </c>
      <c r="D31" s="26" t="s">
        <v>46</v>
      </c>
      <c r="E31" s="27">
        <v>91</v>
      </c>
    </row>
    <row r="32" spans="1:5" ht="16.5" customHeight="1">
      <c r="A32" s="15"/>
      <c r="B32" s="16"/>
      <c r="C32" s="20" t="s">
        <v>47</v>
      </c>
      <c r="D32" s="26" t="s">
        <v>48</v>
      </c>
      <c r="E32" s="27">
        <v>219</v>
      </c>
    </row>
    <row r="33" spans="1:5" ht="16.5" customHeight="1">
      <c r="A33" s="15"/>
      <c r="B33" s="16" t="s">
        <v>49</v>
      </c>
      <c r="C33" s="15"/>
      <c r="D33" s="17" t="s">
        <v>50</v>
      </c>
      <c r="E33" s="25">
        <f>SUM(E34:E38)</f>
        <v>6815</v>
      </c>
    </row>
    <row r="34" spans="1:5" ht="16.5" customHeight="1">
      <c r="A34" s="15"/>
      <c r="B34" s="16"/>
      <c r="C34" s="20" t="s">
        <v>51</v>
      </c>
      <c r="D34" s="26" t="s">
        <v>52</v>
      </c>
      <c r="E34" s="27">
        <f>66+5054+1</f>
        <v>5121</v>
      </c>
    </row>
    <row r="35" spans="1:5" ht="16.5" customHeight="1">
      <c r="A35" s="15"/>
      <c r="B35" s="16"/>
      <c r="C35" s="20" t="s">
        <v>53</v>
      </c>
      <c r="D35" s="26" t="s">
        <v>54</v>
      </c>
      <c r="E35" s="27">
        <f>3+118-3</f>
        <v>118</v>
      </c>
    </row>
    <row r="36" spans="1:5" ht="16.5" customHeight="1">
      <c r="A36" s="15"/>
      <c r="B36" s="16"/>
      <c r="C36" s="20" t="s">
        <v>55</v>
      </c>
      <c r="D36" s="26" t="s">
        <v>56</v>
      </c>
      <c r="E36" s="27">
        <f>17+1248+1</f>
        <v>1266</v>
      </c>
    </row>
    <row r="37" spans="1:5" ht="16.5" customHeight="1">
      <c r="A37" s="15"/>
      <c r="B37" s="16"/>
      <c r="C37" s="20" t="s">
        <v>57</v>
      </c>
      <c r="D37" s="26" t="s">
        <v>58</v>
      </c>
      <c r="E37" s="27">
        <f>40+1-1</f>
        <v>40</v>
      </c>
    </row>
    <row r="38" spans="1:5" ht="16.5" customHeight="1">
      <c r="A38" s="15"/>
      <c r="B38" s="16"/>
      <c r="C38" s="20" t="s">
        <v>59</v>
      </c>
      <c r="D38" s="26" t="s">
        <v>60</v>
      </c>
      <c r="E38" s="27">
        <f>266+1+2+1</f>
        <v>270</v>
      </c>
    </row>
    <row r="39" spans="1:5" ht="16.5" customHeight="1">
      <c r="A39" s="15">
        <v>20</v>
      </c>
      <c r="B39" s="16"/>
      <c r="C39" s="20"/>
      <c r="D39" s="17" t="s">
        <v>61</v>
      </c>
      <c r="E39" s="24">
        <f>E40+E51+E52+E54+E58+SUM(E61:E64)+E66+E65</f>
        <v>41947</v>
      </c>
    </row>
    <row r="40" spans="1:5" ht="16.5" customHeight="1">
      <c r="A40" s="15"/>
      <c r="B40" s="16" t="s">
        <v>62</v>
      </c>
      <c r="C40" s="15"/>
      <c r="D40" s="17" t="s">
        <v>63</v>
      </c>
      <c r="E40" s="25">
        <f>SUM(E41:E50)</f>
        <v>39215</v>
      </c>
    </row>
    <row r="41" spans="1:5" ht="16.5" customHeight="1">
      <c r="A41" s="15"/>
      <c r="B41" s="16"/>
      <c r="C41" s="20" t="s">
        <v>64</v>
      </c>
      <c r="D41" s="26" t="s">
        <v>65</v>
      </c>
      <c r="E41" s="27">
        <f>383-1</f>
        <v>382</v>
      </c>
    </row>
    <row r="42" spans="1:5" ht="16.5" customHeight="1">
      <c r="A42" s="15"/>
      <c r="B42" s="16"/>
      <c r="C42" s="20" t="s">
        <v>66</v>
      </c>
      <c r="D42" s="26" t="s">
        <v>67</v>
      </c>
      <c r="E42" s="27">
        <v>10</v>
      </c>
    </row>
    <row r="43" spans="1:5" ht="16.5" customHeight="1">
      <c r="A43" s="15"/>
      <c r="B43" s="16"/>
      <c r="C43" s="20" t="s">
        <v>68</v>
      </c>
      <c r="D43" s="26" t="s">
        <v>69</v>
      </c>
      <c r="E43" s="27">
        <f>785-52</f>
        <v>733</v>
      </c>
    </row>
    <row r="44" spans="1:5" ht="16.5" customHeight="1">
      <c r="A44" s="15"/>
      <c r="B44" s="16"/>
      <c r="C44" s="20" t="s">
        <v>70</v>
      </c>
      <c r="D44" s="26" t="s">
        <v>71</v>
      </c>
      <c r="E44" s="27">
        <f>42-2</f>
        <v>40</v>
      </c>
    </row>
    <row r="45" spans="1:5" ht="16.5" customHeight="1">
      <c r="A45" s="15"/>
      <c r="B45" s="16"/>
      <c r="C45" s="20" t="s">
        <v>72</v>
      </c>
      <c r="D45" s="26" t="s">
        <v>73</v>
      </c>
      <c r="E45" s="27">
        <f>265-1</f>
        <v>264</v>
      </c>
    </row>
    <row r="46" spans="1:5" ht="16.5" customHeight="1">
      <c r="A46" s="15"/>
      <c r="B46" s="16"/>
      <c r="C46" s="20" t="s">
        <v>74</v>
      </c>
      <c r="D46" s="26" t="s">
        <v>75</v>
      </c>
      <c r="E46" s="27">
        <f>1191-32</f>
        <v>1159</v>
      </c>
    </row>
    <row r="47" spans="1:5" ht="16.5" customHeight="1">
      <c r="A47" s="15"/>
      <c r="B47" s="16"/>
      <c r="C47" s="20" t="s">
        <v>76</v>
      </c>
      <c r="D47" s="26" t="s">
        <v>77</v>
      </c>
      <c r="E47" s="27">
        <v>0</v>
      </c>
    </row>
    <row r="48" spans="1:5" ht="16.5" customHeight="1">
      <c r="A48" s="15"/>
      <c r="B48" s="16"/>
      <c r="C48" s="20" t="s">
        <v>78</v>
      </c>
      <c r="D48" s="26" t="s">
        <v>79</v>
      </c>
      <c r="E48" s="27">
        <f>1366-50</f>
        <v>1316</v>
      </c>
    </row>
    <row r="49" spans="1:5" ht="16.5" customHeight="1">
      <c r="A49" s="15"/>
      <c r="B49" s="16"/>
      <c r="C49" s="20" t="s">
        <v>80</v>
      </c>
      <c r="D49" s="26" t="s">
        <v>81</v>
      </c>
      <c r="E49" s="27">
        <v>34050</v>
      </c>
    </row>
    <row r="50" spans="1:5" ht="16.5" customHeight="1">
      <c r="A50" s="15"/>
      <c r="B50" s="16"/>
      <c r="C50" s="20" t="s">
        <v>82</v>
      </c>
      <c r="D50" s="26" t="s">
        <v>83</v>
      </c>
      <c r="E50" s="27">
        <f>1471-210</f>
        <v>1261</v>
      </c>
    </row>
    <row r="51" spans="1:5" ht="16.5" customHeight="1">
      <c r="A51" s="15"/>
      <c r="B51" s="16" t="s">
        <v>84</v>
      </c>
      <c r="C51" s="20"/>
      <c r="D51" s="17" t="s">
        <v>85</v>
      </c>
      <c r="E51" s="27">
        <f>236-17</f>
        <v>219</v>
      </c>
    </row>
    <row r="52" spans="1:5" ht="16.5" customHeight="1">
      <c r="A52" s="15"/>
      <c r="B52" s="16" t="s">
        <v>86</v>
      </c>
      <c r="C52" s="20"/>
      <c r="D52" s="17" t="s">
        <v>87</v>
      </c>
      <c r="E52" s="25">
        <f>SUM(E53:E53)</f>
        <v>4</v>
      </c>
    </row>
    <row r="53" spans="1:5" ht="16.5" customHeight="1">
      <c r="A53" s="15"/>
      <c r="B53" s="16"/>
      <c r="C53" s="20" t="s">
        <v>88</v>
      </c>
      <c r="D53" s="26" t="s">
        <v>89</v>
      </c>
      <c r="E53" s="27">
        <v>4</v>
      </c>
    </row>
    <row r="54" spans="1:5" ht="18.75" customHeight="1">
      <c r="A54" s="15"/>
      <c r="B54" s="16" t="s">
        <v>90</v>
      </c>
      <c r="C54" s="20"/>
      <c r="D54" s="17" t="s">
        <v>91</v>
      </c>
      <c r="E54" s="25">
        <f>SUM(E55:E57)</f>
        <v>98</v>
      </c>
    </row>
    <row r="55" spans="1:5" ht="16.5" customHeight="1">
      <c r="A55" s="15"/>
      <c r="B55" s="16"/>
      <c r="C55" s="20" t="s">
        <v>92</v>
      </c>
      <c r="D55" s="26" t="s">
        <v>93</v>
      </c>
      <c r="E55" s="27">
        <v>0</v>
      </c>
    </row>
    <row r="56" spans="1:5" ht="16.5" customHeight="1">
      <c r="A56" s="15"/>
      <c r="B56" s="16"/>
      <c r="C56" s="20" t="s">
        <v>94</v>
      </c>
      <c r="D56" s="26" t="s">
        <v>95</v>
      </c>
      <c r="E56" s="27">
        <v>0</v>
      </c>
    </row>
    <row r="57" spans="1:5" ht="16.5" customHeight="1">
      <c r="A57" s="15"/>
      <c r="B57" s="16"/>
      <c r="C57" s="20" t="s">
        <v>96</v>
      </c>
      <c r="D57" s="26" t="s">
        <v>97</v>
      </c>
      <c r="E57" s="27">
        <f>178-80</f>
        <v>98</v>
      </c>
    </row>
    <row r="58" spans="1:5" ht="16.5" customHeight="1">
      <c r="A58" s="15"/>
      <c r="B58" s="16" t="s">
        <v>98</v>
      </c>
      <c r="C58" s="20"/>
      <c r="D58" s="17" t="s">
        <v>99</v>
      </c>
      <c r="E58" s="25">
        <f>SUM(E59:E60)</f>
        <v>499</v>
      </c>
    </row>
    <row r="59" spans="1:5" ht="16.5" customHeight="1">
      <c r="A59" s="15"/>
      <c r="B59" s="16"/>
      <c r="C59" s="20" t="s">
        <v>100</v>
      </c>
      <c r="D59" s="26" t="s">
        <v>101</v>
      </c>
      <c r="E59" s="27">
        <f>198-12-5</f>
        <v>181</v>
      </c>
    </row>
    <row r="60" spans="1:5" ht="16.5" customHeight="1">
      <c r="A60" s="15"/>
      <c r="B60" s="16"/>
      <c r="C60" s="20" t="s">
        <v>102</v>
      </c>
      <c r="D60" s="26" t="s">
        <v>103</v>
      </c>
      <c r="E60" s="27">
        <v>318</v>
      </c>
    </row>
    <row r="61" spans="1:5" ht="16.5" customHeight="1">
      <c r="A61" s="15"/>
      <c r="B61" s="16" t="s">
        <v>104</v>
      </c>
      <c r="C61" s="20"/>
      <c r="D61" s="17" t="s">
        <v>105</v>
      </c>
      <c r="E61" s="27">
        <f>40-2</f>
        <v>38</v>
      </c>
    </row>
    <row r="62" spans="1:5" ht="16.5" customHeight="1">
      <c r="A62" s="15"/>
      <c r="B62" s="16" t="s">
        <v>106</v>
      </c>
      <c r="C62" s="20"/>
      <c r="D62" s="17" t="s">
        <v>107</v>
      </c>
      <c r="E62" s="27">
        <v>0</v>
      </c>
    </row>
    <row r="63" spans="1:5" ht="16.5" customHeight="1">
      <c r="A63" s="15"/>
      <c r="B63" s="16" t="s">
        <v>108</v>
      </c>
      <c r="C63" s="20"/>
      <c r="D63" s="17" t="s">
        <v>109</v>
      </c>
      <c r="E63" s="27">
        <f>20-1</f>
        <v>19</v>
      </c>
    </row>
    <row r="64" spans="1:5" ht="16.5" customHeight="1">
      <c r="A64" s="15"/>
      <c r="B64" s="16" t="s">
        <v>110</v>
      </c>
      <c r="C64" s="20"/>
      <c r="D64" s="17" t="s">
        <v>111</v>
      </c>
      <c r="E64" s="27">
        <f>3-1</f>
        <v>2</v>
      </c>
    </row>
    <row r="65" spans="1:5" ht="16.5" customHeight="1">
      <c r="A65" s="15"/>
      <c r="B65" s="16" t="s">
        <v>112</v>
      </c>
      <c r="C65" s="20"/>
      <c r="D65" s="17" t="s">
        <v>113</v>
      </c>
      <c r="E65" s="27">
        <v>0</v>
      </c>
    </row>
    <row r="66" spans="1:5" ht="16.5" customHeight="1">
      <c r="A66" s="15"/>
      <c r="B66" s="16" t="s">
        <v>114</v>
      </c>
      <c r="C66" s="20"/>
      <c r="D66" s="17" t="s">
        <v>115</v>
      </c>
      <c r="E66" s="25">
        <f>SUM(E67:E72)</f>
        <v>1853</v>
      </c>
    </row>
    <row r="67" spans="1:5" ht="16.5" customHeight="1">
      <c r="A67" s="15"/>
      <c r="B67" s="16"/>
      <c r="C67" s="20" t="s">
        <v>116</v>
      </c>
      <c r="D67" s="26" t="s">
        <v>117</v>
      </c>
      <c r="E67" s="27">
        <f>38-1</f>
        <v>37</v>
      </c>
    </row>
    <row r="68" spans="1:5" ht="16.5" customHeight="1">
      <c r="A68" s="15"/>
      <c r="B68" s="16"/>
      <c r="C68" s="20" t="s">
        <v>118</v>
      </c>
      <c r="D68" s="26" t="s">
        <v>119</v>
      </c>
      <c r="E68" s="27">
        <v>130</v>
      </c>
    </row>
    <row r="69" spans="1:5" ht="16.5" customHeight="1">
      <c r="A69" s="15"/>
      <c r="B69" s="16"/>
      <c r="C69" s="20" t="s">
        <v>120</v>
      </c>
      <c r="D69" s="26" t="s">
        <v>121</v>
      </c>
      <c r="E69" s="27">
        <f>53-1</f>
        <v>52</v>
      </c>
    </row>
    <row r="70" spans="1:5" ht="16.5" customHeight="1">
      <c r="A70" s="15"/>
      <c r="B70" s="16"/>
      <c r="C70" s="20" t="s">
        <v>122</v>
      </c>
      <c r="D70" s="26" t="s">
        <v>123</v>
      </c>
      <c r="E70" s="27">
        <v>0</v>
      </c>
    </row>
    <row r="71" spans="1:5" ht="16.5" customHeight="1">
      <c r="A71" s="15"/>
      <c r="B71" s="16"/>
      <c r="C71" s="20" t="s">
        <v>124</v>
      </c>
      <c r="D71" s="26" t="s">
        <v>125</v>
      </c>
      <c r="E71" s="27">
        <v>54</v>
      </c>
    </row>
    <row r="72" spans="1:5" ht="16.5" customHeight="1">
      <c r="A72" s="15"/>
      <c r="B72" s="16"/>
      <c r="C72" s="20" t="s">
        <v>126</v>
      </c>
      <c r="D72" s="26" t="s">
        <v>127</v>
      </c>
      <c r="E72" s="28">
        <f>1779-200+1</f>
        <v>1580</v>
      </c>
    </row>
    <row r="73" spans="1:5" ht="18.75" customHeight="1">
      <c r="A73" s="15">
        <v>51</v>
      </c>
      <c r="B73" s="16"/>
      <c r="C73" s="20"/>
      <c r="D73" s="17" t="s">
        <v>128</v>
      </c>
      <c r="E73" s="24">
        <f>E74+E77</f>
        <v>835116</v>
      </c>
    </row>
    <row r="74" spans="1:5" ht="16.5" customHeight="1">
      <c r="A74" s="15"/>
      <c r="B74" s="16" t="s">
        <v>129</v>
      </c>
      <c r="C74" s="20"/>
      <c r="D74" s="17" t="s">
        <v>130</v>
      </c>
      <c r="E74" s="25">
        <f>SUM(E75:E76)</f>
        <v>834075</v>
      </c>
    </row>
    <row r="75" spans="1:5" ht="16.5" customHeight="1">
      <c r="A75" s="15"/>
      <c r="B75" s="16"/>
      <c r="C75" s="20" t="s">
        <v>131</v>
      </c>
      <c r="D75" s="26" t="s">
        <v>132</v>
      </c>
      <c r="E75" s="28">
        <f>834975+200+52+135-1299</f>
        <v>834063</v>
      </c>
    </row>
    <row r="76" spans="1:5" ht="16.5" customHeight="1">
      <c r="A76" s="15"/>
      <c r="B76" s="16"/>
      <c r="C76" s="20" t="s">
        <v>133</v>
      </c>
      <c r="D76" s="26" t="s">
        <v>134</v>
      </c>
      <c r="E76" s="27">
        <v>12</v>
      </c>
    </row>
    <row r="77" spans="1:5" ht="16.5" customHeight="1">
      <c r="A77" s="15"/>
      <c r="B77" s="16" t="s">
        <v>135</v>
      </c>
      <c r="C77" s="20"/>
      <c r="D77" s="17" t="s">
        <v>136</v>
      </c>
      <c r="E77" s="25">
        <f>SUM(E78:E79)</f>
        <v>1041</v>
      </c>
    </row>
    <row r="78" spans="1:5" ht="16.5" customHeight="1">
      <c r="A78" s="15"/>
      <c r="B78" s="16"/>
      <c r="C78" s="20" t="s">
        <v>137</v>
      </c>
      <c r="D78" s="26" t="s">
        <v>138</v>
      </c>
      <c r="E78" s="27">
        <f>270-39</f>
        <v>231</v>
      </c>
    </row>
    <row r="79" spans="1:5" ht="16.5" customHeight="1">
      <c r="A79" s="15"/>
      <c r="B79" s="16"/>
      <c r="C79" s="20" t="s">
        <v>139</v>
      </c>
      <c r="D79" s="26" t="s">
        <v>140</v>
      </c>
      <c r="E79" s="27">
        <v>810</v>
      </c>
    </row>
    <row r="80" spans="1:5" ht="16.5" customHeight="1">
      <c r="A80" s="15">
        <v>55</v>
      </c>
      <c r="B80" s="16"/>
      <c r="C80" s="20"/>
      <c r="D80" s="17" t="s">
        <v>141</v>
      </c>
      <c r="E80" s="24">
        <f>E81+E84</f>
        <v>10670</v>
      </c>
    </row>
    <row r="81" spans="1:5" ht="16.5" customHeight="1">
      <c r="A81" s="15"/>
      <c r="B81" s="16" t="s">
        <v>142</v>
      </c>
      <c r="C81" s="20"/>
      <c r="D81" s="17" t="s">
        <v>143</v>
      </c>
      <c r="E81" s="25">
        <f>SUM(E82:E83)</f>
        <v>8947</v>
      </c>
    </row>
    <row r="82" spans="1:5" ht="16.5" customHeight="1">
      <c r="A82" s="15"/>
      <c r="B82" s="16"/>
      <c r="C82" s="20" t="s">
        <v>144</v>
      </c>
      <c r="D82" s="26" t="s">
        <v>145</v>
      </c>
      <c r="E82" s="27">
        <f>9102-170</f>
        <v>8932</v>
      </c>
    </row>
    <row r="83" spans="1:5" ht="16.5" customHeight="1">
      <c r="A83" s="15"/>
      <c r="B83" s="16"/>
      <c r="C83" s="20" t="s">
        <v>146</v>
      </c>
      <c r="D83" s="29" t="s">
        <v>147</v>
      </c>
      <c r="E83" s="27">
        <f>21-6</f>
        <v>15</v>
      </c>
    </row>
    <row r="84" spans="1:5" ht="16.5" customHeight="1">
      <c r="A84" s="15"/>
      <c r="B84" s="16" t="s">
        <v>148</v>
      </c>
      <c r="C84" s="20"/>
      <c r="D84" s="30" t="s">
        <v>149</v>
      </c>
      <c r="E84" s="25">
        <f>SUM(E85:E85)</f>
        <v>1723</v>
      </c>
    </row>
    <row r="85" spans="1:5" ht="16.5" customHeight="1">
      <c r="A85" s="15"/>
      <c r="B85" s="16"/>
      <c r="C85" s="20" t="s">
        <v>150</v>
      </c>
      <c r="D85" s="26" t="s">
        <v>151</v>
      </c>
      <c r="E85" s="27">
        <f>1758-35</f>
        <v>1723</v>
      </c>
    </row>
    <row r="86" spans="1:5" ht="25.5" customHeight="1">
      <c r="A86" s="15">
        <v>56</v>
      </c>
      <c r="B86" s="16"/>
      <c r="C86" s="20"/>
      <c r="D86" s="17" t="s">
        <v>152</v>
      </c>
      <c r="E86" s="24">
        <f>E87+E91+E95+E99+E103+E107</f>
        <v>9509</v>
      </c>
    </row>
    <row r="87" spans="1:5" ht="18" customHeight="1">
      <c r="A87" s="15"/>
      <c r="B87" s="31" t="s">
        <v>153</v>
      </c>
      <c r="C87" s="20"/>
      <c r="D87" s="17" t="s">
        <v>154</v>
      </c>
      <c r="E87" s="25">
        <f>E88+E89+E90</f>
        <v>2914</v>
      </c>
    </row>
    <row r="88" spans="1:5" ht="16.5" customHeight="1">
      <c r="A88" s="15"/>
      <c r="B88" s="16"/>
      <c r="C88" s="32" t="s">
        <v>155</v>
      </c>
      <c r="D88" s="26" t="s">
        <v>156</v>
      </c>
      <c r="E88" s="27">
        <f>233-1</f>
        <v>232</v>
      </c>
    </row>
    <row r="89" spans="1:5" ht="16.5" customHeight="1">
      <c r="A89" s="15"/>
      <c r="B89" s="16"/>
      <c r="C89" s="32" t="s">
        <v>157</v>
      </c>
      <c r="D89" s="26" t="s">
        <v>158</v>
      </c>
      <c r="E89" s="27">
        <f>1079</f>
        <v>1079</v>
      </c>
    </row>
    <row r="90" spans="1:5" ht="16.5" customHeight="1">
      <c r="A90" s="15"/>
      <c r="B90" s="16"/>
      <c r="C90" s="32" t="s">
        <v>159</v>
      </c>
      <c r="D90" s="26" t="s">
        <v>160</v>
      </c>
      <c r="E90" s="27">
        <f>1603</f>
        <v>1603</v>
      </c>
    </row>
    <row r="91" spans="1:5" ht="16.5" customHeight="1">
      <c r="A91" s="15"/>
      <c r="B91" s="16" t="s">
        <v>161</v>
      </c>
      <c r="C91" s="20"/>
      <c r="D91" s="17" t="s">
        <v>162</v>
      </c>
      <c r="E91" s="33">
        <f>E92+E93+E94</f>
        <v>3568</v>
      </c>
    </row>
    <row r="92" spans="1:5" ht="16.5" customHeight="1">
      <c r="A92" s="15"/>
      <c r="B92" s="16"/>
      <c r="C92" s="32" t="s">
        <v>163</v>
      </c>
      <c r="D92" s="26" t="s">
        <v>156</v>
      </c>
      <c r="E92" s="27">
        <f>527</f>
        <v>527</v>
      </c>
    </row>
    <row r="93" spans="1:5" ht="16.5" customHeight="1">
      <c r="A93" s="15"/>
      <c r="B93" s="16"/>
      <c r="C93" s="32" t="s">
        <v>164</v>
      </c>
      <c r="D93" s="26" t="s">
        <v>158</v>
      </c>
      <c r="E93" s="27">
        <f>2991</f>
        <v>2991</v>
      </c>
    </row>
    <row r="94" spans="1:5" ht="16.5" customHeight="1">
      <c r="A94" s="15"/>
      <c r="B94" s="16"/>
      <c r="C94" s="32" t="s">
        <v>165</v>
      </c>
      <c r="D94" s="26" t="s">
        <v>160</v>
      </c>
      <c r="E94" s="27">
        <f>50</f>
        <v>50</v>
      </c>
    </row>
    <row r="95" spans="1:5" ht="16.5" customHeight="1">
      <c r="A95" s="15"/>
      <c r="B95" s="16" t="s">
        <v>166</v>
      </c>
      <c r="C95" s="32"/>
      <c r="D95" s="17" t="s">
        <v>167</v>
      </c>
      <c r="E95" s="33">
        <f>E96+E97+E98</f>
        <v>0</v>
      </c>
    </row>
    <row r="96" spans="1:5" ht="16.5" customHeight="1">
      <c r="A96" s="15"/>
      <c r="B96" s="16"/>
      <c r="C96" s="32" t="s">
        <v>168</v>
      </c>
      <c r="D96" s="26" t="s">
        <v>156</v>
      </c>
      <c r="E96" s="27">
        <v>0</v>
      </c>
    </row>
    <row r="97" spans="1:5" ht="16.5" customHeight="1">
      <c r="A97" s="15"/>
      <c r="B97" s="16"/>
      <c r="C97" s="32" t="s">
        <v>169</v>
      </c>
      <c r="D97" s="26" t="s">
        <v>158</v>
      </c>
      <c r="E97" s="27">
        <v>0</v>
      </c>
    </row>
    <row r="98" spans="1:5" ht="16.5" customHeight="1">
      <c r="A98" s="15"/>
      <c r="B98" s="16"/>
      <c r="C98" s="32" t="s">
        <v>170</v>
      </c>
      <c r="D98" s="26" t="s">
        <v>160</v>
      </c>
      <c r="E98" s="27">
        <v>0</v>
      </c>
    </row>
    <row r="99" spans="1:5" ht="16.5" customHeight="1">
      <c r="A99" s="15"/>
      <c r="B99" s="16" t="s">
        <v>171</v>
      </c>
      <c r="C99" s="32"/>
      <c r="D99" s="17" t="s">
        <v>172</v>
      </c>
      <c r="E99" s="33">
        <f>E100+E101+E102</f>
        <v>2646</v>
      </c>
    </row>
    <row r="100" spans="1:5" ht="16.5" customHeight="1">
      <c r="A100" s="15"/>
      <c r="B100" s="16"/>
      <c r="C100" s="32" t="s">
        <v>173</v>
      </c>
      <c r="D100" s="26" t="s">
        <v>156</v>
      </c>
      <c r="E100" s="27">
        <v>1600</v>
      </c>
    </row>
    <row r="101" spans="1:5" ht="17.25" customHeight="1">
      <c r="A101" s="15"/>
      <c r="B101" s="16"/>
      <c r="C101" s="32" t="s">
        <v>174</v>
      </c>
      <c r="D101" s="26" t="s">
        <v>158</v>
      </c>
      <c r="E101" s="27">
        <v>250</v>
      </c>
    </row>
    <row r="102" spans="1:5" ht="17.25" customHeight="1">
      <c r="A102" s="15"/>
      <c r="B102" s="16"/>
      <c r="C102" s="32" t="s">
        <v>175</v>
      </c>
      <c r="D102" s="26" t="s">
        <v>160</v>
      </c>
      <c r="E102" s="27">
        <v>796</v>
      </c>
    </row>
    <row r="103" spans="1:5" ht="16.5" customHeight="1">
      <c r="A103" s="15"/>
      <c r="B103" s="16" t="s">
        <v>176</v>
      </c>
      <c r="C103" s="32"/>
      <c r="D103" s="17" t="s">
        <v>177</v>
      </c>
      <c r="E103" s="33">
        <f>E104+E105+E106</f>
        <v>64</v>
      </c>
    </row>
    <row r="104" spans="1:5" ht="16.5" customHeight="1">
      <c r="A104" s="15"/>
      <c r="B104" s="16"/>
      <c r="C104" s="32" t="s">
        <v>178</v>
      </c>
      <c r="D104" s="26" t="s">
        <v>156</v>
      </c>
      <c r="E104" s="27">
        <v>64</v>
      </c>
    </row>
    <row r="105" spans="1:5" ht="16.5" customHeight="1">
      <c r="A105" s="15"/>
      <c r="B105" s="16"/>
      <c r="C105" s="32" t="s">
        <v>179</v>
      </c>
      <c r="D105" s="26" t="s">
        <v>158</v>
      </c>
      <c r="E105" s="27">
        <v>0</v>
      </c>
    </row>
    <row r="106" spans="1:5" ht="16.5" customHeight="1">
      <c r="A106" s="15"/>
      <c r="B106" s="16"/>
      <c r="C106" s="32" t="s">
        <v>180</v>
      </c>
      <c r="D106" s="26" t="s">
        <v>160</v>
      </c>
      <c r="E106" s="27">
        <v>0</v>
      </c>
    </row>
    <row r="107" spans="1:5" ht="36.75" customHeight="1">
      <c r="A107" s="15"/>
      <c r="B107" s="16" t="s">
        <v>181</v>
      </c>
      <c r="C107" s="32"/>
      <c r="D107" s="17" t="s">
        <v>182</v>
      </c>
      <c r="E107" s="33">
        <f>E108+E109+E110</f>
        <v>317</v>
      </c>
    </row>
    <row r="108" spans="1:5" ht="16.5" customHeight="1">
      <c r="A108" s="15"/>
      <c r="B108" s="16"/>
      <c r="C108" s="32" t="s">
        <v>183</v>
      </c>
      <c r="D108" s="26" t="s">
        <v>156</v>
      </c>
      <c r="E108" s="27">
        <v>236</v>
      </c>
    </row>
    <row r="109" spans="1:5" ht="16.5" customHeight="1">
      <c r="A109" s="15"/>
      <c r="B109" s="16"/>
      <c r="C109" s="32" t="s">
        <v>184</v>
      </c>
      <c r="D109" s="26" t="s">
        <v>158</v>
      </c>
      <c r="E109" s="27">
        <v>0</v>
      </c>
    </row>
    <row r="110" spans="1:5" ht="16.5" customHeight="1">
      <c r="A110" s="15"/>
      <c r="B110" s="16"/>
      <c r="C110" s="32" t="s">
        <v>185</v>
      </c>
      <c r="D110" s="26" t="s">
        <v>160</v>
      </c>
      <c r="E110" s="27">
        <v>81</v>
      </c>
    </row>
    <row r="111" spans="1:5" ht="16.5" customHeight="1">
      <c r="A111" s="15">
        <v>59</v>
      </c>
      <c r="B111" s="16"/>
      <c r="C111" s="32"/>
      <c r="D111" s="30" t="s">
        <v>186</v>
      </c>
      <c r="E111" s="34">
        <f>E112</f>
        <v>4</v>
      </c>
    </row>
    <row r="112" spans="1:5" ht="16.5" customHeight="1">
      <c r="A112" s="15"/>
      <c r="B112" s="16" t="s">
        <v>187</v>
      </c>
      <c r="C112" s="32"/>
      <c r="D112" s="29" t="s">
        <v>188</v>
      </c>
      <c r="E112" s="27">
        <v>4</v>
      </c>
    </row>
    <row r="113" spans="1:5" ht="21" customHeight="1">
      <c r="A113" s="15">
        <v>65</v>
      </c>
      <c r="B113" s="16"/>
      <c r="C113" s="20"/>
      <c r="D113" s="17" t="s">
        <v>189</v>
      </c>
      <c r="E113" s="35">
        <f>SUM(E114:E114)</f>
        <v>50907</v>
      </c>
    </row>
    <row r="114" spans="1:5" ht="16.5" customHeight="1">
      <c r="A114" s="15"/>
      <c r="B114" s="16" t="s">
        <v>190</v>
      </c>
      <c r="C114" s="20"/>
      <c r="D114" s="26" t="s">
        <v>191</v>
      </c>
      <c r="E114" s="27">
        <f>40907+10000</f>
        <v>50907</v>
      </c>
    </row>
    <row r="115" spans="1:5" ht="16.5" customHeight="1">
      <c r="A115" s="15">
        <v>70</v>
      </c>
      <c r="B115" s="16"/>
      <c r="C115" s="20"/>
      <c r="D115" s="17" t="s">
        <v>192</v>
      </c>
      <c r="E115" s="23">
        <f>E116</f>
        <v>1980</v>
      </c>
    </row>
    <row r="116" spans="1:5" ht="16.5" customHeight="1">
      <c r="A116" s="15">
        <v>71</v>
      </c>
      <c r="B116" s="16"/>
      <c r="C116" s="20"/>
      <c r="D116" s="17" t="s">
        <v>193</v>
      </c>
      <c r="E116" s="24">
        <f>E117+E122</f>
        <v>1980</v>
      </c>
    </row>
    <row r="117" spans="1:5" ht="16.5" customHeight="1">
      <c r="A117" s="15"/>
      <c r="B117" s="16" t="s">
        <v>194</v>
      </c>
      <c r="C117" s="20"/>
      <c r="D117" s="17" t="s">
        <v>195</v>
      </c>
      <c r="E117" s="25">
        <f>SUM(E118:E121)</f>
        <v>1980</v>
      </c>
    </row>
    <row r="118" spans="1:5" ht="16.5" customHeight="1">
      <c r="A118" s="15"/>
      <c r="B118" s="16"/>
      <c r="C118" s="20" t="s">
        <v>196</v>
      </c>
      <c r="D118" s="26" t="s">
        <v>197</v>
      </c>
      <c r="E118" s="27">
        <v>0</v>
      </c>
    </row>
    <row r="119" spans="1:5" ht="16.5" customHeight="1">
      <c r="A119" s="15"/>
      <c r="B119" s="16"/>
      <c r="C119" s="20" t="s">
        <v>198</v>
      </c>
      <c r="D119" s="26" t="s">
        <v>199</v>
      </c>
      <c r="E119" s="27">
        <f>2243-480</f>
        <v>1763</v>
      </c>
    </row>
    <row r="120" spans="1:5" ht="16.5" customHeight="1">
      <c r="A120" s="15"/>
      <c r="B120" s="16"/>
      <c r="C120" s="20" t="s">
        <v>200</v>
      </c>
      <c r="D120" s="26" t="s">
        <v>201</v>
      </c>
      <c r="E120" s="27">
        <v>184</v>
      </c>
    </row>
    <row r="121" spans="1:5" ht="16.5" customHeight="1">
      <c r="A121" s="15"/>
      <c r="B121" s="16"/>
      <c r="C121" s="20" t="s">
        <v>202</v>
      </c>
      <c r="D121" s="26" t="s">
        <v>203</v>
      </c>
      <c r="E121" s="27">
        <v>33</v>
      </c>
    </row>
    <row r="122" spans="1:5" ht="16.5" customHeight="1">
      <c r="A122" s="15"/>
      <c r="B122" s="16" t="s">
        <v>204</v>
      </c>
      <c r="C122" s="20"/>
      <c r="D122" s="17" t="s">
        <v>205</v>
      </c>
      <c r="E122" s="25">
        <f>E123</f>
        <v>0</v>
      </c>
    </row>
    <row r="123" spans="1:5" ht="16.5" customHeight="1">
      <c r="A123" s="15"/>
      <c r="B123" s="16"/>
      <c r="C123" s="20" t="s">
        <v>206</v>
      </c>
      <c r="D123" s="26" t="s">
        <v>205</v>
      </c>
      <c r="E123" s="27">
        <v>0</v>
      </c>
    </row>
    <row r="124" spans="1:5" ht="18.75" customHeight="1">
      <c r="A124" s="36"/>
      <c r="B124" s="36"/>
      <c r="C124" s="37"/>
      <c r="D124" s="38"/>
      <c r="E124" s="39"/>
    </row>
    <row r="125" spans="1:5" ht="15.75" customHeight="1">
      <c r="A125" s="40" t="s">
        <v>207</v>
      </c>
      <c r="B125" s="36"/>
      <c r="C125" s="37"/>
      <c r="D125" s="38"/>
      <c r="E125" s="39"/>
    </row>
    <row r="126" spans="1:5" ht="16.5" customHeight="1">
      <c r="A126" s="41" t="s">
        <v>208</v>
      </c>
      <c r="B126" s="41"/>
      <c r="C126" s="42"/>
      <c r="D126" s="43" t="s">
        <v>209</v>
      </c>
      <c r="E126" s="44">
        <f>E127+E128+E129+E130</f>
        <v>983849</v>
      </c>
    </row>
    <row r="127" spans="1:5" ht="16.5" customHeight="1">
      <c r="A127" s="41" t="s">
        <v>210</v>
      </c>
      <c r="B127" s="41"/>
      <c r="C127" s="42"/>
      <c r="D127" s="43" t="s">
        <v>211</v>
      </c>
      <c r="E127" s="27">
        <f>E12-E128-E129</f>
        <v>149786</v>
      </c>
    </row>
    <row r="128" spans="1:5" ht="16.5" customHeight="1">
      <c r="A128" s="41" t="s">
        <v>212</v>
      </c>
      <c r="B128" s="41"/>
      <c r="C128" s="42"/>
      <c r="D128" s="43" t="s">
        <v>213</v>
      </c>
      <c r="E128" s="27">
        <f>5569-90</f>
        <v>5479</v>
      </c>
    </row>
    <row r="129" spans="1:5" ht="16.5" customHeight="1">
      <c r="A129" s="41" t="s">
        <v>214</v>
      </c>
      <c r="B129" s="41"/>
      <c r="C129" s="42"/>
      <c r="D129" s="43" t="s">
        <v>215</v>
      </c>
      <c r="E129" s="27">
        <f>829406+200+52+135-1209</f>
        <v>828584</v>
      </c>
    </row>
    <row r="130" spans="1:5" ht="16.5" customHeight="1">
      <c r="A130" s="45" t="s">
        <v>216</v>
      </c>
      <c r="B130" s="45"/>
      <c r="C130" s="15"/>
      <c r="D130" s="46" t="s">
        <v>217</v>
      </c>
      <c r="E130" s="27">
        <v>0</v>
      </c>
    </row>
    <row r="131" spans="1:5" ht="14.25" customHeight="1">
      <c r="A131" s="40"/>
      <c r="B131" s="40"/>
      <c r="C131" s="47"/>
      <c r="D131" s="48"/>
      <c r="E131" s="39"/>
    </row>
    <row r="132" spans="1:5" ht="15.75" customHeight="1">
      <c r="A132" s="36"/>
      <c r="B132" s="36"/>
      <c r="C132" s="37"/>
      <c r="D132" s="38"/>
      <c r="E132" s="39"/>
    </row>
    <row r="133" spans="1:5" ht="18" customHeight="1">
      <c r="A133" s="45" t="s">
        <v>218</v>
      </c>
      <c r="B133" s="45"/>
      <c r="C133" s="15"/>
      <c r="D133" s="26"/>
      <c r="E133" s="49">
        <f>E134</f>
        <v>0</v>
      </c>
    </row>
    <row r="134" spans="1:5" ht="16.5" customHeight="1">
      <c r="A134" s="15"/>
      <c r="B134" s="16"/>
      <c r="C134" s="20"/>
      <c r="D134" s="17" t="s">
        <v>219</v>
      </c>
      <c r="E134" s="50">
        <f>E135</f>
        <v>0</v>
      </c>
    </row>
    <row r="135" spans="1:5" ht="16.5" customHeight="1">
      <c r="A135" s="15">
        <v>20</v>
      </c>
      <c r="B135" s="16"/>
      <c r="C135" s="20"/>
      <c r="D135" s="17" t="s">
        <v>220</v>
      </c>
      <c r="E135" s="34">
        <f>E136</f>
        <v>0</v>
      </c>
    </row>
    <row r="136" spans="1:5" ht="28.5" customHeight="1">
      <c r="A136" s="15"/>
      <c r="B136" s="16" t="s">
        <v>221</v>
      </c>
      <c r="C136" s="20"/>
      <c r="D136" s="26" t="s">
        <v>222</v>
      </c>
      <c r="E136" s="27">
        <v>0</v>
      </c>
    </row>
    <row r="137" spans="1:5" ht="3" customHeight="1">
      <c r="A137" s="3"/>
      <c r="B137" s="51"/>
      <c r="C137" s="52"/>
      <c r="D137" s="53"/>
      <c r="E137" s="39"/>
    </row>
    <row r="138" spans="1:5" ht="16.5" customHeight="1">
      <c r="A138" s="1" t="s">
        <v>207</v>
      </c>
      <c r="B138" s="51"/>
      <c r="C138" s="52"/>
      <c r="D138" s="53"/>
      <c r="E138" s="39"/>
    </row>
    <row r="139" spans="1:5" ht="16.5" customHeight="1">
      <c r="A139" s="41" t="s">
        <v>223</v>
      </c>
      <c r="B139" s="41"/>
      <c r="C139" s="42"/>
      <c r="D139" s="43" t="s">
        <v>224</v>
      </c>
      <c r="E139" s="44">
        <f>E140</f>
        <v>0</v>
      </c>
    </row>
    <row r="140" spans="1:5" ht="15" customHeight="1">
      <c r="A140" s="41" t="s">
        <v>225</v>
      </c>
      <c r="B140" s="41"/>
      <c r="C140" s="42"/>
      <c r="D140" s="43" t="s">
        <v>226</v>
      </c>
      <c r="E140" s="27">
        <v>0</v>
      </c>
    </row>
    <row r="141" spans="1:5" ht="12.75" customHeight="1" hidden="1">
      <c r="A141" s="40"/>
      <c r="B141" s="40"/>
      <c r="C141" s="47"/>
      <c r="D141" s="48"/>
      <c r="E141" s="39"/>
    </row>
    <row r="142" spans="1:5" ht="13.5" customHeight="1">
      <c r="A142" s="40"/>
      <c r="B142" s="40"/>
      <c r="C142" s="47"/>
      <c r="D142" s="48"/>
      <c r="E142" s="39"/>
    </row>
    <row r="143" spans="1:5" ht="16.5" customHeight="1">
      <c r="A143" s="45" t="s">
        <v>227</v>
      </c>
      <c r="B143" s="16"/>
      <c r="C143" s="20"/>
      <c r="D143" s="26"/>
      <c r="E143" s="44">
        <f>E144+E148</f>
        <v>3490</v>
      </c>
    </row>
    <row r="144" spans="1:5" ht="18.75" customHeight="1">
      <c r="A144" s="15">
        <v>51</v>
      </c>
      <c r="B144" s="16"/>
      <c r="C144" s="20"/>
      <c r="D144" s="17" t="s">
        <v>228</v>
      </c>
      <c r="E144" s="34">
        <f>E145</f>
        <v>3432</v>
      </c>
    </row>
    <row r="145" spans="1:5" ht="18.75" customHeight="1">
      <c r="A145" s="45"/>
      <c r="B145" s="16" t="s">
        <v>229</v>
      </c>
      <c r="C145" s="20"/>
      <c r="D145" s="26" t="s">
        <v>130</v>
      </c>
      <c r="E145" s="33">
        <f>E146+E147</f>
        <v>3432</v>
      </c>
    </row>
    <row r="146" spans="1:5" ht="18.75" customHeight="1">
      <c r="A146" s="45"/>
      <c r="B146" s="16"/>
      <c r="C146" s="20" t="s">
        <v>230</v>
      </c>
      <c r="D146" s="26" t="s">
        <v>231</v>
      </c>
      <c r="E146" s="27">
        <f>3482-52</f>
        <v>3430</v>
      </c>
    </row>
    <row r="147" spans="1:5" ht="17.25" customHeight="1">
      <c r="A147" s="45"/>
      <c r="B147" s="16"/>
      <c r="C147" s="20" t="s">
        <v>232</v>
      </c>
      <c r="D147" s="26" t="s">
        <v>233</v>
      </c>
      <c r="E147" s="27">
        <v>2</v>
      </c>
    </row>
    <row r="148" spans="1:5" ht="19.5" customHeight="1">
      <c r="A148" s="15">
        <v>57</v>
      </c>
      <c r="B148" s="16"/>
      <c r="C148" s="20"/>
      <c r="D148" s="17" t="s">
        <v>234</v>
      </c>
      <c r="E148" s="34">
        <f>E149+E151</f>
        <v>58</v>
      </c>
    </row>
    <row r="149" spans="1:5" ht="18" customHeight="1">
      <c r="A149" s="15"/>
      <c r="B149" s="16" t="s">
        <v>235</v>
      </c>
      <c r="C149" s="20"/>
      <c r="D149" s="26" t="s">
        <v>236</v>
      </c>
      <c r="E149" s="33">
        <f>E150</f>
        <v>0</v>
      </c>
    </row>
    <row r="150" spans="1:5" ht="18" customHeight="1">
      <c r="A150" s="15"/>
      <c r="B150" s="16"/>
      <c r="C150" s="20" t="s">
        <v>237</v>
      </c>
      <c r="D150" s="26" t="s">
        <v>236</v>
      </c>
      <c r="E150" s="27">
        <v>0</v>
      </c>
    </row>
    <row r="151" spans="1:5" ht="18" customHeight="1">
      <c r="A151" s="15"/>
      <c r="B151" s="16" t="s">
        <v>238</v>
      </c>
      <c r="C151" s="20"/>
      <c r="D151" s="26" t="s">
        <v>239</v>
      </c>
      <c r="E151" s="33">
        <f>E152</f>
        <v>58</v>
      </c>
    </row>
    <row r="152" spans="1:5" ht="17.25" customHeight="1">
      <c r="A152" s="15"/>
      <c r="B152" s="16"/>
      <c r="C152" s="20" t="s">
        <v>240</v>
      </c>
      <c r="D152" s="26" t="s">
        <v>241</v>
      </c>
      <c r="E152" s="27">
        <v>58</v>
      </c>
    </row>
    <row r="153" spans="1:5" ht="8.25" customHeight="1">
      <c r="A153" s="36"/>
      <c r="B153" s="36"/>
      <c r="C153" s="37"/>
      <c r="D153" s="38"/>
      <c r="E153" s="39"/>
    </row>
    <row r="154" spans="1:5" ht="16.5" customHeight="1">
      <c r="A154" s="40" t="s">
        <v>207</v>
      </c>
      <c r="B154" s="36"/>
      <c r="C154" s="37"/>
      <c r="D154" s="38"/>
      <c r="E154" s="39"/>
    </row>
    <row r="155" spans="1:5" ht="16.5" customHeight="1">
      <c r="A155" s="41" t="s">
        <v>242</v>
      </c>
      <c r="B155" s="41"/>
      <c r="C155" s="42"/>
      <c r="D155" s="43" t="s">
        <v>243</v>
      </c>
      <c r="E155" s="44">
        <f>E156+E157+E158</f>
        <v>3490</v>
      </c>
    </row>
    <row r="156" spans="1:5" ht="18.75" customHeight="1">
      <c r="A156" s="41" t="s">
        <v>244</v>
      </c>
      <c r="B156" s="41"/>
      <c r="C156" s="42"/>
      <c r="D156" s="43" t="s">
        <v>245</v>
      </c>
      <c r="E156" s="54"/>
    </row>
    <row r="157" spans="1:5" ht="18.75" customHeight="1">
      <c r="A157" s="41" t="s">
        <v>246</v>
      </c>
      <c r="B157" s="41"/>
      <c r="C157" s="42"/>
      <c r="D157" s="43" t="s">
        <v>247</v>
      </c>
      <c r="E157" s="27">
        <f>E143</f>
        <v>3490</v>
      </c>
    </row>
    <row r="158" spans="1:5" ht="18.75" customHeight="1">
      <c r="A158" s="41" t="s">
        <v>248</v>
      </c>
      <c r="B158" s="41"/>
      <c r="C158" s="42"/>
      <c r="D158" s="43" t="s">
        <v>249</v>
      </c>
      <c r="E158" s="27"/>
    </row>
    <row r="159" spans="1:5" ht="15.75" customHeight="1">
      <c r="A159" s="40"/>
      <c r="B159" s="40"/>
      <c r="C159" s="47"/>
      <c r="D159" s="48"/>
      <c r="E159" s="39"/>
    </row>
    <row r="160" spans="4:5" ht="40.5" customHeight="1">
      <c r="D160" s="4"/>
      <c r="E160" s="57"/>
    </row>
    <row r="161" ht="16.5" customHeight="1">
      <c r="D161" s="4"/>
    </row>
    <row r="162" ht="16.5" customHeight="1">
      <c r="D162" s="4"/>
    </row>
    <row r="163" spans="4:5" ht="16.5" customHeight="1">
      <c r="D163" s="4"/>
      <c r="E163" s="58"/>
    </row>
    <row r="164" ht="16.5" customHeight="1">
      <c r="E164" s="4"/>
    </row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</sheetData>
  <sheetProtection/>
  <mergeCells count="4">
    <mergeCell ref="A6:E6"/>
    <mergeCell ref="A5:E5"/>
    <mergeCell ref="A4:E4"/>
    <mergeCell ref="A7:E7"/>
  </mergeCells>
  <printOptions/>
  <pageMargins left="0.9" right="0.44" top="0.5118110236220472" bottom="0.5118110236220472" header="0.2362204724409449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Justiţiei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</dc:creator>
  <cp:keywords/>
  <dc:description/>
  <cp:lastModifiedBy>mj</cp:lastModifiedBy>
  <dcterms:created xsi:type="dcterms:W3CDTF">2013-04-27T17:29:10Z</dcterms:created>
  <dcterms:modified xsi:type="dcterms:W3CDTF">2013-12-10T08:40:35Z</dcterms:modified>
  <cp:category/>
  <cp:version/>
  <cp:contentType/>
  <cp:contentStatus/>
</cp:coreProperties>
</file>