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centralizat " sheetId="1" r:id="rId1"/>
    <sheet name="centrala" sheetId="2" r:id="rId2"/>
  </sheets>
  <definedNames>
    <definedName name="_xlnm.Print_Area" localSheetId="1">'centrala'!$A$1:$J$160</definedName>
    <definedName name="_xlnm.Print_Area" localSheetId="0">'centralizat '!$A$1:$AL$166</definedName>
    <definedName name="_xlnm.Print_Titles" localSheetId="1">'centrala'!$13:$16</definedName>
    <definedName name="_xlnm.Print_Titles" localSheetId="0">'centralizat '!$11:$14</definedName>
  </definedNames>
  <calcPr fullCalcOnLoad="1"/>
</workbook>
</file>

<file path=xl/sharedStrings.xml><?xml version="1.0" encoding="utf-8"?>
<sst xmlns="http://schemas.openxmlformats.org/spreadsheetml/2006/main" count="639" uniqueCount="257">
  <si>
    <t>MINISTERUL FINAN}ELOR PUBLICE</t>
  </si>
  <si>
    <t>ACTIVITATE PROPRIE</t>
  </si>
  <si>
    <t>BUGETUL</t>
  </si>
  <si>
    <t>pe capitole, subcapitole, paragrafe, titluri de cheltuieli,articole si alineate, dup\ caz</t>
  </si>
  <si>
    <t>pe anul 2013</t>
  </si>
  <si>
    <t>(sume alocate de la bugetul de stat)</t>
  </si>
  <si>
    <t>mii lei</t>
  </si>
  <si>
    <t>Cod</t>
  </si>
  <si>
    <t>MFP</t>
  </si>
  <si>
    <t>Denumire indicator</t>
  </si>
  <si>
    <t>indicator</t>
  </si>
  <si>
    <t>Centrala</t>
  </si>
  <si>
    <t>TRIM I</t>
  </si>
  <si>
    <t>TRIM II</t>
  </si>
  <si>
    <t>TRIM III</t>
  </si>
  <si>
    <t>TRIM IV</t>
  </si>
  <si>
    <t>financiar</t>
  </si>
  <si>
    <t>c+o</t>
  </si>
  <si>
    <t>A</t>
  </si>
  <si>
    <t>B</t>
  </si>
  <si>
    <t>2=6+8</t>
  </si>
  <si>
    <t xml:space="preserve">   CHELTUIELI CURENTE</t>
  </si>
  <si>
    <t>01</t>
  </si>
  <si>
    <t xml:space="preserve">          TITLUL I CHELTUIELI DE PERSONAL</t>
  </si>
  <si>
    <t>10</t>
  </si>
  <si>
    <t xml:space="preserve">           TITLUL II BUNURI {I SERVICII</t>
  </si>
  <si>
    <t>20</t>
  </si>
  <si>
    <t>51</t>
  </si>
  <si>
    <t xml:space="preserve">           TITLUL VII ALTE  TRANSFERURI</t>
  </si>
  <si>
    <t>55</t>
  </si>
  <si>
    <t xml:space="preserve">    CHELTUIELI DE CAPITAL</t>
  </si>
  <si>
    <t>70</t>
  </si>
  <si>
    <t xml:space="preserve">          TITLUL X ACTIVE  NEFINANCIARE</t>
  </si>
  <si>
    <t>71</t>
  </si>
  <si>
    <t xml:space="preserve">BUGET DE STAT </t>
  </si>
  <si>
    <t>50.01</t>
  </si>
  <si>
    <t xml:space="preserve">           TITLUL VI TRANSFERURI ~NTRE UNIT|}I ALE ADMINISTRA}IEI PUBLICE</t>
  </si>
  <si>
    <t xml:space="preserve">           TITLUL VIII PROIECTE CU FINAN}ARE DIN FEN POSTADERARE</t>
  </si>
  <si>
    <t xml:space="preserve">           TITLUL IX ALTE CHELTUIELI</t>
  </si>
  <si>
    <t>59</t>
  </si>
  <si>
    <t xml:space="preserve">           TITLUL XI CHELTUIELI AFERENTE PROGRAMELOR CU FINAN}ARE RAMBURSABIL|</t>
  </si>
  <si>
    <t>65</t>
  </si>
  <si>
    <t xml:space="preserve">          TITLUL XIII ACTIVE  FINANCIARE</t>
  </si>
  <si>
    <t>72</t>
  </si>
  <si>
    <t>PARTEA  I  SERVICII PUBLICE GENERALE</t>
  </si>
  <si>
    <t>51.00</t>
  </si>
  <si>
    <t>CAPITOLUL "AUTORIT|}I PUBLICE SI AC}IUNI EXTERNE"</t>
  </si>
  <si>
    <t>51.01.</t>
  </si>
  <si>
    <t xml:space="preserve">           Cheltuieli salariale `n bani</t>
  </si>
  <si>
    <t>10.01</t>
  </si>
  <si>
    <t xml:space="preserve">              Salarii de baz\</t>
  </si>
  <si>
    <t>10.01.01</t>
  </si>
  <si>
    <t xml:space="preserve">              Salarii de merit</t>
  </si>
  <si>
    <t>10.01.02</t>
  </si>
  <si>
    <t xml:space="preserve">              Indemniza]ie de conducere</t>
  </si>
  <si>
    <t>10.01.03</t>
  </si>
  <si>
    <t xml:space="preserve">              Spor de vechime</t>
  </si>
  <si>
    <t>10.01.04</t>
  </si>
  <si>
    <t xml:space="preserve">              Sporuri pentru condi]ii de munc\</t>
  </si>
  <si>
    <t>10.01.05</t>
  </si>
  <si>
    <t xml:space="preserve">              Alte sporuri</t>
  </si>
  <si>
    <t>10.01.06</t>
  </si>
  <si>
    <t xml:space="preserve">              Fond pentru posturi ocupate prin cumul</t>
  </si>
  <si>
    <t>10.01.10</t>
  </si>
  <si>
    <t xml:space="preserve">              Fond aferent pla]ii cu ora</t>
  </si>
  <si>
    <t>10.01.11</t>
  </si>
  <si>
    <t xml:space="preserve">              Indemniza]ii pl\tite unor persoane din afara unit\]ii</t>
  </si>
  <si>
    <t>10.01.12</t>
  </si>
  <si>
    <t xml:space="preserve">              Indemniza]ii de delegare</t>
  </si>
  <si>
    <t>10.01.13</t>
  </si>
  <si>
    <t xml:space="preserve">              Alte drepturi salariale `n bani</t>
  </si>
  <si>
    <t>10.01.30</t>
  </si>
  <si>
    <t xml:space="preserve">          Cheltuieli salariale in natur\</t>
  </si>
  <si>
    <t>10.02</t>
  </si>
  <si>
    <t xml:space="preserve">              Locuin]e de serviciu</t>
  </si>
  <si>
    <t>10.02.04</t>
  </si>
  <si>
    <t xml:space="preserve">          Contribu]ii</t>
  </si>
  <si>
    <t>10.03</t>
  </si>
  <si>
    <t xml:space="preserve">              Contribu]ii de asigur\ri sociale de stat</t>
  </si>
  <si>
    <t>10.03.01</t>
  </si>
  <si>
    <t xml:space="preserve">              Contribu]ii  de  asigur\ri de [omaj</t>
  </si>
  <si>
    <t>10.03.02</t>
  </si>
  <si>
    <t xml:space="preserve">              Contribu]ii  de asigur\ri  sociale de s\n\tate</t>
  </si>
  <si>
    <t>10.03.03</t>
  </si>
  <si>
    <t xml:space="preserve">              Contribu]ii  de asigur\ri  pentru accidente de munc\ si boli profesionale</t>
  </si>
  <si>
    <t>10.03.04</t>
  </si>
  <si>
    <t xml:space="preserve">              Contribu]ii pentru  concedii si indemniza]ii</t>
  </si>
  <si>
    <t>10.03.06</t>
  </si>
  <si>
    <t xml:space="preserve">              Bunuri [i servicii</t>
  </si>
  <si>
    <t>20.01</t>
  </si>
  <si>
    <t xml:space="preserve">               Furnituri de birou</t>
  </si>
  <si>
    <t>20.01.01</t>
  </si>
  <si>
    <t xml:space="preserve">                Materiale pentru cur\]enie</t>
  </si>
  <si>
    <t>20.01.02</t>
  </si>
  <si>
    <t xml:space="preserve">                ~nc\lzit, iluminat [i for]a motric\</t>
  </si>
  <si>
    <t>20.01.03</t>
  </si>
  <si>
    <t xml:space="preserve">                Ap\, canal si salubritate </t>
  </si>
  <si>
    <t>20.01.04</t>
  </si>
  <si>
    <t xml:space="preserve">                Carburan]i [i lubrifian]i</t>
  </si>
  <si>
    <t>20.01.05</t>
  </si>
  <si>
    <t xml:space="preserve">                Piese de schimb</t>
  </si>
  <si>
    <t>20.01.06</t>
  </si>
  <si>
    <t xml:space="preserve">                Po[t\, telecomunica]ii, radio, tv,internet</t>
  </si>
  <si>
    <t>20.01.08</t>
  </si>
  <si>
    <t xml:space="preserve">                Materiale [i prest\ri de servicii cu caracter func]ional</t>
  </si>
  <si>
    <t>20.01.09</t>
  </si>
  <si>
    <t xml:space="preserve">                Alte bunuri si servicii pentru `ntre]inere si func]ionare</t>
  </si>
  <si>
    <t>20.01.30</t>
  </si>
  <si>
    <t xml:space="preserve">               Repara]ii curente</t>
  </si>
  <si>
    <t>20.02</t>
  </si>
  <si>
    <t xml:space="preserve">                Hran\</t>
  </si>
  <si>
    <t>20.03</t>
  </si>
  <si>
    <t xml:space="preserve">                Hran\ pentru animale </t>
  </si>
  <si>
    <t>20.03.02</t>
  </si>
  <si>
    <t xml:space="preserve">               Medicamente si materiale sanitare</t>
  </si>
  <si>
    <t>20.04</t>
  </si>
  <si>
    <t xml:space="preserve">                 Medicamente </t>
  </si>
  <si>
    <t>20.04.01</t>
  </si>
  <si>
    <t xml:space="preserve">                 Materiale sanitare</t>
  </si>
  <si>
    <t>20.04.02</t>
  </si>
  <si>
    <t xml:space="preserve">                 Reactivi</t>
  </si>
  <si>
    <t>20.04.03</t>
  </si>
  <si>
    <t xml:space="preserve">               Bunuri de natura obiectelor de inventar</t>
  </si>
  <si>
    <t>20.05</t>
  </si>
  <si>
    <t xml:space="preserve">                Uniforme [i echipament</t>
  </si>
  <si>
    <t>20.05.01</t>
  </si>
  <si>
    <t xml:space="preserve">                Alte obiecte de inventar</t>
  </si>
  <si>
    <t>20.05.30</t>
  </si>
  <si>
    <t xml:space="preserve">               Deplas\ri, deta[\ri, transfer\ri</t>
  </si>
  <si>
    <t>20.06</t>
  </si>
  <si>
    <t xml:space="preserve">                 Deplas\ri interne, deta[\ri, transfer\ri</t>
  </si>
  <si>
    <t>20.06.01</t>
  </si>
  <si>
    <t xml:space="preserve">                 Deplas\ri `n str\in\tate</t>
  </si>
  <si>
    <t>20.06.02</t>
  </si>
  <si>
    <t xml:space="preserve">              Materiale de laborator</t>
  </si>
  <si>
    <t>20.09</t>
  </si>
  <si>
    <t xml:space="preserve">              C\r]i, publica]ii [i materiale documentare</t>
  </si>
  <si>
    <t>20.11</t>
  </si>
  <si>
    <t xml:space="preserve">              Consultan]\ [i expertiz\</t>
  </si>
  <si>
    <t>20.12</t>
  </si>
  <si>
    <t xml:space="preserve">              Preg\tire profesional\</t>
  </si>
  <si>
    <t>20.13</t>
  </si>
  <si>
    <t xml:space="preserve">              Protec]ia muncii</t>
  </si>
  <si>
    <t>20.14</t>
  </si>
  <si>
    <t>20.25</t>
  </si>
  <si>
    <t xml:space="preserve">              Alte cheltuieli</t>
  </si>
  <si>
    <t>20.30</t>
  </si>
  <si>
    <t xml:space="preserve">                Reclam\ [i publicitate</t>
  </si>
  <si>
    <t>20.30.01</t>
  </si>
  <si>
    <t xml:space="preserve">                Protocol si reprezentare</t>
  </si>
  <si>
    <t>20.30.02</t>
  </si>
  <si>
    <t xml:space="preserve">                Prime de asigurare non-via]\</t>
  </si>
  <si>
    <t>20.30.03</t>
  </si>
  <si>
    <t xml:space="preserve">                Chirii</t>
  </si>
  <si>
    <t>20.30.04</t>
  </si>
  <si>
    <t xml:space="preserve">                Alte cheltuieli cu bunuri si servicii</t>
  </si>
  <si>
    <t>20.30.30</t>
  </si>
  <si>
    <t xml:space="preserve">              Transferuri curente</t>
  </si>
  <si>
    <t>51.01</t>
  </si>
  <si>
    <t xml:space="preserve">                 Transferuri c\tre institu]iile publice</t>
  </si>
  <si>
    <t>51.01.01</t>
  </si>
  <si>
    <t xml:space="preserve">              A. Transferuri interne</t>
  </si>
  <si>
    <t>55.01</t>
  </si>
  <si>
    <t xml:space="preserve">                 Programe comunitare</t>
  </si>
  <si>
    <t>55.01.07</t>
  </si>
  <si>
    <t xml:space="preserve">              B. Transferuri curente `n str\in\tate (c\tre organiza]ii interna]ionale)</t>
  </si>
  <si>
    <t>55.02</t>
  </si>
  <si>
    <t xml:space="preserve">                Contribu]ii [i cotiza]ii la organisme interna]ionale</t>
  </si>
  <si>
    <t>55.02.01</t>
  </si>
  <si>
    <t xml:space="preserve">                 Programe din Fondul Social European (FSE)</t>
  </si>
  <si>
    <t>56.02</t>
  </si>
  <si>
    <t xml:space="preserve">                    Finan]area natională</t>
  </si>
  <si>
    <t>56.02.01</t>
  </si>
  <si>
    <t xml:space="preserve">                    Finan]area externă nerambursabilă</t>
  </si>
  <si>
    <t>56.02.02</t>
  </si>
  <si>
    <t xml:space="preserve">                    Cheltuieli neeligibile</t>
  </si>
  <si>
    <t>56.02.03</t>
  </si>
  <si>
    <t xml:space="preserve">                 Sume aferente Fondului Frontierelor Externe</t>
  </si>
  <si>
    <t>56.12</t>
  </si>
  <si>
    <t xml:space="preserve">                 Mecanismul financiar SEE</t>
  </si>
  <si>
    <t>56.17</t>
  </si>
  <si>
    <t>56.17.01</t>
  </si>
  <si>
    <t>56.17.02</t>
  </si>
  <si>
    <t xml:space="preserve">                 Programul Norvegian pentru cre[tere economic\ si dezvoltare durabil\</t>
  </si>
  <si>
    <t>56.18</t>
  </si>
  <si>
    <t xml:space="preserve">                 Asisten]a tehnic\ `n cadrul Programului Opera]ional Asisten]\ Tehnic\</t>
  </si>
  <si>
    <t>56.19</t>
  </si>
  <si>
    <t>56.19.01</t>
  </si>
  <si>
    <t>56.19.02</t>
  </si>
  <si>
    <t>56.19.03</t>
  </si>
  <si>
    <t xml:space="preserve">                 Programul de cooperare elve]iano-roman</t>
  </si>
  <si>
    <t>56.25</t>
  </si>
  <si>
    <t xml:space="preserve">                   Finan]area externă nerambursabilă</t>
  </si>
  <si>
    <t>56.25.02</t>
  </si>
  <si>
    <t xml:space="preserve">                 Cheltuieli aferente programelor cu finan]are rambursabil\</t>
  </si>
  <si>
    <t>65.01</t>
  </si>
  <si>
    <t xml:space="preserve">          TITLUL XII ACTIVE  NEFINANCIARE</t>
  </si>
  <si>
    <t xml:space="preserve">             Active fixe</t>
  </si>
  <si>
    <t>71.01</t>
  </si>
  <si>
    <t xml:space="preserve">                Construc]ii</t>
  </si>
  <si>
    <t>71.01.01</t>
  </si>
  <si>
    <t xml:space="preserve">                 Ma[ini, echipamente si mijloace de transport</t>
  </si>
  <si>
    <t>71.01.02</t>
  </si>
  <si>
    <t xml:space="preserve">                 Mobilier, aparatur\ birotic\ si alte active corporale</t>
  </si>
  <si>
    <t>71.01.03</t>
  </si>
  <si>
    <t xml:space="preserve">                 Alte active fixe</t>
  </si>
  <si>
    <t>71.01.30</t>
  </si>
  <si>
    <t xml:space="preserve">             Repara]ii capitale aferente activelor fixe</t>
  </si>
  <si>
    <t>71.03</t>
  </si>
  <si>
    <t xml:space="preserve">  - Subcapitolul" Autorit\]i executive [i legislative"</t>
  </si>
  <si>
    <t xml:space="preserve">     - Paragraf " Autorit\]i executive"</t>
  </si>
  <si>
    <t>51.01.01.03</t>
  </si>
  <si>
    <t>CAPITOLUL "ALTE SERVICII PUBLICE GENERALE"</t>
  </si>
  <si>
    <t>54.01</t>
  </si>
  <si>
    <t xml:space="preserve">              Cheltuieli judiciare [i extrajudiciare derivate din ac]iuni `n reprezentarea intereselor statului</t>
  </si>
  <si>
    <t xml:space="preserve">                 Executare silit\ a crean]elor bugetare</t>
  </si>
  <si>
    <t>20.30.09</t>
  </si>
  <si>
    <t xml:space="preserve">              B. Transferuri curente `n str\in\tate </t>
  </si>
  <si>
    <t xml:space="preserve">                Asisten]\ pentru dezvoltare alocat\ `n str\in\tate</t>
  </si>
  <si>
    <t>55.02.03</t>
  </si>
  <si>
    <t xml:space="preserve">           TITLUL X ALTE CHELTUIELI</t>
  </si>
  <si>
    <t xml:space="preserve">             Desp\gubiri civile</t>
  </si>
  <si>
    <t>59.17</t>
  </si>
  <si>
    <t xml:space="preserve">             Active financiare</t>
  </si>
  <si>
    <t>72.01</t>
  </si>
  <si>
    <t xml:space="preserve">                Participarea la capitalul social al societatilor comerciale</t>
  </si>
  <si>
    <t>72.01.01</t>
  </si>
  <si>
    <t xml:space="preserve">  - Subcapitolul" Alte servicii publice generale"</t>
  </si>
  <si>
    <t>54.01.50</t>
  </si>
  <si>
    <t>PARTEA  a V a ACTIUNI ECONOMICE</t>
  </si>
  <si>
    <t>80.00</t>
  </si>
  <si>
    <t>CAPITOLUL "ALTE AC}IUNI ECONOMICE"</t>
  </si>
  <si>
    <t>87.01</t>
  </si>
  <si>
    <t xml:space="preserve">  -Subcapitolul "Fondul român de dezvoltare social\"</t>
  </si>
  <si>
    <t>87.01.01</t>
  </si>
  <si>
    <t>CENTRALIZAT</t>
  </si>
  <si>
    <t>proba</t>
  </si>
  <si>
    <t>ANAF</t>
  </si>
  <si>
    <t>CNP</t>
  </si>
  <si>
    <t>Propuneri</t>
  </si>
  <si>
    <t>centrala</t>
  </si>
  <si>
    <t>ordonatori</t>
  </si>
  <si>
    <t>cu 10%</t>
  </si>
  <si>
    <t>fara 10%</t>
  </si>
  <si>
    <t>1</t>
  </si>
  <si>
    <t>3</t>
  </si>
  <si>
    <t>4</t>
  </si>
  <si>
    <t>5</t>
  </si>
  <si>
    <t>6</t>
  </si>
  <si>
    <t>7</t>
  </si>
  <si>
    <t>8</t>
  </si>
  <si>
    <t xml:space="preserve">              Indemniza]ii de deta[are</t>
  </si>
  <si>
    <t>10.01.14</t>
  </si>
  <si>
    <t xml:space="preserve">                Lenjerie si accesorii de pat</t>
  </si>
  <si>
    <t>20.05.03</t>
  </si>
  <si>
    <t xml:space="preserve">                 Programe Instrumentul European de Vecin\tate [I Parteneriat (ENPI)</t>
  </si>
  <si>
    <t>56.08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</si>
</sst>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Times Roman R"/>
      <family val="2"/>
    </font>
    <font>
      <sz val="12"/>
      <name val="Times Roman R"/>
      <family val="2"/>
    </font>
    <font>
      <sz val="10"/>
      <name val="Times Roman R"/>
      <family val="2"/>
    </font>
    <font>
      <b/>
      <sz val="10"/>
      <name val="Times Roman R"/>
      <family val="2"/>
    </font>
    <font>
      <sz val="10"/>
      <color indexed="8"/>
      <name val="Times Roman R"/>
      <family val="2"/>
    </font>
    <font>
      <sz val="16"/>
      <color indexed="9"/>
      <name val="Times Roman R"/>
      <family val="2"/>
    </font>
    <font>
      <sz val="10"/>
      <color indexed="10"/>
      <name val="Times Roman R"/>
      <family val="2"/>
    </font>
    <font>
      <b/>
      <sz val="10"/>
      <color indexed="8"/>
      <name val="Times Roman R"/>
      <family val="2"/>
    </font>
    <font>
      <sz val="8"/>
      <color indexed="10"/>
      <name val="Times Roman R"/>
      <family val="2"/>
    </font>
    <font>
      <b/>
      <sz val="12"/>
      <color indexed="8"/>
      <name val="Times Roman R"/>
      <family val="2"/>
    </font>
    <font>
      <sz val="8"/>
      <name val="Times Roman R"/>
      <family val="2"/>
    </font>
    <font>
      <b/>
      <sz val="9"/>
      <name val="Times Roman R"/>
      <family val="2"/>
    </font>
    <font>
      <b/>
      <sz val="8"/>
      <name val="Times Roman R"/>
      <family val="2"/>
    </font>
    <font>
      <b/>
      <sz val="8"/>
      <color indexed="9"/>
      <name val="Times Roman R"/>
      <family val="2"/>
    </font>
    <font>
      <sz val="7"/>
      <name val="Times Roman R"/>
      <family val="2"/>
    </font>
    <font>
      <b/>
      <sz val="8"/>
      <color indexed="8"/>
      <name val="Times Roman R"/>
      <family val="2"/>
    </font>
    <font>
      <sz val="8"/>
      <color indexed="8"/>
      <name val="Times Roman R"/>
      <family val="2"/>
    </font>
    <font>
      <b/>
      <i/>
      <sz val="9"/>
      <color indexed="8"/>
      <name val="Times Roman R"/>
      <family val="2"/>
    </font>
    <font>
      <b/>
      <i/>
      <sz val="8"/>
      <color indexed="8"/>
      <name val="Times Roman R"/>
      <family val="2"/>
    </font>
    <font>
      <sz val="10"/>
      <color indexed="9"/>
      <name val="Times Roman R"/>
      <family val="2"/>
    </font>
    <font>
      <b/>
      <sz val="8"/>
      <color indexed="12"/>
      <name val="Times Roman R"/>
      <family val="2"/>
    </font>
    <font>
      <b/>
      <i/>
      <sz val="9"/>
      <name val="Times Roman R"/>
      <family val="2"/>
    </font>
    <font>
      <b/>
      <i/>
      <sz val="8"/>
      <name val="Times Roman R"/>
      <family val="2"/>
    </font>
    <font>
      <sz val="8"/>
      <color indexed="12"/>
      <name val="Times Roman R"/>
      <family val="2"/>
    </font>
    <font>
      <b/>
      <sz val="10"/>
      <color indexed="20"/>
      <name val="Times Roman 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3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9" fontId="31" fillId="0" borderId="13" xfId="0" applyNumberFormat="1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/>
    </xf>
    <xf numFmtId="0" fontId="30" fillId="0" borderId="15" xfId="0" applyFont="1" applyFill="1" applyBorder="1" applyAlignment="1">
      <alignment horizontal="center"/>
    </xf>
    <xf numFmtId="0" fontId="31" fillId="0" borderId="16" xfId="58" applyFont="1" applyFill="1" applyBorder="1" applyAlignment="1">
      <alignment horizontal="center"/>
      <protection/>
    </xf>
    <xf numFmtId="0" fontId="31" fillId="0" borderId="15" xfId="58" applyFont="1" applyFill="1" applyBorder="1" applyAlignment="1">
      <alignment horizontal="center"/>
      <protection/>
    </xf>
    <xf numFmtId="0" fontId="31" fillId="0" borderId="15" xfId="0" applyFont="1" applyFill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32" fillId="0" borderId="15" xfId="58" applyFont="1" applyFill="1" applyBorder="1" applyAlignment="1">
      <alignment horizontal="center"/>
      <protection/>
    </xf>
    <xf numFmtId="0" fontId="33" fillId="0" borderId="17" xfId="0" applyFont="1" applyFill="1" applyBorder="1" applyAlignment="1">
      <alignment horizontal="center"/>
    </xf>
    <xf numFmtId="49" fontId="33" fillId="0" borderId="15" xfId="0" applyNumberFormat="1" applyFont="1" applyFill="1" applyBorder="1" applyAlignment="1">
      <alignment horizontal="center"/>
    </xf>
    <xf numFmtId="49" fontId="34" fillId="0" borderId="18" xfId="0" applyNumberFormat="1" applyFont="1" applyFill="1" applyBorder="1" applyAlignment="1">
      <alignment/>
    </xf>
    <xf numFmtId="49" fontId="34" fillId="0" borderId="19" xfId="0" applyNumberFormat="1" applyFont="1" applyFill="1" applyBorder="1" applyAlignment="1">
      <alignment horizontal="center"/>
    </xf>
    <xf numFmtId="49" fontId="35" fillId="0" borderId="18" xfId="0" applyNumberFormat="1" applyFont="1" applyFill="1" applyBorder="1" applyAlignment="1">
      <alignment/>
    </xf>
    <xf numFmtId="49" fontId="35" fillId="0" borderId="19" xfId="0" applyNumberFormat="1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/>
    </xf>
    <xf numFmtId="3" fontId="35" fillId="0" borderId="19" xfId="0" applyNumberFormat="1" applyFont="1" applyFill="1" applyBorder="1" applyAlignment="1">
      <alignment horizontal="right"/>
    </xf>
    <xf numFmtId="49" fontId="35" fillId="24" borderId="19" xfId="0" applyNumberFormat="1" applyFont="1" applyFill="1" applyBorder="1" applyAlignment="1">
      <alignment horizontal="center"/>
    </xf>
    <xf numFmtId="0" fontId="35" fillId="0" borderId="18" xfId="0" applyFont="1" applyFill="1" applyBorder="1" applyAlignment="1">
      <alignment/>
    </xf>
    <xf numFmtId="0" fontId="35" fillId="24" borderId="19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36" fillId="0" borderId="21" xfId="0" applyFont="1" applyFill="1" applyBorder="1" applyAlignment="1">
      <alignment/>
    </xf>
    <xf numFmtId="0" fontId="37" fillId="0" borderId="22" xfId="0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/>
    </xf>
    <xf numFmtId="3" fontId="37" fillId="0" borderId="22" xfId="0" applyNumberFormat="1" applyFont="1" applyFill="1" applyBorder="1" applyAlignment="1">
      <alignment horizontal="right"/>
    </xf>
    <xf numFmtId="3" fontId="37" fillId="24" borderId="22" xfId="0" applyNumberFormat="1" applyFont="1" applyFill="1" applyBorder="1" applyAlignment="1">
      <alignment horizontal="right"/>
    </xf>
    <xf numFmtId="3" fontId="34" fillId="0" borderId="19" xfId="0" applyNumberFormat="1" applyFont="1" applyFill="1" applyBorder="1" applyAlignment="1">
      <alignment horizontal="right"/>
    </xf>
    <xf numFmtId="3" fontId="35" fillId="0" borderId="19" xfId="0" applyNumberFormat="1" applyFont="1" applyFill="1" applyBorder="1" applyAlignment="1">
      <alignment/>
    </xf>
    <xf numFmtId="3" fontId="35" fillId="24" borderId="19" xfId="0" applyNumberFormat="1" applyFont="1" applyFill="1" applyBorder="1" applyAlignment="1">
      <alignment horizontal="right"/>
    </xf>
    <xf numFmtId="0" fontId="35" fillId="0" borderId="19" xfId="0" applyFont="1" applyFill="1" applyBorder="1" applyAlignment="1">
      <alignment horizontal="center"/>
    </xf>
    <xf numFmtId="3" fontId="34" fillId="0" borderId="19" xfId="0" applyNumberFormat="1" applyFont="1" applyFill="1" applyBorder="1" applyAlignment="1">
      <alignment/>
    </xf>
    <xf numFmtId="3" fontId="34" fillId="24" borderId="19" xfId="0" applyNumberFormat="1" applyFont="1" applyFill="1" applyBorder="1" applyAlignment="1">
      <alignment horizontal="right"/>
    </xf>
    <xf numFmtId="0" fontId="37" fillId="24" borderId="18" xfId="0" applyFont="1" applyFill="1" applyBorder="1" applyAlignment="1">
      <alignment/>
    </xf>
    <xf numFmtId="49" fontId="37" fillId="0" borderId="19" xfId="0" applyNumberFormat="1" applyFont="1" applyFill="1" applyBorder="1" applyAlignment="1">
      <alignment horizontal="center"/>
    </xf>
    <xf numFmtId="3" fontId="37" fillId="0" borderId="19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/>
    </xf>
    <xf numFmtId="3" fontId="35" fillId="24" borderId="19" xfId="0" applyNumberFormat="1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3" fontId="35" fillId="0" borderId="24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 horizontal="right"/>
    </xf>
    <xf numFmtId="3" fontId="35" fillId="24" borderId="24" xfId="0" applyNumberFormat="1" applyFont="1" applyFill="1" applyBorder="1" applyAlignment="1">
      <alignment/>
    </xf>
    <xf numFmtId="0" fontId="34" fillId="0" borderId="18" xfId="0" applyFont="1" applyFill="1" applyBorder="1" applyAlignment="1">
      <alignment/>
    </xf>
    <xf numFmtId="3" fontId="35" fillId="0" borderId="19" xfId="0" applyNumberFormat="1" applyFont="1" applyFill="1" applyBorder="1" applyAlignment="1">
      <alignment horizontal="right"/>
    </xf>
    <xf numFmtId="0" fontId="37" fillId="24" borderId="18" xfId="0" applyFont="1" applyFill="1" applyBorder="1" applyAlignment="1">
      <alignment/>
    </xf>
    <xf numFmtId="49" fontId="34" fillId="0" borderId="18" xfId="0" applyNumberFormat="1" applyFont="1" applyFill="1" applyBorder="1" applyAlignment="1">
      <alignment/>
    </xf>
    <xf numFmtId="49" fontId="35" fillId="0" borderId="18" xfId="0" applyNumberFormat="1" applyFont="1" applyFill="1" applyBorder="1" applyAlignment="1">
      <alignment/>
    </xf>
    <xf numFmtId="0" fontId="34" fillId="0" borderId="18" xfId="0" applyFont="1" applyFill="1" applyBorder="1" applyAlignment="1">
      <alignment/>
    </xf>
    <xf numFmtId="3" fontId="35" fillId="0" borderId="20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 horizontal="right"/>
    </xf>
    <xf numFmtId="0" fontId="35" fillId="0" borderId="25" xfId="0" applyFont="1" applyFill="1" applyBorder="1" applyAlignment="1">
      <alignment/>
    </xf>
    <xf numFmtId="49" fontId="35" fillId="0" borderId="26" xfId="0" applyNumberFormat="1" applyFont="1" applyFill="1" applyBorder="1" applyAlignment="1">
      <alignment horizontal="center"/>
    </xf>
    <xf numFmtId="3" fontId="35" fillId="0" borderId="26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39" fillId="0" borderId="11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39" fillId="3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1" fontId="33" fillId="0" borderId="17" xfId="0" applyNumberFormat="1" applyFont="1" applyFill="1" applyBorder="1" applyAlignment="1">
      <alignment horizontal="center"/>
    </xf>
    <xf numFmtId="0" fontId="40" fillId="0" borderId="21" xfId="0" applyFont="1" applyFill="1" applyBorder="1" applyAlignment="1">
      <alignment/>
    </xf>
    <xf numFmtId="0" fontId="41" fillId="0" borderId="22" xfId="0" applyFont="1" applyFill="1" applyBorder="1" applyAlignment="1">
      <alignment horizontal="center"/>
    </xf>
    <xf numFmtId="3" fontId="41" fillId="0" borderId="22" xfId="0" applyNumberFormat="1" applyFont="1" applyFill="1" applyBorder="1" applyAlignment="1">
      <alignment horizontal="right"/>
    </xf>
    <xf numFmtId="3" fontId="41" fillId="0" borderId="27" xfId="0" applyNumberFormat="1" applyFont="1" applyFill="1" applyBorder="1" applyAlignment="1">
      <alignment/>
    </xf>
    <xf numFmtId="3" fontId="41" fillId="0" borderId="22" xfId="0" applyNumberFormat="1" applyFont="1" applyFill="1" applyBorder="1" applyAlignment="1">
      <alignment/>
    </xf>
    <xf numFmtId="3" fontId="41" fillId="25" borderId="22" xfId="0" applyNumberFormat="1" applyFont="1" applyFill="1" applyBorder="1" applyAlignment="1">
      <alignment/>
    </xf>
    <xf numFmtId="3" fontId="41" fillId="24" borderId="22" xfId="0" applyNumberFormat="1" applyFont="1" applyFill="1" applyBorder="1" applyAlignment="1">
      <alignment horizontal="right"/>
    </xf>
    <xf numFmtId="3" fontId="41" fillId="25" borderId="22" xfId="0" applyNumberFormat="1" applyFont="1" applyFill="1" applyBorder="1" applyAlignment="1">
      <alignment horizontal="right"/>
    </xf>
    <xf numFmtId="3" fontId="41" fillId="0" borderId="28" xfId="0" applyNumberFormat="1" applyFont="1" applyFill="1" applyBorder="1" applyAlignment="1">
      <alignment/>
    </xf>
    <xf numFmtId="49" fontId="31" fillId="0" borderId="18" xfId="0" applyNumberFormat="1" applyFont="1" applyFill="1" applyBorder="1" applyAlignment="1">
      <alignment/>
    </xf>
    <xf numFmtId="49" fontId="31" fillId="0" borderId="19" xfId="0" applyNumberFormat="1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right"/>
    </xf>
    <xf numFmtId="3" fontId="31" fillId="0" borderId="29" xfId="0" applyNumberFormat="1" applyFont="1" applyFill="1" applyBorder="1" applyAlignment="1">
      <alignment horizontal="right"/>
    </xf>
    <xf numFmtId="3" fontId="31" fillId="0" borderId="30" xfId="0" applyNumberFormat="1" applyFont="1" applyFill="1" applyBorder="1" applyAlignment="1">
      <alignment horizontal="right"/>
    </xf>
    <xf numFmtId="49" fontId="29" fillId="0" borderId="18" xfId="0" applyNumberFormat="1" applyFont="1" applyFill="1" applyBorder="1" applyAlignment="1">
      <alignment/>
    </xf>
    <xf numFmtId="49" fontId="29" fillId="0" borderId="19" xfId="0" applyNumberFormat="1" applyFont="1" applyFill="1" applyBorder="1" applyAlignment="1">
      <alignment horizontal="center"/>
    </xf>
    <xf numFmtId="3" fontId="29" fillId="0" borderId="19" xfId="0" applyNumberFormat="1" applyFont="1" applyFill="1" applyBorder="1" applyAlignment="1">
      <alignment horizontal="right"/>
    </xf>
    <xf numFmtId="3" fontId="29" fillId="0" borderId="29" xfId="0" applyNumberFormat="1" applyFont="1" applyFill="1" applyBorder="1" applyAlignment="1">
      <alignment/>
    </xf>
    <xf numFmtId="3" fontId="29" fillId="0" borderId="19" xfId="0" applyNumberFormat="1" applyFon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24" borderId="19" xfId="0" applyNumberFormat="1" applyFont="1" applyFill="1" applyBorder="1" applyAlignment="1">
      <alignment horizontal="right"/>
    </xf>
    <xf numFmtId="0" fontId="29" fillId="0" borderId="19" xfId="0" applyFont="1" applyFill="1" applyBorder="1" applyAlignment="1">
      <alignment horizontal="center"/>
    </xf>
    <xf numFmtId="3" fontId="29" fillId="0" borderId="29" xfId="0" applyNumberFormat="1" applyFont="1" applyFill="1" applyBorder="1" applyAlignment="1">
      <alignment horizontal="right"/>
    </xf>
    <xf numFmtId="3" fontId="29" fillId="0" borderId="30" xfId="0" applyNumberFormat="1" applyFont="1" applyFill="1" applyBorder="1" applyAlignment="1">
      <alignment horizontal="right"/>
    </xf>
    <xf numFmtId="3" fontId="31" fillId="24" borderId="19" xfId="0" applyNumberFormat="1" applyFont="1" applyFill="1" applyBorder="1" applyAlignment="1">
      <alignment horizontal="right"/>
    </xf>
    <xf numFmtId="3" fontId="31" fillId="0" borderId="29" xfId="0" applyNumberFormat="1" applyFont="1" applyFill="1" applyBorder="1" applyAlignment="1">
      <alignment/>
    </xf>
    <xf numFmtId="3" fontId="31" fillId="0" borderId="19" xfId="0" applyNumberFormat="1" applyFont="1" applyFill="1" applyBorder="1" applyAlignment="1">
      <alignment/>
    </xf>
    <xf numFmtId="3" fontId="31" fillId="0" borderId="30" xfId="0" applyNumberFormat="1" applyFont="1" applyFill="1" applyBorder="1" applyAlignment="1">
      <alignment/>
    </xf>
    <xf numFmtId="0" fontId="41" fillId="24" borderId="18" xfId="0" applyFont="1" applyFill="1" applyBorder="1" applyAlignment="1">
      <alignment/>
    </xf>
    <xf numFmtId="49" fontId="41" fillId="0" borderId="19" xfId="0" applyNumberFormat="1" applyFont="1" applyFill="1" applyBorder="1" applyAlignment="1">
      <alignment horizontal="center"/>
    </xf>
    <xf numFmtId="3" fontId="41" fillId="0" borderId="19" xfId="0" applyNumberFormat="1" applyFont="1" applyFill="1" applyBorder="1" applyAlignment="1">
      <alignment horizontal="right"/>
    </xf>
    <xf numFmtId="49" fontId="29" fillId="0" borderId="20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3" fontId="29" fillId="25" borderId="19" xfId="0" applyNumberFormat="1" applyFont="1" applyFill="1" applyBorder="1" applyAlignment="1">
      <alignment/>
    </xf>
    <xf numFmtId="3" fontId="42" fillId="0" borderId="19" xfId="0" applyNumberFormat="1" applyFont="1" applyFill="1" applyBorder="1" applyAlignment="1">
      <alignment horizontal="right"/>
    </xf>
    <xf numFmtId="3" fontId="27" fillId="24" borderId="19" xfId="0" applyNumberFormat="1" applyFont="1" applyFill="1" applyBorder="1" applyAlignment="1">
      <alignment horizontal="right"/>
    </xf>
    <xf numFmtId="3" fontId="27" fillId="25" borderId="19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9" fillId="0" borderId="20" xfId="0" applyNumberFormat="1" applyFont="1" applyFill="1" applyBorder="1" applyAlignment="1">
      <alignment/>
    </xf>
    <xf numFmtId="3" fontId="29" fillId="24" borderId="29" xfId="0" applyNumberFormat="1" applyFont="1" applyFill="1" applyBorder="1" applyAlignment="1">
      <alignment/>
    </xf>
    <xf numFmtId="3" fontId="29" fillId="24" borderId="19" xfId="0" applyNumberFormat="1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3" fontId="29" fillId="0" borderId="24" xfId="0" applyNumberFormat="1" applyFont="1" applyFill="1" applyBorder="1" applyAlignment="1">
      <alignment horizontal="right"/>
    </xf>
    <xf numFmtId="3" fontId="29" fillId="0" borderId="24" xfId="0" applyNumberFormat="1" applyFont="1" applyFill="1" applyBorder="1" applyAlignment="1">
      <alignment/>
    </xf>
    <xf numFmtId="3" fontId="29" fillId="24" borderId="24" xfId="0" applyNumberFormat="1" applyFont="1" applyFill="1" applyBorder="1" applyAlignment="1">
      <alignment/>
    </xf>
    <xf numFmtId="3" fontId="39" fillId="0" borderId="29" xfId="0" applyNumberFormat="1" applyFont="1" applyFill="1" applyBorder="1" applyAlignment="1">
      <alignment/>
    </xf>
    <xf numFmtId="3" fontId="39" fillId="0" borderId="19" xfId="0" applyNumberFormat="1" applyFont="1" applyFill="1" applyBorder="1" applyAlignment="1">
      <alignment/>
    </xf>
    <xf numFmtId="3" fontId="39" fillId="0" borderId="30" xfId="0" applyNumberFormat="1" applyFont="1" applyFill="1" applyBorder="1" applyAlignment="1">
      <alignment/>
    </xf>
    <xf numFmtId="3" fontId="42" fillId="0" borderId="29" xfId="0" applyNumberFormat="1" applyFont="1" applyFill="1" applyBorder="1" applyAlignment="1">
      <alignment/>
    </xf>
    <xf numFmtId="3" fontId="42" fillId="0" borderId="19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 horizontal="right"/>
    </xf>
    <xf numFmtId="3" fontId="27" fillId="0" borderId="19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 horizontal="right"/>
    </xf>
    <xf numFmtId="3" fontId="42" fillId="24" borderId="19" xfId="0" applyNumberFormat="1" applyFont="1" applyFill="1" applyBorder="1" applyAlignment="1">
      <alignment/>
    </xf>
    <xf numFmtId="3" fontId="29" fillId="24" borderId="19" xfId="0" applyNumberFormat="1" applyFont="1" applyFill="1" applyBorder="1" applyAlignment="1">
      <alignment horizontal="right"/>
    </xf>
    <xf numFmtId="3" fontId="42" fillId="24" borderId="19" xfId="0" applyNumberFormat="1" applyFont="1" applyFill="1" applyBorder="1" applyAlignment="1">
      <alignment horizontal="right"/>
    </xf>
    <xf numFmtId="3" fontId="29" fillId="0" borderId="31" xfId="0" applyNumberFormat="1" applyFont="1" applyFill="1" applyBorder="1" applyAlignment="1">
      <alignment/>
    </xf>
    <xf numFmtId="3" fontId="29" fillId="0" borderId="20" xfId="0" applyNumberFormat="1" applyFont="1" applyFill="1" applyBorder="1" applyAlignment="1">
      <alignment horizontal="right"/>
    </xf>
    <xf numFmtId="3" fontId="29" fillId="0" borderId="32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 horizontal="right"/>
    </xf>
    <xf numFmtId="3" fontId="29" fillId="0" borderId="34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43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0106 bugete cele mai primele - Cop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35"/>
  </sheetPr>
  <dimension ref="A1:AT326"/>
  <sheetViews>
    <sheetView workbookViewId="0" topLeftCell="A1">
      <selection activeCell="A21" sqref="A21"/>
    </sheetView>
  </sheetViews>
  <sheetFormatPr defaultColWidth="9.140625" defaultRowHeight="12.75"/>
  <cols>
    <col min="1" max="1" width="66.7109375" style="3" customWidth="1"/>
    <col min="2" max="2" width="6.8515625" style="3" customWidth="1"/>
    <col min="3" max="3" width="7.8515625" style="3" customWidth="1"/>
    <col min="4" max="4" width="5.7109375" style="3" customWidth="1"/>
    <col min="5" max="6" width="9.140625" style="3" hidden="1" customWidth="1"/>
    <col min="7" max="7" width="6.8515625" style="3" customWidth="1"/>
    <col min="8" max="8" width="6.57421875" style="3" customWidth="1"/>
    <col min="9" max="9" width="6.8515625" style="3" customWidth="1"/>
    <col min="10" max="10" width="5.7109375" style="3" customWidth="1"/>
    <col min="11" max="11" width="7.00390625" style="3" customWidth="1"/>
    <col min="12" max="12" width="5.7109375" style="3" customWidth="1"/>
    <col min="13" max="14" width="10.57421875" style="3" hidden="1" customWidth="1"/>
    <col min="15" max="15" width="9.8515625" style="3" hidden="1" customWidth="1"/>
    <col min="16" max="16" width="8.28125" style="3" hidden="1" customWidth="1"/>
    <col min="17" max="18" width="9.00390625" style="3" hidden="1" customWidth="1"/>
    <col min="19" max="19" width="8.140625" style="3" hidden="1" customWidth="1"/>
    <col min="20" max="20" width="8.57421875" style="3" hidden="1" customWidth="1"/>
    <col min="21" max="21" width="3.7109375" style="3" hidden="1" customWidth="1"/>
    <col min="22" max="22" width="8.7109375" style="3" hidden="1" customWidth="1"/>
    <col min="23" max="23" width="9.28125" style="3" hidden="1" customWidth="1"/>
    <col min="24" max="24" width="8.57421875" style="3" hidden="1" customWidth="1"/>
    <col min="25" max="25" width="7.421875" style="3" hidden="1" customWidth="1"/>
    <col min="26" max="28" width="8.57421875" style="3" hidden="1" customWidth="1"/>
    <col min="29" max="29" width="8.421875" style="3" hidden="1" customWidth="1"/>
    <col min="30" max="30" width="8.8515625" style="3" hidden="1" customWidth="1"/>
    <col min="31" max="31" width="9.7109375" style="3" hidden="1" customWidth="1"/>
    <col min="32" max="37" width="9.57421875" style="3" hidden="1" customWidth="1"/>
    <col min="38" max="38" width="4.421875" style="3" hidden="1" customWidth="1"/>
    <col min="39" max="40" width="8.00390625" style="3" hidden="1" customWidth="1"/>
    <col min="41" max="43" width="9.140625" style="3" hidden="1" customWidth="1"/>
    <col min="44" max="44" width="8.28125" style="3" hidden="1" customWidth="1"/>
    <col min="45" max="46" width="8.421875" style="3" hidden="1" customWidth="1"/>
    <col min="47" max="16384" width="9.140625" style="3" customWidth="1"/>
  </cols>
  <sheetData>
    <row r="1" spans="1:38" ht="14.25" customHeight="1">
      <c r="A1" s="1" t="s">
        <v>0</v>
      </c>
      <c r="B1" s="2"/>
      <c r="C1" s="79">
        <f>+C19+C20+C22+C24</f>
        <v>544417</v>
      </c>
      <c r="D1" s="79"/>
      <c r="E1" s="79"/>
      <c r="F1" s="79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80"/>
      <c r="U1" s="80"/>
      <c r="V1" s="80"/>
      <c r="W1" s="80"/>
      <c r="X1" s="80"/>
      <c r="Y1" s="80"/>
      <c r="Z1" s="80"/>
      <c r="AA1" s="80"/>
      <c r="AB1" s="80"/>
      <c r="AC1" s="6"/>
      <c r="AD1" s="6"/>
      <c r="AE1" s="6"/>
      <c r="AF1" s="6"/>
      <c r="AG1" s="6"/>
      <c r="AH1" s="6"/>
      <c r="AI1" s="6"/>
      <c r="AJ1" s="6"/>
      <c r="AK1" s="6"/>
      <c r="AL1" s="81"/>
    </row>
    <row r="2" spans="1:38" ht="12.75" customHeight="1">
      <c r="A2" s="7" t="s">
        <v>235</v>
      </c>
      <c r="B2" s="8"/>
      <c r="C2" s="9"/>
      <c r="D2" s="9"/>
      <c r="E2" s="9"/>
      <c r="F2" s="9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9"/>
      <c r="U2" s="79"/>
      <c r="V2" s="79"/>
      <c r="W2" s="79"/>
      <c r="X2" s="79"/>
      <c r="Y2" s="79"/>
      <c r="Z2" s="79"/>
      <c r="AA2" s="79"/>
      <c r="AB2" s="79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2" customHeight="1">
      <c r="A3" s="7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>
        <v>14636</v>
      </c>
      <c r="V3" s="6"/>
      <c r="W3" s="6" t="e">
        <f>U3+N56</f>
        <v>#REF!</v>
      </c>
      <c r="X3" s="6"/>
      <c r="Y3" s="6"/>
      <c r="Z3" s="6"/>
      <c r="AA3" s="6"/>
      <c r="AB3" s="6"/>
      <c r="AC3" s="6"/>
      <c r="AD3" s="6"/>
      <c r="AE3" s="6" t="e">
        <f>+AC15-AD15-AE15</f>
        <v>#REF!</v>
      </c>
      <c r="AF3" s="6"/>
      <c r="AG3" s="6">
        <f>(AF134+AG134+AH134)/3</f>
        <v>1530.6666666666667</v>
      </c>
      <c r="AH3" s="6"/>
      <c r="AI3" s="6"/>
      <c r="AJ3" s="6"/>
      <c r="AK3" s="6"/>
      <c r="AL3" s="6"/>
    </row>
    <row r="4" spans="1:38" ht="12" customHeight="1">
      <c r="A4" s="7"/>
      <c r="B4" s="8"/>
      <c r="C4" s="79"/>
      <c r="D4" s="79"/>
      <c r="E4" s="79"/>
      <c r="F4" s="79"/>
      <c r="G4" s="79"/>
      <c r="H4" s="79"/>
      <c r="I4" s="79"/>
      <c r="J4" s="79"/>
      <c r="K4" s="79"/>
      <c r="L4" s="7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43" ht="13.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Q5" s="11" t="e">
        <f>AO15+AP15+AQ15+AS15</f>
        <v>#REF!</v>
      </c>
    </row>
    <row r="6" spans="1:38" ht="13.5" customHeigh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</row>
    <row r="7" spans="1:38" ht="12" customHeight="1">
      <c r="A7" s="77" t="s">
        <v>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pans="1:42" ht="12" customHeight="1">
      <c r="A8" s="75" t="s">
        <v>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P8" s="11"/>
    </row>
    <row r="9" spans="1:38" ht="12.75">
      <c r="A9" s="4"/>
      <c r="B9" s="4"/>
      <c r="C9" s="82"/>
      <c r="D9" s="82"/>
      <c r="E9" s="82"/>
      <c r="F9" s="82"/>
      <c r="G9" s="82"/>
      <c r="H9" s="82"/>
      <c r="I9" s="82"/>
      <c r="J9" s="82"/>
      <c r="K9" s="82"/>
      <c r="L9" s="82"/>
      <c r="M9" s="12">
        <f>S139+T139+U139+Y139</f>
        <v>81513</v>
      </c>
      <c r="N9" s="12"/>
      <c r="O9" s="12">
        <f>S130+T130+U130+Y130</f>
        <v>9243</v>
      </c>
      <c r="P9" s="12"/>
      <c r="Q9" s="5"/>
      <c r="R9" s="5"/>
      <c r="S9" s="12" t="e">
        <f>S56+T56+U56+Y56</f>
        <v>#REF!</v>
      </c>
      <c r="T9" s="5"/>
      <c r="U9" s="12">
        <f>T118+U118+Y118</f>
        <v>13020</v>
      </c>
      <c r="V9" s="12"/>
      <c r="W9" s="5"/>
      <c r="X9" s="12" t="e">
        <f>S56+T56+U56+Y56</f>
        <v>#REF!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46" ht="12.75" customHeight="1" thickBot="1">
      <c r="A10" s="13"/>
      <c r="B10" s="13"/>
      <c r="D10" s="11"/>
      <c r="E10" s="11"/>
      <c r="F10" s="11"/>
      <c r="G10" s="11"/>
      <c r="H10" s="11"/>
      <c r="I10" s="11"/>
      <c r="J10" s="11"/>
      <c r="K10" s="11"/>
      <c r="L10" s="14" t="s">
        <v>6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T10" s="14" t="s">
        <v>6</v>
      </c>
    </row>
    <row r="11" spans="1:46" ht="12.75" customHeight="1">
      <c r="A11" s="15"/>
      <c r="B11" s="18" t="s">
        <v>7</v>
      </c>
      <c r="C11" s="17" t="s">
        <v>8</v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/>
      <c r="AE11" s="84"/>
      <c r="AF11" s="17"/>
      <c r="AG11" s="17"/>
      <c r="AH11" s="17"/>
      <c r="AI11" s="17"/>
      <c r="AJ11" s="17"/>
      <c r="AK11" s="17"/>
      <c r="AL11" s="18"/>
      <c r="AM11" s="18"/>
      <c r="AN11" s="18"/>
      <c r="AO11" s="17"/>
      <c r="AP11" s="17"/>
      <c r="AQ11" s="17"/>
      <c r="AR11" s="17"/>
      <c r="AS11" s="17"/>
      <c r="AT11" s="17"/>
    </row>
    <row r="12" spans="1:46" ht="12.75">
      <c r="A12" s="19" t="s">
        <v>9</v>
      </c>
      <c r="B12" s="85" t="s">
        <v>10</v>
      </c>
      <c r="C12" s="85">
        <v>2013</v>
      </c>
      <c r="D12" s="21">
        <v>0.1</v>
      </c>
      <c r="E12" s="21" t="s">
        <v>236</v>
      </c>
      <c r="F12" s="21" t="s">
        <v>236</v>
      </c>
      <c r="G12" s="21"/>
      <c r="H12" s="21"/>
      <c r="I12" s="21"/>
      <c r="J12" s="21">
        <v>0.1</v>
      </c>
      <c r="K12" s="21"/>
      <c r="L12" s="21">
        <v>0.1</v>
      </c>
      <c r="M12" s="85" t="s">
        <v>11</v>
      </c>
      <c r="N12" s="21">
        <v>0.1</v>
      </c>
      <c r="O12" s="21">
        <v>0.1</v>
      </c>
      <c r="P12" s="86" t="s">
        <v>11</v>
      </c>
      <c r="Q12" s="21">
        <v>0.1</v>
      </c>
      <c r="R12" s="21"/>
      <c r="S12" s="21"/>
      <c r="T12" s="21"/>
      <c r="U12" s="21"/>
      <c r="V12" s="21">
        <v>0.1</v>
      </c>
      <c r="W12" s="21">
        <v>0.1</v>
      </c>
      <c r="X12" s="21">
        <v>0.1</v>
      </c>
      <c r="Y12" s="21"/>
      <c r="Z12" s="21">
        <v>0.1</v>
      </c>
      <c r="AA12" s="21">
        <v>0.1</v>
      </c>
      <c r="AB12" s="21">
        <v>0.1</v>
      </c>
      <c r="AC12" s="85" t="s">
        <v>237</v>
      </c>
      <c r="AD12" s="21">
        <v>0.1</v>
      </c>
      <c r="AE12" s="87" t="s">
        <v>237</v>
      </c>
      <c r="AF12" s="21"/>
      <c r="AG12" s="21"/>
      <c r="AH12" s="21"/>
      <c r="AI12" s="21">
        <v>0.1</v>
      </c>
      <c r="AJ12" s="21"/>
      <c r="AK12" s="21">
        <v>0.1</v>
      </c>
      <c r="AL12" s="85" t="s">
        <v>238</v>
      </c>
      <c r="AM12" s="21">
        <v>0.1</v>
      </c>
      <c r="AN12" s="86" t="s">
        <v>238</v>
      </c>
      <c r="AO12" s="21"/>
      <c r="AP12" s="21"/>
      <c r="AQ12" s="21"/>
      <c r="AR12" s="21">
        <v>0.1</v>
      </c>
      <c r="AS12" s="21"/>
      <c r="AT12" s="21">
        <v>0.1</v>
      </c>
    </row>
    <row r="13" spans="1:46" ht="14.25" customHeight="1" thickBot="1">
      <c r="A13" s="23"/>
      <c r="B13" s="27" t="s">
        <v>16</v>
      </c>
      <c r="C13" s="88" t="s">
        <v>239</v>
      </c>
      <c r="D13" s="88"/>
      <c r="E13" s="88"/>
      <c r="F13" s="88"/>
      <c r="G13" s="25" t="s">
        <v>12</v>
      </c>
      <c r="H13" s="26" t="s">
        <v>13</v>
      </c>
      <c r="I13" s="26" t="s">
        <v>14</v>
      </c>
      <c r="J13" s="26"/>
      <c r="K13" s="26" t="s">
        <v>15</v>
      </c>
      <c r="L13" s="26"/>
      <c r="M13" s="27" t="s">
        <v>8</v>
      </c>
      <c r="N13" s="27" t="s">
        <v>240</v>
      </c>
      <c r="O13" s="88" t="s">
        <v>241</v>
      </c>
      <c r="P13" s="27" t="s">
        <v>8</v>
      </c>
      <c r="Q13" s="88" t="s">
        <v>17</v>
      </c>
      <c r="R13" s="88"/>
      <c r="S13" s="25" t="s">
        <v>12</v>
      </c>
      <c r="T13" s="26" t="s">
        <v>13</v>
      </c>
      <c r="U13" s="26" t="s">
        <v>14</v>
      </c>
      <c r="V13" s="26" t="s">
        <v>240</v>
      </c>
      <c r="W13" s="26" t="s">
        <v>241</v>
      </c>
      <c r="X13" s="26" t="s">
        <v>17</v>
      </c>
      <c r="Y13" s="26" t="s">
        <v>15</v>
      </c>
      <c r="Z13" s="26" t="s">
        <v>240</v>
      </c>
      <c r="AA13" s="26" t="s">
        <v>241</v>
      </c>
      <c r="AB13" s="26" t="s">
        <v>17</v>
      </c>
      <c r="AC13" s="88" t="s">
        <v>242</v>
      </c>
      <c r="AD13" s="27"/>
      <c r="AE13" s="89" t="s">
        <v>243</v>
      </c>
      <c r="AF13" s="25" t="s">
        <v>12</v>
      </c>
      <c r="AG13" s="26" t="s">
        <v>13</v>
      </c>
      <c r="AH13" s="26" t="s">
        <v>14</v>
      </c>
      <c r="AI13" s="26"/>
      <c r="AJ13" s="26" t="s">
        <v>15</v>
      </c>
      <c r="AK13" s="26"/>
      <c r="AL13" s="27"/>
      <c r="AM13" s="27"/>
      <c r="AN13" s="27" t="s">
        <v>243</v>
      </c>
      <c r="AO13" s="25" t="s">
        <v>12</v>
      </c>
      <c r="AP13" s="26" t="s">
        <v>13</v>
      </c>
      <c r="AQ13" s="26" t="s">
        <v>14</v>
      </c>
      <c r="AR13" s="26"/>
      <c r="AS13" s="26" t="s">
        <v>15</v>
      </c>
      <c r="AT13" s="26"/>
    </row>
    <row r="14" spans="1:46" ht="13.5" thickBot="1">
      <c r="A14" s="30" t="s">
        <v>18</v>
      </c>
      <c r="B14" s="30" t="s">
        <v>19</v>
      </c>
      <c r="C14" s="31" t="s">
        <v>244</v>
      </c>
      <c r="D14" s="31" t="s">
        <v>20</v>
      </c>
      <c r="E14" s="31"/>
      <c r="F14" s="31"/>
      <c r="G14" s="31" t="s">
        <v>245</v>
      </c>
      <c r="H14" s="31" t="s">
        <v>246</v>
      </c>
      <c r="I14" s="31" t="s">
        <v>247</v>
      </c>
      <c r="J14" s="31" t="s">
        <v>248</v>
      </c>
      <c r="K14" s="31" t="s">
        <v>249</v>
      </c>
      <c r="L14" s="31" t="s">
        <v>250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</row>
    <row r="15" spans="1:46" ht="12.75">
      <c r="A15" s="91" t="s">
        <v>34</v>
      </c>
      <c r="B15" s="92" t="s">
        <v>35</v>
      </c>
      <c r="C15" s="93">
        <v>2785351</v>
      </c>
      <c r="D15" s="93">
        <v>52891</v>
      </c>
      <c r="E15" s="93">
        <v>0</v>
      </c>
      <c r="F15" s="93">
        <v>0</v>
      </c>
      <c r="G15" s="93">
        <v>832047</v>
      </c>
      <c r="H15" s="93">
        <v>644416</v>
      </c>
      <c r="I15" s="93">
        <v>702668</v>
      </c>
      <c r="J15" s="93">
        <v>26801</v>
      </c>
      <c r="K15" s="93">
        <v>606220</v>
      </c>
      <c r="L15" s="93">
        <v>26090</v>
      </c>
      <c r="M15" s="94" t="e">
        <f>+M16+M24</f>
        <v>#REF!</v>
      </c>
      <c r="N15" s="95" t="e">
        <f>+N16+N24</f>
        <v>#REF!</v>
      </c>
      <c r="O15" s="95" t="e">
        <f>+O16+O24</f>
        <v>#REF!</v>
      </c>
      <c r="P15" s="96" t="e">
        <f>+P16+P24</f>
        <v>#REF!</v>
      </c>
      <c r="Q15" s="96" t="e">
        <f>+Q16+Q24</f>
        <v>#REF!</v>
      </c>
      <c r="R15" s="96"/>
      <c r="S15" s="93" t="e">
        <f aca="true" t="shared" si="0" ref="S15:AT15">+S16+S24</f>
        <v>#REF!</v>
      </c>
      <c r="T15" s="93" t="e">
        <f t="shared" si="0"/>
        <v>#REF!</v>
      </c>
      <c r="U15" s="93" t="e">
        <f t="shared" si="0"/>
        <v>#REF!</v>
      </c>
      <c r="V15" s="93" t="e">
        <f t="shared" si="0"/>
        <v>#REF!</v>
      </c>
      <c r="W15" s="93" t="e">
        <f t="shared" si="0"/>
        <v>#REF!</v>
      </c>
      <c r="X15" s="93" t="e">
        <f t="shared" si="0"/>
        <v>#REF!</v>
      </c>
      <c r="Y15" s="97" t="e">
        <f t="shared" si="0"/>
        <v>#REF!</v>
      </c>
      <c r="Z15" s="93" t="e">
        <f t="shared" si="0"/>
        <v>#REF!</v>
      </c>
      <c r="AA15" s="93" t="e">
        <f t="shared" si="0"/>
        <v>#REF!</v>
      </c>
      <c r="AB15" s="98" t="e">
        <f t="shared" si="0"/>
        <v>#REF!</v>
      </c>
      <c r="AC15" s="94" t="e">
        <f t="shared" si="0"/>
        <v>#REF!</v>
      </c>
      <c r="AD15" s="95" t="e">
        <f t="shared" si="0"/>
        <v>#REF!</v>
      </c>
      <c r="AE15" s="95" t="e">
        <f t="shared" si="0"/>
        <v>#REF!</v>
      </c>
      <c r="AF15" s="93" t="e">
        <f t="shared" si="0"/>
        <v>#REF!</v>
      </c>
      <c r="AG15" s="93" t="e">
        <f t="shared" si="0"/>
        <v>#REF!</v>
      </c>
      <c r="AH15" s="93" t="e">
        <f t="shared" si="0"/>
        <v>#REF!</v>
      </c>
      <c r="AI15" s="93" t="e">
        <f t="shared" si="0"/>
        <v>#REF!</v>
      </c>
      <c r="AJ15" s="93" t="e">
        <f t="shared" si="0"/>
        <v>#REF!</v>
      </c>
      <c r="AK15" s="93" t="e">
        <f t="shared" si="0"/>
        <v>#REF!</v>
      </c>
      <c r="AL15" s="94" t="e">
        <f t="shared" si="0"/>
        <v>#REF!</v>
      </c>
      <c r="AM15" s="95" t="e">
        <f t="shared" si="0"/>
        <v>#REF!</v>
      </c>
      <c r="AN15" s="99" t="e">
        <f t="shared" si="0"/>
        <v>#REF!</v>
      </c>
      <c r="AO15" s="93" t="e">
        <f t="shared" si="0"/>
        <v>#REF!</v>
      </c>
      <c r="AP15" s="93" t="e">
        <f t="shared" si="0"/>
        <v>#REF!</v>
      </c>
      <c r="AQ15" s="93" t="e">
        <f t="shared" si="0"/>
        <v>#REF!</v>
      </c>
      <c r="AR15" s="93" t="e">
        <f t="shared" si="0"/>
        <v>#REF!</v>
      </c>
      <c r="AS15" s="93" t="e">
        <f t="shared" si="0"/>
        <v>#REF!</v>
      </c>
      <c r="AT15" s="93" t="e">
        <f t="shared" si="0"/>
        <v>#REF!</v>
      </c>
    </row>
    <row r="16" spans="1:46" ht="12.75">
      <c r="A16" s="100" t="s">
        <v>21</v>
      </c>
      <c r="B16" s="101" t="s">
        <v>22</v>
      </c>
      <c r="C16" s="102">
        <v>2439775</v>
      </c>
      <c r="D16" s="102">
        <v>45368</v>
      </c>
      <c r="E16" s="102">
        <v>0</v>
      </c>
      <c r="F16" s="102">
        <v>0</v>
      </c>
      <c r="G16" s="102">
        <v>580602</v>
      </c>
      <c r="H16" s="102">
        <v>634310</v>
      </c>
      <c r="I16" s="102">
        <v>644310</v>
      </c>
      <c r="J16" s="102">
        <v>23344</v>
      </c>
      <c r="K16" s="102">
        <v>580553</v>
      </c>
      <c r="L16" s="102">
        <v>22024</v>
      </c>
      <c r="M16" s="103" t="e">
        <f>+M17+M18+M20+M21+M22+M23+M19</f>
        <v>#REF!</v>
      </c>
      <c r="N16" s="102" t="e">
        <f>+N17+N18+N20+N21+N22+N23+N19</f>
        <v>#REF!</v>
      </c>
      <c r="O16" s="102" t="e">
        <f>+O17+O18+O20+O21+O22+O23+O19</f>
        <v>#REF!</v>
      </c>
      <c r="P16" s="102" t="e">
        <f>+P17+P18+P20+P21+P22+P23+P19</f>
        <v>#REF!</v>
      </c>
      <c r="Q16" s="102" t="e">
        <f>+Q17+Q18+Q20+Q21+Q22+Q23+Q19</f>
        <v>#REF!</v>
      </c>
      <c r="R16" s="102"/>
      <c r="S16" s="102" t="e">
        <f aca="true" t="shared" si="1" ref="S16:AT16">+S17+S18+S20+S21+S22+S23+S19</f>
        <v>#REF!</v>
      </c>
      <c r="T16" s="102" t="e">
        <f t="shared" si="1"/>
        <v>#REF!</v>
      </c>
      <c r="U16" s="102" t="e">
        <f t="shared" si="1"/>
        <v>#REF!</v>
      </c>
      <c r="V16" s="102" t="e">
        <f t="shared" si="1"/>
        <v>#REF!</v>
      </c>
      <c r="W16" s="102" t="e">
        <f t="shared" si="1"/>
        <v>#REF!</v>
      </c>
      <c r="X16" s="102" t="e">
        <f t="shared" si="1"/>
        <v>#REF!</v>
      </c>
      <c r="Y16" s="102" t="e">
        <f t="shared" si="1"/>
        <v>#REF!</v>
      </c>
      <c r="Z16" s="102" t="e">
        <f t="shared" si="1"/>
        <v>#REF!</v>
      </c>
      <c r="AA16" s="102" t="e">
        <f t="shared" si="1"/>
        <v>#REF!</v>
      </c>
      <c r="AB16" s="102" t="e">
        <f t="shared" si="1"/>
        <v>#REF!</v>
      </c>
      <c r="AC16" s="103" t="e">
        <f t="shared" si="1"/>
        <v>#REF!</v>
      </c>
      <c r="AD16" s="102" t="e">
        <f t="shared" si="1"/>
        <v>#REF!</v>
      </c>
      <c r="AE16" s="102" t="e">
        <f t="shared" si="1"/>
        <v>#REF!</v>
      </c>
      <c r="AF16" s="102" t="e">
        <f t="shared" si="1"/>
        <v>#REF!</v>
      </c>
      <c r="AG16" s="102" t="e">
        <f t="shared" si="1"/>
        <v>#REF!</v>
      </c>
      <c r="AH16" s="102" t="e">
        <f t="shared" si="1"/>
        <v>#REF!</v>
      </c>
      <c r="AI16" s="102" t="e">
        <f t="shared" si="1"/>
        <v>#REF!</v>
      </c>
      <c r="AJ16" s="102" t="e">
        <f t="shared" si="1"/>
        <v>#REF!</v>
      </c>
      <c r="AK16" s="102" t="e">
        <f t="shared" si="1"/>
        <v>#REF!</v>
      </c>
      <c r="AL16" s="103" t="e">
        <f t="shared" si="1"/>
        <v>#REF!</v>
      </c>
      <c r="AM16" s="102" t="e">
        <f t="shared" si="1"/>
        <v>#REF!</v>
      </c>
      <c r="AN16" s="104" t="e">
        <f t="shared" si="1"/>
        <v>#REF!</v>
      </c>
      <c r="AO16" s="102" t="e">
        <f t="shared" si="1"/>
        <v>#REF!</v>
      </c>
      <c r="AP16" s="102" t="e">
        <f t="shared" si="1"/>
        <v>#REF!</v>
      </c>
      <c r="AQ16" s="102" t="e">
        <f t="shared" si="1"/>
        <v>#REF!</v>
      </c>
      <c r="AR16" s="102" t="e">
        <f t="shared" si="1"/>
        <v>#REF!</v>
      </c>
      <c r="AS16" s="102" t="e">
        <f t="shared" si="1"/>
        <v>#REF!</v>
      </c>
      <c r="AT16" s="102" t="e">
        <f t="shared" si="1"/>
        <v>#REF!</v>
      </c>
    </row>
    <row r="17" spans="1:46" ht="14.25" customHeight="1">
      <c r="A17" s="105" t="s">
        <v>23</v>
      </c>
      <c r="B17" s="106" t="s">
        <v>24</v>
      </c>
      <c r="C17" s="107">
        <v>1867087</v>
      </c>
      <c r="D17" s="107">
        <v>0</v>
      </c>
      <c r="E17" s="107">
        <v>0</v>
      </c>
      <c r="F17" s="107">
        <v>0</v>
      </c>
      <c r="G17" s="107">
        <v>482050</v>
      </c>
      <c r="H17" s="107">
        <v>487624</v>
      </c>
      <c r="I17" s="107">
        <v>489658</v>
      </c>
      <c r="J17" s="107">
        <v>0</v>
      </c>
      <c r="K17" s="107">
        <v>407755</v>
      </c>
      <c r="L17" s="107">
        <v>0</v>
      </c>
      <c r="M17" s="108" t="e">
        <f aca="true" t="shared" si="2" ref="M17:Q22">+M29</f>
        <v>#REF!</v>
      </c>
      <c r="N17" s="109" t="e">
        <f t="shared" si="2"/>
        <v>#REF!</v>
      </c>
      <c r="O17" s="109" t="e">
        <f t="shared" si="2"/>
        <v>#REF!</v>
      </c>
      <c r="P17" s="109" t="e">
        <f t="shared" si="2"/>
        <v>#REF!</v>
      </c>
      <c r="Q17" s="109" t="e">
        <f t="shared" si="2"/>
        <v>#REF!</v>
      </c>
      <c r="R17" s="109"/>
      <c r="S17" s="107" t="e">
        <f aca="true" t="shared" si="3" ref="S17:AT17">+S29</f>
        <v>#REF!</v>
      </c>
      <c r="T17" s="107" t="e">
        <f t="shared" si="3"/>
        <v>#REF!</v>
      </c>
      <c r="U17" s="107" t="e">
        <f t="shared" si="3"/>
        <v>#REF!</v>
      </c>
      <c r="V17" s="107" t="e">
        <f t="shared" si="3"/>
        <v>#REF!</v>
      </c>
      <c r="W17" s="107" t="e">
        <f t="shared" si="3"/>
        <v>#REF!</v>
      </c>
      <c r="X17" s="107" t="e">
        <f t="shared" si="3"/>
        <v>#REF!</v>
      </c>
      <c r="Y17" s="107" t="e">
        <f t="shared" si="3"/>
        <v>#REF!</v>
      </c>
      <c r="Z17" s="107" t="e">
        <f t="shared" si="3"/>
        <v>#REF!</v>
      </c>
      <c r="AA17" s="107" t="e">
        <f t="shared" si="3"/>
        <v>#REF!</v>
      </c>
      <c r="AB17" s="107" t="e">
        <f t="shared" si="3"/>
        <v>#REF!</v>
      </c>
      <c r="AC17" s="108" t="e">
        <f t="shared" si="3"/>
        <v>#REF!</v>
      </c>
      <c r="AD17" s="109" t="e">
        <f t="shared" si="3"/>
        <v>#REF!</v>
      </c>
      <c r="AE17" s="109" t="e">
        <f t="shared" si="3"/>
        <v>#REF!</v>
      </c>
      <c r="AF17" s="107" t="e">
        <f t="shared" si="3"/>
        <v>#REF!</v>
      </c>
      <c r="AG17" s="107" t="e">
        <f t="shared" si="3"/>
        <v>#REF!</v>
      </c>
      <c r="AH17" s="107" t="e">
        <f t="shared" si="3"/>
        <v>#REF!</v>
      </c>
      <c r="AI17" s="107" t="e">
        <f t="shared" si="3"/>
        <v>#REF!</v>
      </c>
      <c r="AJ17" s="107" t="e">
        <f t="shared" si="3"/>
        <v>#REF!</v>
      </c>
      <c r="AK17" s="107" t="e">
        <f t="shared" si="3"/>
        <v>#REF!</v>
      </c>
      <c r="AL17" s="108" t="e">
        <f t="shared" si="3"/>
        <v>#REF!</v>
      </c>
      <c r="AM17" s="109">
        <f t="shared" si="3"/>
        <v>0</v>
      </c>
      <c r="AN17" s="110" t="e">
        <f t="shared" si="3"/>
        <v>#REF!</v>
      </c>
      <c r="AO17" s="107" t="e">
        <f t="shared" si="3"/>
        <v>#REF!</v>
      </c>
      <c r="AP17" s="107" t="e">
        <f t="shared" si="3"/>
        <v>#REF!</v>
      </c>
      <c r="AQ17" s="107" t="e">
        <f t="shared" si="3"/>
        <v>#REF!</v>
      </c>
      <c r="AR17" s="107" t="e">
        <f t="shared" si="3"/>
        <v>#REF!</v>
      </c>
      <c r="AS17" s="107" t="e">
        <f t="shared" si="3"/>
        <v>#REF!</v>
      </c>
      <c r="AT17" s="107" t="e">
        <f t="shared" si="3"/>
        <v>#REF!</v>
      </c>
    </row>
    <row r="18" spans="1:46" ht="14.25" customHeight="1">
      <c r="A18" s="105" t="s">
        <v>25</v>
      </c>
      <c r="B18" s="106" t="s">
        <v>26</v>
      </c>
      <c r="C18" s="111">
        <v>269194</v>
      </c>
      <c r="D18" s="111">
        <v>26919</v>
      </c>
      <c r="E18" s="111">
        <v>0</v>
      </c>
      <c r="F18" s="111">
        <v>0</v>
      </c>
      <c r="G18" s="111">
        <v>57730</v>
      </c>
      <c r="H18" s="111">
        <v>67686</v>
      </c>
      <c r="I18" s="111">
        <v>75145</v>
      </c>
      <c r="J18" s="111">
        <v>14123</v>
      </c>
      <c r="K18" s="111">
        <v>68633</v>
      </c>
      <c r="L18" s="111">
        <v>12796</v>
      </c>
      <c r="M18" s="108" t="e">
        <f t="shared" si="2"/>
        <v>#REF!</v>
      </c>
      <c r="N18" s="109" t="e">
        <f t="shared" si="2"/>
        <v>#REF!</v>
      </c>
      <c r="O18" s="109" t="e">
        <f t="shared" si="2"/>
        <v>#REF!</v>
      </c>
      <c r="P18" s="109" t="e">
        <f t="shared" si="2"/>
        <v>#REF!</v>
      </c>
      <c r="Q18" s="109" t="e">
        <f t="shared" si="2"/>
        <v>#REF!</v>
      </c>
      <c r="R18" s="109"/>
      <c r="S18" s="111" t="e">
        <f aca="true" t="shared" si="4" ref="S18:AT18">+S30</f>
        <v>#REF!</v>
      </c>
      <c r="T18" s="111" t="e">
        <f t="shared" si="4"/>
        <v>#REF!</v>
      </c>
      <c r="U18" s="111" t="e">
        <f t="shared" si="4"/>
        <v>#REF!</v>
      </c>
      <c r="V18" s="111" t="e">
        <f t="shared" si="4"/>
        <v>#REF!</v>
      </c>
      <c r="W18" s="111" t="e">
        <f t="shared" si="4"/>
        <v>#REF!</v>
      </c>
      <c r="X18" s="111" t="e">
        <f t="shared" si="4"/>
        <v>#REF!</v>
      </c>
      <c r="Y18" s="111" t="e">
        <f t="shared" si="4"/>
        <v>#REF!</v>
      </c>
      <c r="Z18" s="111" t="e">
        <f t="shared" si="4"/>
        <v>#REF!</v>
      </c>
      <c r="AA18" s="111" t="e">
        <f t="shared" si="4"/>
        <v>#REF!</v>
      </c>
      <c r="AB18" s="111" t="e">
        <f t="shared" si="4"/>
        <v>#REF!</v>
      </c>
      <c r="AC18" s="108" t="e">
        <f t="shared" si="4"/>
        <v>#REF!</v>
      </c>
      <c r="AD18" s="109" t="e">
        <f t="shared" si="4"/>
        <v>#REF!</v>
      </c>
      <c r="AE18" s="109" t="e">
        <f t="shared" si="4"/>
        <v>#REF!</v>
      </c>
      <c r="AF18" s="111" t="e">
        <f t="shared" si="4"/>
        <v>#REF!</v>
      </c>
      <c r="AG18" s="111" t="e">
        <f t="shared" si="4"/>
        <v>#REF!</v>
      </c>
      <c r="AH18" s="111" t="e">
        <f t="shared" si="4"/>
        <v>#REF!</v>
      </c>
      <c r="AI18" s="111" t="e">
        <f t="shared" si="4"/>
        <v>#REF!</v>
      </c>
      <c r="AJ18" s="111" t="e">
        <f t="shared" si="4"/>
        <v>#REF!</v>
      </c>
      <c r="AK18" s="111" t="e">
        <f t="shared" si="4"/>
        <v>#REF!</v>
      </c>
      <c r="AL18" s="108" t="e">
        <f t="shared" si="4"/>
        <v>#REF!</v>
      </c>
      <c r="AM18" s="109" t="e">
        <f t="shared" si="4"/>
        <v>#REF!</v>
      </c>
      <c r="AN18" s="110" t="e">
        <f t="shared" si="4"/>
        <v>#REF!</v>
      </c>
      <c r="AO18" s="111" t="e">
        <f t="shared" si="4"/>
        <v>#REF!</v>
      </c>
      <c r="AP18" s="111" t="e">
        <f t="shared" si="4"/>
        <v>#REF!</v>
      </c>
      <c r="AQ18" s="111" t="e">
        <f t="shared" si="4"/>
        <v>#REF!</v>
      </c>
      <c r="AR18" s="111" t="e">
        <f t="shared" si="4"/>
        <v>#REF!</v>
      </c>
      <c r="AS18" s="111" t="e">
        <f t="shared" si="4"/>
        <v>#REF!</v>
      </c>
      <c r="AT18" s="111" t="e">
        <f t="shared" si="4"/>
        <v>#REF!</v>
      </c>
    </row>
    <row r="19" spans="1:46" ht="14.25" customHeight="1">
      <c r="A19" s="105" t="s">
        <v>36</v>
      </c>
      <c r="B19" s="106" t="s">
        <v>27</v>
      </c>
      <c r="C19" s="111">
        <v>985</v>
      </c>
      <c r="D19" s="111">
        <v>0</v>
      </c>
      <c r="E19" s="111">
        <v>0</v>
      </c>
      <c r="F19" s="111">
        <v>0</v>
      </c>
      <c r="G19" s="111">
        <v>236</v>
      </c>
      <c r="H19" s="111">
        <v>270</v>
      </c>
      <c r="I19" s="111">
        <v>241</v>
      </c>
      <c r="J19" s="111">
        <v>0</v>
      </c>
      <c r="K19" s="111">
        <v>238</v>
      </c>
      <c r="L19" s="111">
        <v>0</v>
      </c>
      <c r="M19" s="108">
        <f t="shared" si="2"/>
        <v>985</v>
      </c>
      <c r="N19" s="109">
        <f t="shared" si="2"/>
        <v>0</v>
      </c>
      <c r="O19" s="109">
        <f t="shared" si="2"/>
        <v>0</v>
      </c>
      <c r="P19" s="109">
        <f t="shared" si="2"/>
        <v>985</v>
      </c>
      <c r="Q19" s="109">
        <f t="shared" si="2"/>
        <v>0</v>
      </c>
      <c r="R19" s="109"/>
      <c r="S19" s="111">
        <f aca="true" t="shared" si="5" ref="S19:AT19">+S31</f>
        <v>236</v>
      </c>
      <c r="T19" s="111">
        <f t="shared" si="5"/>
        <v>270</v>
      </c>
      <c r="U19" s="111">
        <f t="shared" si="5"/>
        <v>241</v>
      </c>
      <c r="V19" s="111">
        <f t="shared" si="5"/>
        <v>0</v>
      </c>
      <c r="W19" s="111">
        <f t="shared" si="5"/>
        <v>0</v>
      </c>
      <c r="X19" s="111">
        <f t="shared" si="5"/>
        <v>0</v>
      </c>
      <c r="Y19" s="111">
        <f t="shared" si="5"/>
        <v>238</v>
      </c>
      <c r="Z19" s="111">
        <f t="shared" si="5"/>
        <v>0</v>
      </c>
      <c r="AA19" s="111">
        <f t="shared" si="5"/>
        <v>0</v>
      </c>
      <c r="AB19" s="111">
        <f t="shared" si="5"/>
        <v>0</v>
      </c>
      <c r="AC19" s="108">
        <f t="shared" si="5"/>
        <v>0</v>
      </c>
      <c r="AD19" s="109">
        <f t="shared" si="5"/>
        <v>0</v>
      </c>
      <c r="AE19" s="109">
        <f t="shared" si="5"/>
        <v>0</v>
      </c>
      <c r="AF19" s="111">
        <f t="shared" si="5"/>
        <v>0</v>
      </c>
      <c r="AG19" s="111">
        <f t="shared" si="5"/>
        <v>0</v>
      </c>
      <c r="AH19" s="111">
        <f t="shared" si="5"/>
        <v>0</v>
      </c>
      <c r="AI19" s="111">
        <f t="shared" si="5"/>
        <v>0</v>
      </c>
      <c r="AJ19" s="111">
        <f t="shared" si="5"/>
        <v>0</v>
      </c>
      <c r="AK19" s="111">
        <f t="shared" si="5"/>
        <v>0</v>
      </c>
      <c r="AL19" s="108">
        <f t="shared" si="5"/>
        <v>0</v>
      </c>
      <c r="AM19" s="109">
        <f t="shared" si="5"/>
        <v>0</v>
      </c>
      <c r="AN19" s="110">
        <f t="shared" si="5"/>
        <v>0</v>
      </c>
      <c r="AO19" s="111">
        <f t="shared" si="5"/>
        <v>0</v>
      </c>
      <c r="AP19" s="111">
        <f t="shared" si="5"/>
        <v>0</v>
      </c>
      <c r="AQ19" s="111">
        <f t="shared" si="5"/>
        <v>0</v>
      </c>
      <c r="AR19" s="111">
        <f t="shared" si="5"/>
        <v>0</v>
      </c>
      <c r="AS19" s="111">
        <f t="shared" si="5"/>
        <v>0</v>
      </c>
      <c r="AT19" s="111">
        <f t="shared" si="5"/>
        <v>0</v>
      </c>
    </row>
    <row r="20" spans="1:46" ht="14.25" customHeight="1">
      <c r="A20" s="105" t="s">
        <v>28</v>
      </c>
      <c r="B20" s="106" t="s">
        <v>29</v>
      </c>
      <c r="C20" s="111">
        <v>13365</v>
      </c>
      <c r="D20" s="111">
        <v>0</v>
      </c>
      <c r="E20" s="111">
        <v>0</v>
      </c>
      <c r="F20" s="111">
        <v>0</v>
      </c>
      <c r="G20" s="111">
        <v>120</v>
      </c>
      <c r="H20" s="111">
        <v>289</v>
      </c>
      <c r="I20" s="111">
        <v>0</v>
      </c>
      <c r="J20" s="111">
        <v>0</v>
      </c>
      <c r="K20" s="111">
        <v>12956</v>
      </c>
      <c r="L20" s="111">
        <v>0</v>
      </c>
      <c r="M20" s="108" t="e">
        <f t="shared" si="2"/>
        <v>#REF!</v>
      </c>
      <c r="N20" s="109">
        <f t="shared" si="2"/>
        <v>0</v>
      </c>
      <c r="O20" s="109" t="e">
        <f t="shared" si="2"/>
        <v>#REF!</v>
      </c>
      <c r="P20" s="109" t="e">
        <f t="shared" si="2"/>
        <v>#REF!</v>
      </c>
      <c r="Q20" s="109" t="e">
        <f t="shared" si="2"/>
        <v>#REF!</v>
      </c>
      <c r="R20" s="109"/>
      <c r="S20" s="111" t="e">
        <f aca="true" t="shared" si="6" ref="S20:AT20">+S32</f>
        <v>#REF!</v>
      </c>
      <c r="T20" s="111" t="e">
        <f t="shared" si="6"/>
        <v>#REF!</v>
      </c>
      <c r="U20" s="111" t="e">
        <f t="shared" si="6"/>
        <v>#REF!</v>
      </c>
      <c r="V20" s="111" t="e">
        <f t="shared" si="6"/>
        <v>#REF!</v>
      </c>
      <c r="W20" s="111" t="e">
        <f t="shared" si="6"/>
        <v>#REF!</v>
      </c>
      <c r="X20" s="111" t="e">
        <f t="shared" si="6"/>
        <v>#REF!</v>
      </c>
      <c r="Y20" s="111" t="e">
        <f t="shared" si="6"/>
        <v>#REF!</v>
      </c>
      <c r="Z20" s="111" t="e">
        <f t="shared" si="6"/>
        <v>#REF!</v>
      </c>
      <c r="AA20" s="111" t="e">
        <f t="shared" si="6"/>
        <v>#REF!</v>
      </c>
      <c r="AB20" s="111" t="e">
        <f t="shared" si="6"/>
        <v>#REF!</v>
      </c>
      <c r="AC20" s="108" t="e">
        <f t="shared" si="6"/>
        <v>#REF!</v>
      </c>
      <c r="AD20" s="109">
        <f t="shared" si="6"/>
        <v>0</v>
      </c>
      <c r="AE20" s="109" t="e">
        <f t="shared" si="6"/>
        <v>#REF!</v>
      </c>
      <c r="AF20" s="111" t="e">
        <f t="shared" si="6"/>
        <v>#REF!</v>
      </c>
      <c r="AG20" s="111" t="e">
        <f t="shared" si="6"/>
        <v>#REF!</v>
      </c>
      <c r="AH20" s="111" t="e">
        <f t="shared" si="6"/>
        <v>#REF!</v>
      </c>
      <c r="AI20" s="111" t="e">
        <f t="shared" si="6"/>
        <v>#REF!</v>
      </c>
      <c r="AJ20" s="111" t="e">
        <f t="shared" si="6"/>
        <v>#REF!</v>
      </c>
      <c r="AK20" s="111" t="e">
        <f t="shared" si="6"/>
        <v>#REF!</v>
      </c>
      <c r="AL20" s="108" t="e">
        <f t="shared" si="6"/>
        <v>#REF!</v>
      </c>
      <c r="AM20" s="109">
        <f t="shared" si="6"/>
        <v>0</v>
      </c>
      <c r="AN20" s="110" t="e">
        <f t="shared" si="6"/>
        <v>#REF!</v>
      </c>
      <c r="AO20" s="111" t="e">
        <f t="shared" si="6"/>
        <v>#REF!</v>
      </c>
      <c r="AP20" s="111" t="e">
        <f t="shared" si="6"/>
        <v>#REF!</v>
      </c>
      <c r="AQ20" s="111" t="e">
        <f t="shared" si="6"/>
        <v>#REF!</v>
      </c>
      <c r="AR20" s="111" t="e">
        <f t="shared" si="6"/>
        <v>#REF!</v>
      </c>
      <c r="AS20" s="111" t="e">
        <f t="shared" si="6"/>
        <v>#REF!</v>
      </c>
      <c r="AT20" s="111" t="e">
        <f t="shared" si="6"/>
        <v>#REF!</v>
      </c>
    </row>
    <row r="21" spans="1:46" ht="14.25" customHeight="1">
      <c r="A21" s="105" t="s">
        <v>37</v>
      </c>
      <c r="B21" s="112">
        <v>56</v>
      </c>
      <c r="C21" s="111">
        <v>85844</v>
      </c>
      <c r="D21" s="111">
        <v>0</v>
      </c>
      <c r="E21" s="111">
        <v>0</v>
      </c>
      <c r="F21" s="111">
        <v>0</v>
      </c>
      <c r="G21" s="111">
        <v>3766</v>
      </c>
      <c r="H21" s="111">
        <v>22971</v>
      </c>
      <c r="I21" s="111">
        <v>28075</v>
      </c>
      <c r="J21" s="111">
        <v>0</v>
      </c>
      <c r="K21" s="111">
        <v>31032</v>
      </c>
      <c r="L21" s="111">
        <v>0</v>
      </c>
      <c r="M21" s="108" t="e">
        <f t="shared" si="2"/>
        <v>#REF!</v>
      </c>
      <c r="N21" s="109" t="e">
        <f t="shared" si="2"/>
        <v>#REF!</v>
      </c>
      <c r="O21" s="109" t="e">
        <f t="shared" si="2"/>
        <v>#REF!</v>
      </c>
      <c r="P21" s="109" t="e">
        <f t="shared" si="2"/>
        <v>#REF!</v>
      </c>
      <c r="Q21" s="109" t="e">
        <f t="shared" si="2"/>
        <v>#REF!</v>
      </c>
      <c r="R21" s="109"/>
      <c r="S21" s="111" t="e">
        <f aca="true" t="shared" si="7" ref="S21:AT21">+S33</f>
        <v>#REF!</v>
      </c>
      <c r="T21" s="111" t="e">
        <f t="shared" si="7"/>
        <v>#REF!</v>
      </c>
      <c r="U21" s="111" t="e">
        <f t="shared" si="7"/>
        <v>#REF!</v>
      </c>
      <c r="V21" s="111" t="e">
        <f t="shared" si="7"/>
        <v>#REF!</v>
      </c>
      <c r="W21" s="111" t="e">
        <f t="shared" si="7"/>
        <v>#REF!</v>
      </c>
      <c r="X21" s="111" t="e">
        <f t="shared" si="7"/>
        <v>#REF!</v>
      </c>
      <c r="Y21" s="111" t="e">
        <f t="shared" si="7"/>
        <v>#REF!</v>
      </c>
      <c r="Z21" s="111" t="e">
        <f t="shared" si="7"/>
        <v>#REF!</v>
      </c>
      <c r="AA21" s="111" t="e">
        <f t="shared" si="7"/>
        <v>#REF!</v>
      </c>
      <c r="AB21" s="111" t="e">
        <f t="shared" si="7"/>
        <v>#REF!</v>
      </c>
      <c r="AC21" s="108" t="e">
        <f t="shared" si="7"/>
        <v>#REF!</v>
      </c>
      <c r="AD21" s="109" t="e">
        <f t="shared" si="7"/>
        <v>#REF!</v>
      </c>
      <c r="AE21" s="109" t="e">
        <f t="shared" si="7"/>
        <v>#REF!</v>
      </c>
      <c r="AF21" s="111" t="e">
        <f t="shared" si="7"/>
        <v>#REF!</v>
      </c>
      <c r="AG21" s="111" t="e">
        <f t="shared" si="7"/>
        <v>#REF!</v>
      </c>
      <c r="AH21" s="111" t="e">
        <f t="shared" si="7"/>
        <v>#REF!</v>
      </c>
      <c r="AI21" s="111" t="e">
        <f t="shared" si="7"/>
        <v>#REF!</v>
      </c>
      <c r="AJ21" s="111" t="e">
        <f t="shared" si="7"/>
        <v>#REF!</v>
      </c>
      <c r="AK21" s="111" t="e">
        <f t="shared" si="7"/>
        <v>#REF!</v>
      </c>
      <c r="AL21" s="108" t="e">
        <f t="shared" si="7"/>
        <v>#REF!</v>
      </c>
      <c r="AM21" s="109">
        <f t="shared" si="7"/>
        <v>0</v>
      </c>
      <c r="AN21" s="110" t="e">
        <f t="shared" si="7"/>
        <v>#REF!</v>
      </c>
      <c r="AO21" s="111" t="e">
        <f t="shared" si="7"/>
        <v>#REF!</v>
      </c>
      <c r="AP21" s="111" t="e">
        <f t="shared" si="7"/>
        <v>#REF!</v>
      </c>
      <c r="AQ21" s="111" t="e">
        <f t="shared" si="7"/>
        <v>#REF!</v>
      </c>
      <c r="AR21" s="111" t="e">
        <f t="shared" si="7"/>
        <v>#REF!</v>
      </c>
      <c r="AS21" s="111" t="e">
        <f t="shared" si="7"/>
        <v>#REF!</v>
      </c>
      <c r="AT21" s="111" t="e">
        <f t="shared" si="7"/>
        <v>#REF!</v>
      </c>
    </row>
    <row r="22" spans="1:46" ht="14.25" customHeight="1">
      <c r="A22" s="105" t="s">
        <v>38</v>
      </c>
      <c r="B22" s="106" t="s">
        <v>39</v>
      </c>
      <c r="C22" s="111">
        <v>184491</v>
      </c>
      <c r="D22" s="111">
        <v>18449</v>
      </c>
      <c r="E22" s="111">
        <v>0</v>
      </c>
      <c r="F22" s="111">
        <v>0</v>
      </c>
      <c r="G22" s="111">
        <v>36000</v>
      </c>
      <c r="H22" s="111">
        <v>55000</v>
      </c>
      <c r="I22" s="111">
        <v>50721</v>
      </c>
      <c r="J22" s="111">
        <v>9221</v>
      </c>
      <c r="K22" s="111">
        <v>42770</v>
      </c>
      <c r="L22" s="111">
        <v>9228</v>
      </c>
      <c r="M22" s="108">
        <f t="shared" si="2"/>
        <v>70071</v>
      </c>
      <c r="N22" s="109">
        <f t="shared" si="2"/>
        <v>7007</v>
      </c>
      <c r="O22" s="109">
        <f t="shared" si="2"/>
        <v>11442</v>
      </c>
      <c r="P22" s="109">
        <f t="shared" si="2"/>
        <v>81513</v>
      </c>
      <c r="Q22" s="109">
        <f t="shared" si="2"/>
        <v>18449</v>
      </c>
      <c r="R22" s="109"/>
      <c r="S22" s="111">
        <f aca="true" t="shared" si="8" ref="S22:AT22">+S34</f>
        <v>20000</v>
      </c>
      <c r="T22" s="111">
        <f t="shared" si="8"/>
        <v>20000</v>
      </c>
      <c r="U22" s="111">
        <f t="shared" si="8"/>
        <v>20000</v>
      </c>
      <c r="V22" s="111">
        <f t="shared" si="8"/>
        <v>3500</v>
      </c>
      <c r="W22" s="111">
        <f t="shared" si="8"/>
        <v>5721</v>
      </c>
      <c r="X22" s="111">
        <f t="shared" si="8"/>
        <v>9221</v>
      </c>
      <c r="Y22" s="111">
        <f t="shared" si="8"/>
        <v>21513</v>
      </c>
      <c r="Z22" s="111">
        <f t="shared" si="8"/>
        <v>3507</v>
      </c>
      <c r="AA22" s="111">
        <f t="shared" si="8"/>
        <v>5721</v>
      </c>
      <c r="AB22" s="111">
        <f t="shared" si="8"/>
        <v>9228</v>
      </c>
      <c r="AC22" s="108">
        <f t="shared" si="8"/>
        <v>114420</v>
      </c>
      <c r="AD22" s="109">
        <f t="shared" si="8"/>
        <v>11442</v>
      </c>
      <c r="AE22" s="109">
        <f t="shared" si="8"/>
        <v>102978</v>
      </c>
      <c r="AF22" s="111">
        <f t="shared" si="8"/>
        <v>16000</v>
      </c>
      <c r="AG22" s="111">
        <f t="shared" si="8"/>
        <v>35000</v>
      </c>
      <c r="AH22" s="111">
        <f t="shared" si="8"/>
        <v>30721</v>
      </c>
      <c r="AI22" s="111">
        <f t="shared" si="8"/>
        <v>5721</v>
      </c>
      <c r="AJ22" s="111">
        <f t="shared" si="8"/>
        <v>21257</v>
      </c>
      <c r="AK22" s="111">
        <f t="shared" si="8"/>
        <v>5721</v>
      </c>
      <c r="AL22" s="108">
        <f t="shared" si="8"/>
        <v>0</v>
      </c>
      <c r="AM22" s="109">
        <f t="shared" si="8"/>
        <v>0</v>
      </c>
      <c r="AN22" s="110">
        <f t="shared" si="8"/>
        <v>0</v>
      </c>
      <c r="AO22" s="111">
        <f t="shared" si="8"/>
        <v>0</v>
      </c>
      <c r="AP22" s="111">
        <f t="shared" si="8"/>
        <v>0</v>
      </c>
      <c r="AQ22" s="111">
        <f t="shared" si="8"/>
        <v>0</v>
      </c>
      <c r="AR22" s="111">
        <f t="shared" si="8"/>
        <v>0</v>
      </c>
      <c r="AS22" s="111">
        <f t="shared" si="8"/>
        <v>0</v>
      </c>
      <c r="AT22" s="111">
        <f t="shared" si="8"/>
        <v>0</v>
      </c>
    </row>
    <row r="23" spans="1:46" ht="14.25" customHeight="1">
      <c r="A23" s="105" t="s">
        <v>40</v>
      </c>
      <c r="B23" s="106" t="s">
        <v>41</v>
      </c>
      <c r="C23" s="111">
        <v>18809</v>
      </c>
      <c r="D23" s="111">
        <v>0</v>
      </c>
      <c r="E23" s="111">
        <v>0</v>
      </c>
      <c r="F23" s="111">
        <v>0</v>
      </c>
      <c r="G23" s="111">
        <v>700</v>
      </c>
      <c r="H23" s="111">
        <v>470</v>
      </c>
      <c r="I23" s="111">
        <v>470</v>
      </c>
      <c r="J23" s="111">
        <v>0</v>
      </c>
      <c r="K23" s="111">
        <v>17169</v>
      </c>
      <c r="L23" s="111">
        <v>0</v>
      </c>
      <c r="M23" s="113">
        <f>+M147+M116</f>
        <v>2109</v>
      </c>
      <c r="N23" s="107">
        <f>+N147+N116</f>
        <v>0</v>
      </c>
      <c r="O23" s="107">
        <f>+O147+O116</f>
        <v>0</v>
      </c>
      <c r="P23" s="107">
        <f>+P147+P116</f>
        <v>2109</v>
      </c>
      <c r="Q23" s="107">
        <f>+Q147+Q116</f>
        <v>0</v>
      </c>
      <c r="R23" s="107"/>
      <c r="S23" s="111">
        <f aca="true" t="shared" si="9" ref="S23:AT23">+S147+S116</f>
        <v>700</v>
      </c>
      <c r="T23" s="111">
        <f t="shared" si="9"/>
        <v>470</v>
      </c>
      <c r="U23" s="111">
        <f t="shared" si="9"/>
        <v>470</v>
      </c>
      <c r="V23" s="111">
        <f t="shared" si="9"/>
        <v>0</v>
      </c>
      <c r="W23" s="111">
        <f t="shared" si="9"/>
        <v>0</v>
      </c>
      <c r="X23" s="111">
        <f t="shared" si="9"/>
        <v>0</v>
      </c>
      <c r="Y23" s="111">
        <f t="shared" si="9"/>
        <v>469</v>
      </c>
      <c r="Z23" s="111">
        <f t="shared" si="9"/>
        <v>0</v>
      </c>
      <c r="AA23" s="111">
        <f t="shared" si="9"/>
        <v>0</v>
      </c>
      <c r="AB23" s="111">
        <f t="shared" si="9"/>
        <v>0</v>
      </c>
      <c r="AC23" s="113">
        <f t="shared" si="9"/>
        <v>16700</v>
      </c>
      <c r="AD23" s="107">
        <f t="shared" si="9"/>
        <v>0</v>
      </c>
      <c r="AE23" s="107">
        <f t="shared" si="9"/>
        <v>16700</v>
      </c>
      <c r="AF23" s="111">
        <f t="shared" si="9"/>
        <v>0</v>
      </c>
      <c r="AG23" s="111">
        <f t="shared" si="9"/>
        <v>0</v>
      </c>
      <c r="AH23" s="111">
        <f t="shared" si="9"/>
        <v>0</v>
      </c>
      <c r="AI23" s="111">
        <f t="shared" si="9"/>
        <v>0</v>
      </c>
      <c r="AJ23" s="111">
        <f t="shared" si="9"/>
        <v>16700</v>
      </c>
      <c r="AK23" s="111">
        <f t="shared" si="9"/>
        <v>0</v>
      </c>
      <c r="AL23" s="113">
        <f t="shared" si="9"/>
        <v>0</v>
      </c>
      <c r="AM23" s="107">
        <f t="shared" si="9"/>
        <v>0</v>
      </c>
      <c r="AN23" s="114">
        <f t="shared" si="9"/>
        <v>0</v>
      </c>
      <c r="AO23" s="111">
        <f t="shared" si="9"/>
        <v>0</v>
      </c>
      <c r="AP23" s="111">
        <f t="shared" si="9"/>
        <v>0</v>
      </c>
      <c r="AQ23" s="111">
        <f t="shared" si="9"/>
        <v>0</v>
      </c>
      <c r="AR23" s="111">
        <f t="shared" si="9"/>
        <v>0</v>
      </c>
      <c r="AS23" s="111">
        <f t="shared" si="9"/>
        <v>0</v>
      </c>
      <c r="AT23" s="111">
        <f t="shared" si="9"/>
        <v>0</v>
      </c>
    </row>
    <row r="24" spans="1:46" ht="14.25" customHeight="1">
      <c r="A24" s="100" t="s">
        <v>30</v>
      </c>
      <c r="B24" s="101" t="s">
        <v>31</v>
      </c>
      <c r="C24" s="115">
        <v>345576</v>
      </c>
      <c r="D24" s="115">
        <v>7523</v>
      </c>
      <c r="E24" s="115">
        <v>0</v>
      </c>
      <c r="F24" s="115">
        <v>0</v>
      </c>
      <c r="G24" s="115">
        <v>251445</v>
      </c>
      <c r="H24" s="115">
        <v>10106</v>
      </c>
      <c r="I24" s="115">
        <v>58358</v>
      </c>
      <c r="J24" s="115">
        <v>3457</v>
      </c>
      <c r="K24" s="115">
        <v>25667</v>
      </c>
      <c r="L24" s="115">
        <v>4066</v>
      </c>
      <c r="M24" s="116">
        <f>+M25+M26</f>
        <v>276456</v>
      </c>
      <c r="N24" s="117">
        <f>+N25+N26</f>
        <v>611</v>
      </c>
      <c r="O24" s="117">
        <f>+O25+O26</f>
        <v>6912</v>
      </c>
      <c r="P24" s="117">
        <f>+P25+P26</f>
        <v>283368</v>
      </c>
      <c r="Q24" s="117">
        <f>+Q25+Q26</f>
        <v>7523</v>
      </c>
      <c r="R24" s="117"/>
      <c r="S24" s="115">
        <f aca="true" t="shared" si="10" ref="S24:AT24">+S25+S26</f>
        <v>236000</v>
      </c>
      <c r="T24" s="115">
        <f t="shared" si="10"/>
        <v>0</v>
      </c>
      <c r="U24" s="115">
        <f t="shared" si="10"/>
        <v>25700</v>
      </c>
      <c r="V24" s="115">
        <f t="shared" si="10"/>
        <v>311</v>
      </c>
      <c r="W24" s="115">
        <f t="shared" si="10"/>
        <v>3146</v>
      </c>
      <c r="X24" s="115">
        <f t="shared" si="10"/>
        <v>3457</v>
      </c>
      <c r="Y24" s="115">
        <f t="shared" si="10"/>
        <v>21668</v>
      </c>
      <c r="Z24" s="115">
        <f t="shared" si="10"/>
        <v>300</v>
      </c>
      <c r="AA24" s="115">
        <f t="shared" si="10"/>
        <v>3766</v>
      </c>
      <c r="AB24" s="115">
        <f t="shared" si="10"/>
        <v>4066</v>
      </c>
      <c r="AC24" s="116">
        <f t="shared" si="10"/>
        <v>69106</v>
      </c>
      <c r="AD24" s="117">
        <f t="shared" si="10"/>
        <v>6911</v>
      </c>
      <c r="AE24" s="117">
        <f t="shared" si="10"/>
        <v>62195</v>
      </c>
      <c r="AF24" s="115">
        <f t="shared" si="10"/>
        <v>15432</v>
      </c>
      <c r="AG24" s="115">
        <f t="shared" si="10"/>
        <v>10106</v>
      </c>
      <c r="AH24" s="115">
        <f t="shared" si="10"/>
        <v>32658</v>
      </c>
      <c r="AI24" s="115">
        <f t="shared" si="10"/>
        <v>3145</v>
      </c>
      <c r="AJ24" s="115">
        <f t="shared" si="10"/>
        <v>3999</v>
      </c>
      <c r="AK24" s="115">
        <f t="shared" si="10"/>
        <v>3766</v>
      </c>
      <c r="AL24" s="116">
        <f t="shared" si="10"/>
        <v>14</v>
      </c>
      <c r="AM24" s="117">
        <f t="shared" si="10"/>
        <v>1</v>
      </c>
      <c r="AN24" s="118">
        <f t="shared" si="10"/>
        <v>13</v>
      </c>
      <c r="AO24" s="115">
        <f t="shared" si="10"/>
        <v>13</v>
      </c>
      <c r="AP24" s="115">
        <f t="shared" si="10"/>
        <v>0</v>
      </c>
      <c r="AQ24" s="115">
        <f t="shared" si="10"/>
        <v>0</v>
      </c>
      <c r="AR24" s="115">
        <f t="shared" si="10"/>
        <v>1</v>
      </c>
      <c r="AS24" s="115">
        <f t="shared" si="10"/>
        <v>0</v>
      </c>
      <c r="AT24" s="115">
        <f t="shared" si="10"/>
        <v>0</v>
      </c>
    </row>
    <row r="25" spans="1:46" ht="14.25" customHeight="1">
      <c r="A25" s="105" t="s">
        <v>32</v>
      </c>
      <c r="B25" s="106" t="s">
        <v>33</v>
      </c>
      <c r="C25" s="107">
        <v>75228</v>
      </c>
      <c r="D25" s="107">
        <v>7523</v>
      </c>
      <c r="E25" s="107">
        <v>0</v>
      </c>
      <c r="F25" s="107">
        <v>0</v>
      </c>
      <c r="G25" s="107">
        <v>15445</v>
      </c>
      <c r="H25" s="107">
        <v>10106</v>
      </c>
      <c r="I25" s="107">
        <v>39222</v>
      </c>
      <c r="J25" s="107">
        <v>3457</v>
      </c>
      <c r="K25" s="107">
        <v>10455</v>
      </c>
      <c r="L25" s="107">
        <v>4066</v>
      </c>
      <c r="M25" s="108">
        <f aca="true" t="shared" si="11" ref="M25:Q26">+M37</f>
        <v>6108</v>
      </c>
      <c r="N25" s="109">
        <f t="shared" si="11"/>
        <v>611</v>
      </c>
      <c r="O25" s="109">
        <f t="shared" si="11"/>
        <v>6912</v>
      </c>
      <c r="P25" s="109">
        <f t="shared" si="11"/>
        <v>13020</v>
      </c>
      <c r="Q25" s="109">
        <f t="shared" si="11"/>
        <v>7523</v>
      </c>
      <c r="R25" s="109"/>
      <c r="S25" s="107">
        <f aca="true" t="shared" si="12" ref="S25:AT25">+S37</f>
        <v>0</v>
      </c>
      <c r="T25" s="107">
        <f t="shared" si="12"/>
        <v>0</v>
      </c>
      <c r="U25" s="107">
        <f t="shared" si="12"/>
        <v>6564</v>
      </c>
      <c r="V25" s="107">
        <f t="shared" si="12"/>
        <v>311</v>
      </c>
      <c r="W25" s="107">
        <f t="shared" si="12"/>
        <v>3146</v>
      </c>
      <c r="X25" s="107">
        <f t="shared" si="12"/>
        <v>3457</v>
      </c>
      <c r="Y25" s="107">
        <f t="shared" si="12"/>
        <v>6456</v>
      </c>
      <c r="Z25" s="107">
        <f t="shared" si="12"/>
        <v>300</v>
      </c>
      <c r="AA25" s="107">
        <f t="shared" si="12"/>
        <v>3766</v>
      </c>
      <c r="AB25" s="107">
        <f t="shared" si="12"/>
        <v>4066</v>
      </c>
      <c r="AC25" s="108">
        <f t="shared" si="12"/>
        <v>69106</v>
      </c>
      <c r="AD25" s="109">
        <f t="shared" si="12"/>
        <v>6911</v>
      </c>
      <c r="AE25" s="109">
        <f t="shared" si="12"/>
        <v>62195</v>
      </c>
      <c r="AF25" s="107">
        <f t="shared" si="12"/>
        <v>15432</v>
      </c>
      <c r="AG25" s="107">
        <f t="shared" si="12"/>
        <v>10106</v>
      </c>
      <c r="AH25" s="107">
        <f t="shared" si="12"/>
        <v>32658</v>
      </c>
      <c r="AI25" s="107">
        <f t="shared" si="12"/>
        <v>3145</v>
      </c>
      <c r="AJ25" s="107">
        <f t="shared" si="12"/>
        <v>3999</v>
      </c>
      <c r="AK25" s="107">
        <f t="shared" si="12"/>
        <v>3766</v>
      </c>
      <c r="AL25" s="108">
        <f t="shared" si="12"/>
        <v>14</v>
      </c>
      <c r="AM25" s="109">
        <f t="shared" si="12"/>
        <v>1</v>
      </c>
      <c r="AN25" s="110">
        <f t="shared" si="12"/>
        <v>13</v>
      </c>
      <c r="AO25" s="107">
        <f t="shared" si="12"/>
        <v>13</v>
      </c>
      <c r="AP25" s="107">
        <f t="shared" si="12"/>
        <v>0</v>
      </c>
      <c r="AQ25" s="107">
        <f t="shared" si="12"/>
        <v>0</v>
      </c>
      <c r="AR25" s="107">
        <f t="shared" si="12"/>
        <v>1</v>
      </c>
      <c r="AS25" s="107">
        <f t="shared" si="12"/>
        <v>0</v>
      </c>
      <c r="AT25" s="107">
        <f t="shared" si="12"/>
        <v>0</v>
      </c>
    </row>
    <row r="26" spans="1:46" ht="14.25" customHeight="1">
      <c r="A26" s="105" t="s">
        <v>42</v>
      </c>
      <c r="B26" s="106" t="s">
        <v>43</v>
      </c>
      <c r="C26" s="107">
        <v>270348</v>
      </c>
      <c r="D26" s="107">
        <v>0</v>
      </c>
      <c r="E26" s="107">
        <v>0</v>
      </c>
      <c r="F26" s="107">
        <v>0</v>
      </c>
      <c r="G26" s="107">
        <v>236000</v>
      </c>
      <c r="H26" s="107">
        <v>0</v>
      </c>
      <c r="I26" s="107">
        <v>19136</v>
      </c>
      <c r="J26" s="107">
        <v>0</v>
      </c>
      <c r="K26" s="107">
        <v>15212</v>
      </c>
      <c r="L26" s="107">
        <v>0</v>
      </c>
      <c r="M26" s="108">
        <f t="shared" si="11"/>
        <v>270348</v>
      </c>
      <c r="N26" s="109">
        <f t="shared" si="11"/>
        <v>0</v>
      </c>
      <c r="O26" s="109">
        <f t="shared" si="11"/>
        <v>0</v>
      </c>
      <c r="P26" s="109">
        <f t="shared" si="11"/>
        <v>270348</v>
      </c>
      <c r="Q26" s="109">
        <f t="shared" si="11"/>
        <v>0</v>
      </c>
      <c r="R26" s="109"/>
      <c r="S26" s="107">
        <f aca="true" t="shared" si="13" ref="S26:AB26">+S38</f>
        <v>236000</v>
      </c>
      <c r="T26" s="107">
        <f t="shared" si="13"/>
        <v>0</v>
      </c>
      <c r="U26" s="107">
        <f t="shared" si="13"/>
        <v>19136</v>
      </c>
      <c r="V26" s="107">
        <f t="shared" si="13"/>
        <v>0</v>
      </c>
      <c r="W26" s="107">
        <f t="shared" si="13"/>
        <v>0</v>
      </c>
      <c r="X26" s="107">
        <f t="shared" si="13"/>
        <v>0</v>
      </c>
      <c r="Y26" s="107">
        <f t="shared" si="13"/>
        <v>15212</v>
      </c>
      <c r="Z26" s="107">
        <f t="shared" si="13"/>
        <v>0</v>
      </c>
      <c r="AA26" s="107">
        <f t="shared" si="13"/>
        <v>0</v>
      </c>
      <c r="AB26" s="107">
        <f t="shared" si="13"/>
        <v>0</v>
      </c>
      <c r="AC26" s="108"/>
      <c r="AD26" s="109">
        <f aca="true" t="shared" si="14" ref="AD26:AK26">+AD38</f>
        <v>0</v>
      </c>
      <c r="AE26" s="109">
        <f t="shared" si="14"/>
        <v>0</v>
      </c>
      <c r="AF26" s="107">
        <f t="shared" si="14"/>
        <v>0</v>
      </c>
      <c r="AG26" s="107">
        <f t="shared" si="14"/>
        <v>0</v>
      </c>
      <c r="AH26" s="107">
        <f t="shared" si="14"/>
        <v>0</v>
      </c>
      <c r="AI26" s="107">
        <f t="shared" si="14"/>
        <v>0</v>
      </c>
      <c r="AJ26" s="107">
        <f t="shared" si="14"/>
        <v>0</v>
      </c>
      <c r="AK26" s="107">
        <f t="shared" si="14"/>
        <v>0</v>
      </c>
      <c r="AL26" s="108"/>
      <c r="AM26" s="109"/>
      <c r="AN26" s="110"/>
      <c r="AO26" s="107">
        <f aca="true" t="shared" si="15" ref="AO26:AT26">+AO38</f>
        <v>0</v>
      </c>
      <c r="AP26" s="107">
        <f t="shared" si="15"/>
        <v>0</v>
      </c>
      <c r="AQ26" s="107">
        <f t="shared" si="15"/>
        <v>0</v>
      </c>
      <c r="AR26" s="107">
        <f t="shared" si="15"/>
        <v>0</v>
      </c>
      <c r="AS26" s="107">
        <f t="shared" si="15"/>
        <v>0</v>
      </c>
      <c r="AT26" s="107">
        <f t="shared" si="15"/>
        <v>0</v>
      </c>
    </row>
    <row r="27" spans="1:46" ht="14.25" customHeight="1">
      <c r="A27" s="119" t="s">
        <v>44</v>
      </c>
      <c r="B27" s="120" t="s">
        <v>45</v>
      </c>
      <c r="C27" s="121">
        <v>2783242</v>
      </c>
      <c r="D27" s="121">
        <v>52891</v>
      </c>
      <c r="E27" s="121">
        <v>0</v>
      </c>
      <c r="F27" s="121">
        <v>0</v>
      </c>
      <c r="G27" s="121">
        <v>831347</v>
      </c>
      <c r="H27" s="121">
        <v>643946</v>
      </c>
      <c r="I27" s="121">
        <v>702198</v>
      </c>
      <c r="J27" s="121">
        <v>26801</v>
      </c>
      <c r="K27" s="121">
        <v>589051</v>
      </c>
      <c r="L27" s="121">
        <v>26090</v>
      </c>
      <c r="M27" s="116" t="e">
        <f>+M28+M36</f>
        <v>#REF!</v>
      </c>
      <c r="N27" s="117" t="e">
        <f>+N28+N36</f>
        <v>#REF!</v>
      </c>
      <c r="O27" s="117" t="e">
        <f>+O28+O36</f>
        <v>#REF!</v>
      </c>
      <c r="P27" s="117" t="e">
        <f>+P28+P36</f>
        <v>#REF!</v>
      </c>
      <c r="Q27" s="117" t="e">
        <f>+Q28+Q36</f>
        <v>#REF!</v>
      </c>
      <c r="R27" s="117"/>
      <c r="S27" s="121" t="e">
        <f aca="true" t="shared" si="16" ref="S27:AT27">+S28+S36</f>
        <v>#REF!</v>
      </c>
      <c r="T27" s="121" t="e">
        <f t="shared" si="16"/>
        <v>#REF!</v>
      </c>
      <c r="U27" s="121" t="e">
        <f t="shared" si="16"/>
        <v>#REF!</v>
      </c>
      <c r="V27" s="121" t="e">
        <f t="shared" si="16"/>
        <v>#REF!</v>
      </c>
      <c r="W27" s="121" t="e">
        <f t="shared" si="16"/>
        <v>#REF!</v>
      </c>
      <c r="X27" s="121" t="e">
        <f t="shared" si="16"/>
        <v>#REF!</v>
      </c>
      <c r="Y27" s="121" t="e">
        <f t="shared" si="16"/>
        <v>#REF!</v>
      </c>
      <c r="Z27" s="121" t="e">
        <f t="shared" si="16"/>
        <v>#REF!</v>
      </c>
      <c r="AA27" s="121" t="e">
        <f t="shared" si="16"/>
        <v>#REF!</v>
      </c>
      <c r="AB27" s="121" t="e">
        <f t="shared" si="16"/>
        <v>#REF!</v>
      </c>
      <c r="AC27" s="116" t="e">
        <f t="shared" si="16"/>
        <v>#REF!</v>
      </c>
      <c r="AD27" s="117" t="e">
        <f t="shared" si="16"/>
        <v>#REF!</v>
      </c>
      <c r="AE27" s="117" t="e">
        <f t="shared" si="16"/>
        <v>#REF!</v>
      </c>
      <c r="AF27" s="121" t="e">
        <f t="shared" si="16"/>
        <v>#REF!</v>
      </c>
      <c r="AG27" s="121" t="e">
        <f t="shared" si="16"/>
        <v>#REF!</v>
      </c>
      <c r="AH27" s="121" t="e">
        <f t="shared" si="16"/>
        <v>#REF!</v>
      </c>
      <c r="AI27" s="121" t="e">
        <f t="shared" si="16"/>
        <v>#REF!</v>
      </c>
      <c r="AJ27" s="121" t="e">
        <f t="shared" si="16"/>
        <v>#REF!</v>
      </c>
      <c r="AK27" s="121" t="e">
        <f t="shared" si="16"/>
        <v>#REF!</v>
      </c>
      <c r="AL27" s="116" t="e">
        <f t="shared" si="16"/>
        <v>#REF!</v>
      </c>
      <c r="AM27" s="117" t="e">
        <f t="shared" si="16"/>
        <v>#REF!</v>
      </c>
      <c r="AN27" s="118" t="e">
        <f t="shared" si="16"/>
        <v>#REF!</v>
      </c>
      <c r="AO27" s="121" t="e">
        <f t="shared" si="16"/>
        <v>#REF!</v>
      </c>
      <c r="AP27" s="121" t="e">
        <f t="shared" si="16"/>
        <v>#REF!</v>
      </c>
      <c r="AQ27" s="121" t="e">
        <f t="shared" si="16"/>
        <v>#REF!</v>
      </c>
      <c r="AR27" s="121" t="e">
        <f t="shared" si="16"/>
        <v>#REF!</v>
      </c>
      <c r="AS27" s="121" t="e">
        <f t="shared" si="16"/>
        <v>#REF!</v>
      </c>
      <c r="AT27" s="121" t="e">
        <f t="shared" si="16"/>
        <v>#REF!</v>
      </c>
    </row>
    <row r="28" spans="1:46" ht="14.25" customHeight="1">
      <c r="A28" s="100" t="s">
        <v>21</v>
      </c>
      <c r="B28" s="101" t="s">
        <v>22</v>
      </c>
      <c r="C28" s="102">
        <v>2437666</v>
      </c>
      <c r="D28" s="102">
        <v>45368</v>
      </c>
      <c r="E28" s="102">
        <v>0</v>
      </c>
      <c r="F28" s="102">
        <v>0</v>
      </c>
      <c r="G28" s="102">
        <v>579902</v>
      </c>
      <c r="H28" s="102">
        <v>633840</v>
      </c>
      <c r="I28" s="102">
        <v>643840</v>
      </c>
      <c r="J28" s="102">
        <v>23344</v>
      </c>
      <c r="K28" s="102">
        <v>563384</v>
      </c>
      <c r="L28" s="102">
        <v>22024</v>
      </c>
      <c r="M28" s="116" t="e">
        <f>+M29+M30+M32+M33+M34+M31</f>
        <v>#REF!</v>
      </c>
      <c r="N28" s="117" t="e">
        <f>+N29+N30+N32+N33+N34+N31</f>
        <v>#REF!</v>
      </c>
      <c r="O28" s="117" t="e">
        <f>+O29+O30+O32+O33+O34+O31</f>
        <v>#REF!</v>
      </c>
      <c r="P28" s="117" t="e">
        <f>+P29+P30+P32+P33+P34+P31</f>
        <v>#REF!</v>
      </c>
      <c r="Q28" s="117" t="e">
        <f>+Q29+Q30+Q32+Q33+Q34+Q31</f>
        <v>#REF!</v>
      </c>
      <c r="R28" s="117"/>
      <c r="S28" s="102" t="e">
        <f aca="true" t="shared" si="17" ref="S28:AI28">+S29+S30+S32+S33+S34+S31</f>
        <v>#REF!</v>
      </c>
      <c r="T28" s="102" t="e">
        <f t="shared" si="17"/>
        <v>#REF!</v>
      </c>
      <c r="U28" s="102" t="e">
        <f t="shared" si="17"/>
        <v>#REF!</v>
      </c>
      <c r="V28" s="102" t="e">
        <f t="shared" si="17"/>
        <v>#REF!</v>
      </c>
      <c r="W28" s="102" t="e">
        <f t="shared" si="17"/>
        <v>#REF!</v>
      </c>
      <c r="X28" s="102" t="e">
        <f t="shared" si="17"/>
        <v>#REF!</v>
      </c>
      <c r="Y28" s="102" t="e">
        <f t="shared" si="17"/>
        <v>#REF!</v>
      </c>
      <c r="Z28" s="102" t="e">
        <f t="shared" si="17"/>
        <v>#REF!</v>
      </c>
      <c r="AA28" s="102" t="e">
        <f t="shared" si="17"/>
        <v>#REF!</v>
      </c>
      <c r="AB28" s="102" t="e">
        <f t="shared" si="17"/>
        <v>#REF!</v>
      </c>
      <c r="AC28" s="116" t="e">
        <f t="shared" si="17"/>
        <v>#REF!</v>
      </c>
      <c r="AD28" s="117" t="e">
        <f t="shared" si="17"/>
        <v>#REF!</v>
      </c>
      <c r="AE28" s="117" t="e">
        <f t="shared" si="17"/>
        <v>#REF!</v>
      </c>
      <c r="AF28" s="102" t="e">
        <f t="shared" si="17"/>
        <v>#REF!</v>
      </c>
      <c r="AG28" s="102" t="e">
        <f t="shared" si="17"/>
        <v>#REF!</v>
      </c>
      <c r="AH28" s="102" t="e">
        <f t="shared" si="17"/>
        <v>#REF!</v>
      </c>
      <c r="AI28" s="102" t="e">
        <f t="shared" si="17"/>
        <v>#REF!</v>
      </c>
      <c r="AJ28" s="102" t="e">
        <f>+AJ29+AJ30+AJ32+AJ33+AJ34+AJ31+AJ35</f>
        <v>#REF!</v>
      </c>
      <c r="AK28" s="102" t="e">
        <f aca="true" t="shared" si="18" ref="AK28:AT28">+AK29+AK30+AK32+AK33+AK34+AK31</f>
        <v>#REF!</v>
      </c>
      <c r="AL28" s="116" t="e">
        <f t="shared" si="18"/>
        <v>#REF!</v>
      </c>
      <c r="AM28" s="117" t="e">
        <f t="shared" si="18"/>
        <v>#REF!</v>
      </c>
      <c r="AN28" s="118" t="e">
        <f t="shared" si="18"/>
        <v>#REF!</v>
      </c>
      <c r="AO28" s="102" t="e">
        <f t="shared" si="18"/>
        <v>#REF!</v>
      </c>
      <c r="AP28" s="102" t="e">
        <f t="shared" si="18"/>
        <v>#REF!</v>
      </c>
      <c r="AQ28" s="102" t="e">
        <f t="shared" si="18"/>
        <v>#REF!</v>
      </c>
      <c r="AR28" s="102" t="e">
        <f t="shared" si="18"/>
        <v>#REF!</v>
      </c>
      <c r="AS28" s="102" t="e">
        <f t="shared" si="18"/>
        <v>#REF!</v>
      </c>
      <c r="AT28" s="102" t="e">
        <f t="shared" si="18"/>
        <v>#REF!</v>
      </c>
    </row>
    <row r="29" spans="1:46" ht="14.25" customHeight="1">
      <c r="A29" s="105" t="s">
        <v>23</v>
      </c>
      <c r="B29" s="106" t="s">
        <v>24</v>
      </c>
      <c r="C29" s="107">
        <v>1867087</v>
      </c>
      <c r="D29" s="107">
        <v>0</v>
      </c>
      <c r="E29" s="107">
        <v>0</v>
      </c>
      <c r="F29" s="107">
        <v>0</v>
      </c>
      <c r="G29" s="107">
        <v>482050</v>
      </c>
      <c r="H29" s="107">
        <v>487624</v>
      </c>
      <c r="I29" s="107">
        <v>489658</v>
      </c>
      <c r="J29" s="107">
        <v>0</v>
      </c>
      <c r="K29" s="107">
        <v>407755</v>
      </c>
      <c r="L29" s="107">
        <v>0</v>
      </c>
      <c r="M29" s="108" t="e">
        <f>+M41</f>
        <v>#REF!</v>
      </c>
      <c r="N29" s="109" t="e">
        <f>+N41</f>
        <v>#REF!</v>
      </c>
      <c r="O29" s="109" t="e">
        <f>+O41</f>
        <v>#REF!</v>
      </c>
      <c r="P29" s="109" t="e">
        <f>+P41</f>
        <v>#REF!</v>
      </c>
      <c r="Q29" s="109" t="e">
        <f>+Q41</f>
        <v>#REF!</v>
      </c>
      <c r="R29" s="109"/>
      <c r="S29" s="107" t="e">
        <f aca="true" t="shared" si="19" ref="S29:AT29">+S41</f>
        <v>#REF!</v>
      </c>
      <c r="T29" s="107" t="e">
        <f t="shared" si="19"/>
        <v>#REF!</v>
      </c>
      <c r="U29" s="107" t="e">
        <f t="shared" si="19"/>
        <v>#REF!</v>
      </c>
      <c r="V29" s="107" t="e">
        <f t="shared" si="19"/>
        <v>#REF!</v>
      </c>
      <c r="W29" s="107" t="e">
        <f t="shared" si="19"/>
        <v>#REF!</v>
      </c>
      <c r="X29" s="107" t="e">
        <f t="shared" si="19"/>
        <v>#REF!</v>
      </c>
      <c r="Y29" s="107" t="e">
        <f t="shared" si="19"/>
        <v>#REF!</v>
      </c>
      <c r="Z29" s="107" t="e">
        <f t="shared" si="19"/>
        <v>#REF!</v>
      </c>
      <c r="AA29" s="107" t="e">
        <f t="shared" si="19"/>
        <v>#REF!</v>
      </c>
      <c r="AB29" s="107" t="e">
        <f t="shared" si="19"/>
        <v>#REF!</v>
      </c>
      <c r="AC29" s="108" t="e">
        <f t="shared" si="19"/>
        <v>#REF!</v>
      </c>
      <c r="AD29" s="109" t="e">
        <f t="shared" si="19"/>
        <v>#REF!</v>
      </c>
      <c r="AE29" s="109" t="e">
        <f t="shared" si="19"/>
        <v>#REF!</v>
      </c>
      <c r="AF29" s="107" t="e">
        <f t="shared" si="19"/>
        <v>#REF!</v>
      </c>
      <c r="AG29" s="107" t="e">
        <f t="shared" si="19"/>
        <v>#REF!</v>
      </c>
      <c r="AH29" s="107" t="e">
        <f t="shared" si="19"/>
        <v>#REF!</v>
      </c>
      <c r="AI29" s="107" t="e">
        <f t="shared" si="19"/>
        <v>#REF!</v>
      </c>
      <c r="AJ29" s="107" t="e">
        <f t="shared" si="19"/>
        <v>#REF!</v>
      </c>
      <c r="AK29" s="107" t="e">
        <f t="shared" si="19"/>
        <v>#REF!</v>
      </c>
      <c r="AL29" s="108" t="e">
        <f t="shared" si="19"/>
        <v>#REF!</v>
      </c>
      <c r="AM29" s="109">
        <f t="shared" si="19"/>
        <v>0</v>
      </c>
      <c r="AN29" s="110" t="e">
        <f t="shared" si="19"/>
        <v>#REF!</v>
      </c>
      <c r="AO29" s="107" t="e">
        <f t="shared" si="19"/>
        <v>#REF!</v>
      </c>
      <c r="AP29" s="107" t="e">
        <f t="shared" si="19"/>
        <v>#REF!</v>
      </c>
      <c r="AQ29" s="107" t="e">
        <f t="shared" si="19"/>
        <v>#REF!</v>
      </c>
      <c r="AR29" s="107" t="e">
        <f t="shared" si="19"/>
        <v>#REF!</v>
      </c>
      <c r="AS29" s="107" t="e">
        <f t="shared" si="19"/>
        <v>#REF!</v>
      </c>
      <c r="AT29" s="107" t="e">
        <f t="shared" si="19"/>
        <v>#REF!</v>
      </c>
    </row>
    <row r="30" spans="1:46" ht="14.25" customHeight="1">
      <c r="A30" s="105" t="s">
        <v>25</v>
      </c>
      <c r="B30" s="106" t="s">
        <v>26</v>
      </c>
      <c r="C30" s="107">
        <v>269194</v>
      </c>
      <c r="D30" s="107">
        <v>26919</v>
      </c>
      <c r="E30" s="107">
        <v>0</v>
      </c>
      <c r="F30" s="107">
        <v>0</v>
      </c>
      <c r="G30" s="107">
        <v>57730</v>
      </c>
      <c r="H30" s="107">
        <v>67686</v>
      </c>
      <c r="I30" s="107">
        <v>75145</v>
      </c>
      <c r="J30" s="107">
        <v>14123</v>
      </c>
      <c r="K30" s="107">
        <v>68633</v>
      </c>
      <c r="L30" s="107">
        <v>12796</v>
      </c>
      <c r="M30" s="108" t="e">
        <f>+M56+M130</f>
        <v>#REF!</v>
      </c>
      <c r="N30" s="109" t="e">
        <f>+N56+N130</f>
        <v>#REF!</v>
      </c>
      <c r="O30" s="109" t="e">
        <f>+O56+O130</f>
        <v>#REF!</v>
      </c>
      <c r="P30" s="109" t="e">
        <f>+P56+P130</f>
        <v>#REF!</v>
      </c>
      <c r="Q30" s="109" t="e">
        <f>+Q56+Q130</f>
        <v>#REF!</v>
      </c>
      <c r="R30" s="109"/>
      <c r="S30" s="107" t="e">
        <f aca="true" t="shared" si="20" ref="S30:AT30">+S56+S130</f>
        <v>#REF!</v>
      </c>
      <c r="T30" s="107" t="e">
        <f t="shared" si="20"/>
        <v>#REF!</v>
      </c>
      <c r="U30" s="107" t="e">
        <f t="shared" si="20"/>
        <v>#REF!</v>
      </c>
      <c r="V30" s="107" t="e">
        <f t="shared" si="20"/>
        <v>#REF!</v>
      </c>
      <c r="W30" s="107" t="e">
        <f t="shared" si="20"/>
        <v>#REF!</v>
      </c>
      <c r="X30" s="107" t="e">
        <f t="shared" si="20"/>
        <v>#REF!</v>
      </c>
      <c r="Y30" s="107" t="e">
        <f t="shared" si="20"/>
        <v>#REF!</v>
      </c>
      <c r="Z30" s="107" t="e">
        <f t="shared" si="20"/>
        <v>#REF!</v>
      </c>
      <c r="AA30" s="107" t="e">
        <f t="shared" si="20"/>
        <v>#REF!</v>
      </c>
      <c r="AB30" s="107" t="e">
        <f t="shared" si="20"/>
        <v>#REF!</v>
      </c>
      <c r="AC30" s="108" t="e">
        <f t="shared" si="20"/>
        <v>#REF!</v>
      </c>
      <c r="AD30" s="109" t="e">
        <f t="shared" si="20"/>
        <v>#REF!</v>
      </c>
      <c r="AE30" s="109" t="e">
        <f t="shared" si="20"/>
        <v>#REF!</v>
      </c>
      <c r="AF30" s="107" t="e">
        <f t="shared" si="20"/>
        <v>#REF!</v>
      </c>
      <c r="AG30" s="107" t="e">
        <f t="shared" si="20"/>
        <v>#REF!</v>
      </c>
      <c r="AH30" s="107" t="e">
        <f t="shared" si="20"/>
        <v>#REF!</v>
      </c>
      <c r="AI30" s="107" t="e">
        <f t="shared" si="20"/>
        <v>#REF!</v>
      </c>
      <c r="AJ30" s="107" t="e">
        <f t="shared" si="20"/>
        <v>#REF!</v>
      </c>
      <c r="AK30" s="107" t="e">
        <f t="shared" si="20"/>
        <v>#REF!</v>
      </c>
      <c r="AL30" s="108" t="e">
        <f t="shared" si="20"/>
        <v>#REF!</v>
      </c>
      <c r="AM30" s="109" t="e">
        <f t="shared" si="20"/>
        <v>#REF!</v>
      </c>
      <c r="AN30" s="110" t="e">
        <f t="shared" si="20"/>
        <v>#REF!</v>
      </c>
      <c r="AO30" s="107" t="e">
        <f t="shared" si="20"/>
        <v>#REF!</v>
      </c>
      <c r="AP30" s="107" t="e">
        <f t="shared" si="20"/>
        <v>#REF!</v>
      </c>
      <c r="AQ30" s="107" t="e">
        <f t="shared" si="20"/>
        <v>#REF!</v>
      </c>
      <c r="AR30" s="107" t="e">
        <f t="shared" si="20"/>
        <v>#REF!</v>
      </c>
      <c r="AS30" s="107" t="e">
        <f t="shared" si="20"/>
        <v>#REF!</v>
      </c>
      <c r="AT30" s="107" t="e">
        <f t="shared" si="20"/>
        <v>#REF!</v>
      </c>
    </row>
    <row r="31" spans="1:46" ht="14.25" customHeight="1">
      <c r="A31" s="105" t="s">
        <v>36</v>
      </c>
      <c r="B31" s="106" t="s">
        <v>27</v>
      </c>
      <c r="C31" s="107">
        <v>985</v>
      </c>
      <c r="D31" s="107">
        <v>0</v>
      </c>
      <c r="E31" s="107">
        <v>0</v>
      </c>
      <c r="F31" s="107">
        <v>0</v>
      </c>
      <c r="G31" s="107">
        <v>236</v>
      </c>
      <c r="H31" s="107">
        <v>270</v>
      </c>
      <c r="I31" s="107">
        <v>241</v>
      </c>
      <c r="J31" s="107">
        <v>0</v>
      </c>
      <c r="K31" s="107">
        <v>238</v>
      </c>
      <c r="L31" s="107">
        <v>0</v>
      </c>
      <c r="M31" s="108">
        <f>+M91</f>
        <v>985</v>
      </c>
      <c r="N31" s="109">
        <f>+N91</f>
        <v>0</v>
      </c>
      <c r="O31" s="109">
        <f>+O91</f>
        <v>0</v>
      </c>
      <c r="P31" s="109">
        <f>+P91</f>
        <v>985</v>
      </c>
      <c r="Q31" s="109">
        <f>+Q91</f>
        <v>0</v>
      </c>
      <c r="R31" s="109"/>
      <c r="S31" s="107">
        <f aca="true" t="shared" si="21" ref="S31:AT31">+S91</f>
        <v>236</v>
      </c>
      <c r="T31" s="107">
        <f t="shared" si="21"/>
        <v>270</v>
      </c>
      <c r="U31" s="107">
        <f t="shared" si="21"/>
        <v>241</v>
      </c>
      <c r="V31" s="107">
        <f t="shared" si="21"/>
        <v>0</v>
      </c>
      <c r="W31" s="107">
        <f t="shared" si="21"/>
        <v>0</v>
      </c>
      <c r="X31" s="107">
        <f t="shared" si="21"/>
        <v>0</v>
      </c>
      <c r="Y31" s="107">
        <f t="shared" si="21"/>
        <v>238</v>
      </c>
      <c r="Z31" s="107">
        <f t="shared" si="21"/>
        <v>0</v>
      </c>
      <c r="AA31" s="107">
        <f t="shared" si="21"/>
        <v>0</v>
      </c>
      <c r="AB31" s="107">
        <f t="shared" si="21"/>
        <v>0</v>
      </c>
      <c r="AC31" s="108">
        <f t="shared" si="21"/>
        <v>0</v>
      </c>
      <c r="AD31" s="109">
        <f t="shared" si="21"/>
        <v>0</v>
      </c>
      <c r="AE31" s="109">
        <f t="shared" si="21"/>
        <v>0</v>
      </c>
      <c r="AF31" s="107">
        <f t="shared" si="21"/>
        <v>0</v>
      </c>
      <c r="AG31" s="107">
        <f t="shared" si="21"/>
        <v>0</v>
      </c>
      <c r="AH31" s="107">
        <f t="shared" si="21"/>
        <v>0</v>
      </c>
      <c r="AI31" s="107">
        <f t="shared" si="21"/>
        <v>0</v>
      </c>
      <c r="AJ31" s="107">
        <f t="shared" si="21"/>
        <v>0</v>
      </c>
      <c r="AK31" s="107">
        <f t="shared" si="21"/>
        <v>0</v>
      </c>
      <c r="AL31" s="108">
        <f t="shared" si="21"/>
        <v>0</v>
      </c>
      <c r="AM31" s="109">
        <f t="shared" si="21"/>
        <v>0</v>
      </c>
      <c r="AN31" s="110">
        <f t="shared" si="21"/>
        <v>0</v>
      </c>
      <c r="AO31" s="107">
        <f t="shared" si="21"/>
        <v>0</v>
      </c>
      <c r="AP31" s="107">
        <f t="shared" si="21"/>
        <v>0</v>
      </c>
      <c r="AQ31" s="107">
        <f t="shared" si="21"/>
        <v>0</v>
      </c>
      <c r="AR31" s="107">
        <f t="shared" si="21"/>
        <v>0</v>
      </c>
      <c r="AS31" s="107">
        <f t="shared" si="21"/>
        <v>0</v>
      </c>
      <c r="AT31" s="107">
        <f t="shared" si="21"/>
        <v>0</v>
      </c>
    </row>
    <row r="32" spans="1:46" ht="14.25" customHeight="1">
      <c r="A32" s="105" t="s">
        <v>28</v>
      </c>
      <c r="B32" s="106" t="s">
        <v>29</v>
      </c>
      <c r="C32" s="107">
        <v>13365</v>
      </c>
      <c r="D32" s="107">
        <v>0</v>
      </c>
      <c r="E32" s="107">
        <v>0</v>
      </c>
      <c r="F32" s="107">
        <v>0</v>
      </c>
      <c r="G32" s="107">
        <v>120</v>
      </c>
      <c r="H32" s="107">
        <v>289</v>
      </c>
      <c r="I32" s="107">
        <v>0</v>
      </c>
      <c r="J32" s="107">
        <v>0</v>
      </c>
      <c r="K32" s="107">
        <v>12956</v>
      </c>
      <c r="L32" s="107">
        <v>0</v>
      </c>
      <c r="M32" s="113" t="e">
        <f>+M94+M135</f>
        <v>#REF!</v>
      </c>
      <c r="N32" s="107">
        <f>+N94+N135</f>
        <v>0</v>
      </c>
      <c r="O32" s="107" t="e">
        <f>+O94+O135</f>
        <v>#REF!</v>
      </c>
      <c r="P32" s="107" t="e">
        <f>+P94+P135</f>
        <v>#REF!</v>
      </c>
      <c r="Q32" s="107" t="e">
        <f>+Q94+Q135</f>
        <v>#REF!</v>
      </c>
      <c r="R32" s="107"/>
      <c r="S32" s="107" t="e">
        <f aca="true" t="shared" si="22" ref="S32:AT32">+S94+S135</f>
        <v>#REF!</v>
      </c>
      <c r="T32" s="107" t="e">
        <f t="shared" si="22"/>
        <v>#REF!</v>
      </c>
      <c r="U32" s="107" t="e">
        <f t="shared" si="22"/>
        <v>#REF!</v>
      </c>
      <c r="V32" s="107" t="e">
        <f t="shared" si="22"/>
        <v>#REF!</v>
      </c>
      <c r="W32" s="107" t="e">
        <f t="shared" si="22"/>
        <v>#REF!</v>
      </c>
      <c r="X32" s="107" t="e">
        <f t="shared" si="22"/>
        <v>#REF!</v>
      </c>
      <c r="Y32" s="107" t="e">
        <f t="shared" si="22"/>
        <v>#REF!</v>
      </c>
      <c r="Z32" s="107" t="e">
        <f t="shared" si="22"/>
        <v>#REF!</v>
      </c>
      <c r="AA32" s="107" t="e">
        <f t="shared" si="22"/>
        <v>#REF!</v>
      </c>
      <c r="AB32" s="107" t="e">
        <f t="shared" si="22"/>
        <v>#REF!</v>
      </c>
      <c r="AC32" s="108" t="e">
        <f t="shared" si="22"/>
        <v>#REF!</v>
      </c>
      <c r="AD32" s="109">
        <f t="shared" si="22"/>
        <v>0</v>
      </c>
      <c r="AE32" s="109" t="e">
        <f t="shared" si="22"/>
        <v>#REF!</v>
      </c>
      <c r="AF32" s="107" t="e">
        <f t="shared" si="22"/>
        <v>#REF!</v>
      </c>
      <c r="AG32" s="107" t="e">
        <f t="shared" si="22"/>
        <v>#REF!</v>
      </c>
      <c r="AH32" s="107" t="e">
        <f t="shared" si="22"/>
        <v>#REF!</v>
      </c>
      <c r="AI32" s="107" t="e">
        <f t="shared" si="22"/>
        <v>#REF!</v>
      </c>
      <c r="AJ32" s="107" t="e">
        <f t="shared" si="22"/>
        <v>#REF!</v>
      </c>
      <c r="AK32" s="107" t="e">
        <f t="shared" si="22"/>
        <v>#REF!</v>
      </c>
      <c r="AL32" s="108" t="e">
        <f t="shared" si="22"/>
        <v>#REF!</v>
      </c>
      <c r="AM32" s="109">
        <f t="shared" si="22"/>
        <v>0</v>
      </c>
      <c r="AN32" s="110" t="e">
        <f t="shared" si="22"/>
        <v>#REF!</v>
      </c>
      <c r="AO32" s="107" t="e">
        <f t="shared" si="22"/>
        <v>#REF!</v>
      </c>
      <c r="AP32" s="107" t="e">
        <f t="shared" si="22"/>
        <v>#REF!</v>
      </c>
      <c r="AQ32" s="107" t="e">
        <f t="shared" si="22"/>
        <v>#REF!</v>
      </c>
      <c r="AR32" s="107" t="e">
        <f t="shared" si="22"/>
        <v>#REF!</v>
      </c>
      <c r="AS32" s="107" t="e">
        <f t="shared" si="22"/>
        <v>#REF!</v>
      </c>
      <c r="AT32" s="107" t="e">
        <f t="shared" si="22"/>
        <v>#REF!</v>
      </c>
    </row>
    <row r="33" spans="1:46" ht="14.25" customHeight="1">
      <c r="A33" s="105" t="s">
        <v>37</v>
      </c>
      <c r="B33" s="112">
        <v>56</v>
      </c>
      <c r="C33" s="107">
        <v>85844</v>
      </c>
      <c r="D33" s="107">
        <v>0</v>
      </c>
      <c r="E33" s="107">
        <v>0</v>
      </c>
      <c r="F33" s="107">
        <v>0</v>
      </c>
      <c r="G33" s="107">
        <v>3766</v>
      </c>
      <c r="H33" s="107">
        <v>22971</v>
      </c>
      <c r="I33" s="107">
        <v>28075</v>
      </c>
      <c r="J33" s="107">
        <v>0</v>
      </c>
      <c r="K33" s="107">
        <v>31032</v>
      </c>
      <c r="L33" s="107">
        <v>0</v>
      </c>
      <c r="M33" s="108" t="e">
        <f>+M99</f>
        <v>#REF!</v>
      </c>
      <c r="N33" s="109" t="e">
        <f>+N99</f>
        <v>#REF!</v>
      </c>
      <c r="O33" s="109" t="e">
        <f>+O99</f>
        <v>#REF!</v>
      </c>
      <c r="P33" s="109" t="e">
        <f>+P99</f>
        <v>#REF!</v>
      </c>
      <c r="Q33" s="109" t="e">
        <f>+Q99</f>
        <v>#REF!</v>
      </c>
      <c r="R33" s="109"/>
      <c r="S33" s="107" t="e">
        <f aca="true" t="shared" si="23" ref="S33:AT33">+S99</f>
        <v>#REF!</v>
      </c>
      <c r="T33" s="107" t="e">
        <f t="shared" si="23"/>
        <v>#REF!</v>
      </c>
      <c r="U33" s="107" t="e">
        <f t="shared" si="23"/>
        <v>#REF!</v>
      </c>
      <c r="V33" s="107" t="e">
        <f t="shared" si="23"/>
        <v>#REF!</v>
      </c>
      <c r="W33" s="107" t="e">
        <f t="shared" si="23"/>
        <v>#REF!</v>
      </c>
      <c r="X33" s="107" t="e">
        <f t="shared" si="23"/>
        <v>#REF!</v>
      </c>
      <c r="Y33" s="107" t="e">
        <f t="shared" si="23"/>
        <v>#REF!</v>
      </c>
      <c r="Z33" s="107" t="e">
        <f t="shared" si="23"/>
        <v>#REF!</v>
      </c>
      <c r="AA33" s="107" t="e">
        <f t="shared" si="23"/>
        <v>#REF!</v>
      </c>
      <c r="AB33" s="107" t="e">
        <f t="shared" si="23"/>
        <v>#REF!</v>
      </c>
      <c r="AC33" s="108" t="e">
        <f t="shared" si="23"/>
        <v>#REF!</v>
      </c>
      <c r="AD33" s="109" t="e">
        <f t="shared" si="23"/>
        <v>#REF!</v>
      </c>
      <c r="AE33" s="109" t="e">
        <f t="shared" si="23"/>
        <v>#REF!</v>
      </c>
      <c r="AF33" s="107" t="e">
        <f t="shared" si="23"/>
        <v>#REF!</v>
      </c>
      <c r="AG33" s="107" t="e">
        <f t="shared" si="23"/>
        <v>#REF!</v>
      </c>
      <c r="AH33" s="107" t="e">
        <f t="shared" si="23"/>
        <v>#REF!</v>
      </c>
      <c r="AI33" s="107" t="e">
        <f t="shared" si="23"/>
        <v>#REF!</v>
      </c>
      <c r="AJ33" s="107" t="e">
        <f t="shared" si="23"/>
        <v>#REF!</v>
      </c>
      <c r="AK33" s="107" t="e">
        <f t="shared" si="23"/>
        <v>#REF!</v>
      </c>
      <c r="AL33" s="108" t="e">
        <f t="shared" si="23"/>
        <v>#REF!</v>
      </c>
      <c r="AM33" s="109">
        <f t="shared" si="23"/>
        <v>0</v>
      </c>
      <c r="AN33" s="110" t="e">
        <f t="shared" si="23"/>
        <v>#REF!</v>
      </c>
      <c r="AO33" s="107" t="e">
        <f t="shared" si="23"/>
        <v>#REF!</v>
      </c>
      <c r="AP33" s="107" t="e">
        <f t="shared" si="23"/>
        <v>#REF!</v>
      </c>
      <c r="AQ33" s="107" t="e">
        <f t="shared" si="23"/>
        <v>#REF!</v>
      </c>
      <c r="AR33" s="107" t="e">
        <f t="shared" si="23"/>
        <v>#REF!</v>
      </c>
      <c r="AS33" s="107" t="e">
        <f t="shared" si="23"/>
        <v>#REF!</v>
      </c>
      <c r="AT33" s="107" t="e">
        <f t="shared" si="23"/>
        <v>#REF!</v>
      </c>
    </row>
    <row r="34" spans="1:46" ht="14.25" customHeight="1">
      <c r="A34" s="105" t="s">
        <v>38</v>
      </c>
      <c r="B34" s="106" t="s">
        <v>39</v>
      </c>
      <c r="C34" s="107">
        <v>184491</v>
      </c>
      <c r="D34" s="107">
        <v>18449</v>
      </c>
      <c r="E34" s="107">
        <v>0</v>
      </c>
      <c r="F34" s="107">
        <v>0</v>
      </c>
      <c r="G34" s="107">
        <v>36000</v>
      </c>
      <c r="H34" s="107">
        <v>55000</v>
      </c>
      <c r="I34" s="107">
        <v>50721</v>
      </c>
      <c r="J34" s="107">
        <v>9221</v>
      </c>
      <c r="K34" s="107">
        <v>42770</v>
      </c>
      <c r="L34" s="107">
        <v>9228</v>
      </c>
      <c r="M34" s="108">
        <f>M138</f>
        <v>70071</v>
      </c>
      <c r="N34" s="109">
        <f>N138</f>
        <v>7007</v>
      </c>
      <c r="O34" s="109">
        <f>O138</f>
        <v>11442</v>
      </c>
      <c r="P34" s="109">
        <f>P138</f>
        <v>81513</v>
      </c>
      <c r="Q34" s="109">
        <f>Q138</f>
        <v>18449</v>
      </c>
      <c r="R34" s="109"/>
      <c r="S34" s="107">
        <f aca="true" t="shared" si="24" ref="S34:AT34">S138</f>
        <v>20000</v>
      </c>
      <c r="T34" s="107">
        <f t="shared" si="24"/>
        <v>20000</v>
      </c>
      <c r="U34" s="107">
        <f t="shared" si="24"/>
        <v>20000</v>
      </c>
      <c r="V34" s="107">
        <f t="shared" si="24"/>
        <v>3500</v>
      </c>
      <c r="W34" s="107">
        <f t="shared" si="24"/>
        <v>5721</v>
      </c>
      <c r="X34" s="107">
        <f t="shared" si="24"/>
        <v>9221</v>
      </c>
      <c r="Y34" s="107">
        <f t="shared" si="24"/>
        <v>21513</v>
      </c>
      <c r="Z34" s="107">
        <f t="shared" si="24"/>
        <v>3507</v>
      </c>
      <c r="AA34" s="107">
        <f t="shared" si="24"/>
        <v>5721</v>
      </c>
      <c r="AB34" s="107">
        <f t="shared" si="24"/>
        <v>9228</v>
      </c>
      <c r="AC34" s="108">
        <f t="shared" si="24"/>
        <v>114420</v>
      </c>
      <c r="AD34" s="109">
        <f t="shared" si="24"/>
        <v>11442</v>
      </c>
      <c r="AE34" s="109">
        <f t="shared" si="24"/>
        <v>102978</v>
      </c>
      <c r="AF34" s="107">
        <f t="shared" si="24"/>
        <v>16000</v>
      </c>
      <c r="AG34" s="107">
        <f t="shared" si="24"/>
        <v>35000</v>
      </c>
      <c r="AH34" s="107">
        <f t="shared" si="24"/>
        <v>30721</v>
      </c>
      <c r="AI34" s="107">
        <f t="shared" si="24"/>
        <v>5721</v>
      </c>
      <c r="AJ34" s="107">
        <f t="shared" si="24"/>
        <v>21257</v>
      </c>
      <c r="AK34" s="107">
        <f t="shared" si="24"/>
        <v>5721</v>
      </c>
      <c r="AL34" s="108">
        <f t="shared" si="24"/>
        <v>0</v>
      </c>
      <c r="AM34" s="109">
        <f t="shared" si="24"/>
        <v>0</v>
      </c>
      <c r="AN34" s="110">
        <f t="shared" si="24"/>
        <v>0</v>
      </c>
      <c r="AO34" s="107">
        <f t="shared" si="24"/>
        <v>0</v>
      </c>
      <c r="AP34" s="107">
        <f t="shared" si="24"/>
        <v>0</v>
      </c>
      <c r="AQ34" s="107">
        <f t="shared" si="24"/>
        <v>0</v>
      </c>
      <c r="AR34" s="107">
        <f t="shared" si="24"/>
        <v>0</v>
      </c>
      <c r="AS34" s="107">
        <f t="shared" si="24"/>
        <v>0</v>
      </c>
      <c r="AT34" s="107">
        <f t="shared" si="24"/>
        <v>0</v>
      </c>
    </row>
    <row r="35" spans="1:46" ht="14.25" customHeight="1">
      <c r="A35" s="105" t="s">
        <v>40</v>
      </c>
      <c r="B35" s="122" t="s">
        <v>41</v>
      </c>
      <c r="C35" s="107">
        <v>16700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16700</v>
      </c>
      <c r="L35" s="107">
        <v>0</v>
      </c>
      <c r="M35" s="108">
        <f>+M116</f>
        <v>0</v>
      </c>
      <c r="N35" s="109">
        <f>+N116</f>
        <v>0</v>
      </c>
      <c r="O35" s="109">
        <f>+O116</f>
        <v>0</v>
      </c>
      <c r="P35" s="109">
        <f>+P116</f>
        <v>0</v>
      </c>
      <c r="Q35" s="109">
        <f>+Q116</f>
        <v>0</v>
      </c>
      <c r="R35" s="109"/>
      <c r="S35" s="107">
        <f aca="true" t="shared" si="25" ref="S35:AT35">+S116</f>
        <v>0</v>
      </c>
      <c r="T35" s="107">
        <f t="shared" si="25"/>
        <v>0</v>
      </c>
      <c r="U35" s="107">
        <f t="shared" si="25"/>
        <v>0</v>
      </c>
      <c r="V35" s="107">
        <f t="shared" si="25"/>
        <v>0</v>
      </c>
      <c r="W35" s="107">
        <f t="shared" si="25"/>
        <v>0</v>
      </c>
      <c r="X35" s="107">
        <f t="shared" si="25"/>
        <v>0</v>
      </c>
      <c r="Y35" s="107">
        <f t="shared" si="25"/>
        <v>0</v>
      </c>
      <c r="Z35" s="107">
        <f t="shared" si="25"/>
        <v>0</v>
      </c>
      <c r="AA35" s="107">
        <f t="shared" si="25"/>
        <v>0</v>
      </c>
      <c r="AB35" s="107">
        <f t="shared" si="25"/>
        <v>0</v>
      </c>
      <c r="AC35" s="108">
        <f t="shared" si="25"/>
        <v>16700</v>
      </c>
      <c r="AD35" s="109">
        <f t="shared" si="25"/>
        <v>0</v>
      </c>
      <c r="AE35" s="109">
        <f t="shared" si="25"/>
        <v>16700</v>
      </c>
      <c r="AF35" s="107">
        <f t="shared" si="25"/>
        <v>0</v>
      </c>
      <c r="AG35" s="107">
        <f t="shared" si="25"/>
        <v>0</v>
      </c>
      <c r="AH35" s="107">
        <f t="shared" si="25"/>
        <v>0</v>
      </c>
      <c r="AI35" s="107">
        <f t="shared" si="25"/>
        <v>0</v>
      </c>
      <c r="AJ35" s="107">
        <f t="shared" si="25"/>
        <v>16700</v>
      </c>
      <c r="AK35" s="107">
        <f t="shared" si="25"/>
        <v>0</v>
      </c>
      <c r="AL35" s="108">
        <f t="shared" si="25"/>
        <v>0</v>
      </c>
      <c r="AM35" s="109">
        <f t="shared" si="25"/>
        <v>0</v>
      </c>
      <c r="AN35" s="110">
        <f t="shared" si="25"/>
        <v>0</v>
      </c>
      <c r="AO35" s="107">
        <f t="shared" si="25"/>
        <v>0</v>
      </c>
      <c r="AP35" s="107">
        <f t="shared" si="25"/>
        <v>0</v>
      </c>
      <c r="AQ35" s="107">
        <f t="shared" si="25"/>
        <v>0</v>
      </c>
      <c r="AR35" s="107">
        <f t="shared" si="25"/>
        <v>0</v>
      </c>
      <c r="AS35" s="107">
        <f t="shared" si="25"/>
        <v>0</v>
      </c>
      <c r="AT35" s="107">
        <f t="shared" si="25"/>
        <v>0</v>
      </c>
    </row>
    <row r="36" spans="1:46" ht="14.25" customHeight="1">
      <c r="A36" s="100" t="s">
        <v>30</v>
      </c>
      <c r="B36" s="101" t="s">
        <v>31</v>
      </c>
      <c r="C36" s="102">
        <v>345576</v>
      </c>
      <c r="D36" s="102">
        <v>7523</v>
      </c>
      <c r="E36" s="102">
        <v>0</v>
      </c>
      <c r="F36" s="102">
        <v>0</v>
      </c>
      <c r="G36" s="102">
        <v>251445</v>
      </c>
      <c r="H36" s="102">
        <v>10106</v>
      </c>
      <c r="I36" s="102">
        <v>58358</v>
      </c>
      <c r="J36" s="102">
        <v>3457</v>
      </c>
      <c r="K36" s="102">
        <v>25667</v>
      </c>
      <c r="L36" s="102">
        <v>4066</v>
      </c>
      <c r="M36" s="116">
        <f>+M37+M38</f>
        <v>276456</v>
      </c>
      <c r="N36" s="117">
        <f>+N37+N38</f>
        <v>611</v>
      </c>
      <c r="O36" s="117">
        <f>+O37+O38</f>
        <v>6912</v>
      </c>
      <c r="P36" s="117">
        <f>+P37+P38</f>
        <v>283368</v>
      </c>
      <c r="Q36" s="117">
        <f>+Q37+Q38</f>
        <v>7523</v>
      </c>
      <c r="R36" s="117"/>
      <c r="S36" s="102">
        <f aca="true" t="shared" si="26" ref="S36:AT36">+S37+S38</f>
        <v>236000</v>
      </c>
      <c r="T36" s="102">
        <f t="shared" si="26"/>
        <v>0</v>
      </c>
      <c r="U36" s="102">
        <f t="shared" si="26"/>
        <v>25700</v>
      </c>
      <c r="V36" s="102">
        <f t="shared" si="26"/>
        <v>311</v>
      </c>
      <c r="W36" s="102">
        <f t="shared" si="26"/>
        <v>3146</v>
      </c>
      <c r="X36" s="102">
        <f t="shared" si="26"/>
        <v>3457</v>
      </c>
      <c r="Y36" s="102">
        <f t="shared" si="26"/>
        <v>21668</v>
      </c>
      <c r="Z36" s="102">
        <f t="shared" si="26"/>
        <v>300</v>
      </c>
      <c r="AA36" s="102">
        <f t="shared" si="26"/>
        <v>3766</v>
      </c>
      <c r="AB36" s="102">
        <f t="shared" si="26"/>
        <v>4066</v>
      </c>
      <c r="AC36" s="116">
        <f t="shared" si="26"/>
        <v>69106</v>
      </c>
      <c r="AD36" s="117">
        <f t="shared" si="26"/>
        <v>6911</v>
      </c>
      <c r="AE36" s="117">
        <f t="shared" si="26"/>
        <v>62195</v>
      </c>
      <c r="AF36" s="102">
        <f t="shared" si="26"/>
        <v>15432</v>
      </c>
      <c r="AG36" s="102">
        <f t="shared" si="26"/>
        <v>10106</v>
      </c>
      <c r="AH36" s="102">
        <f t="shared" si="26"/>
        <v>32658</v>
      </c>
      <c r="AI36" s="102">
        <f t="shared" si="26"/>
        <v>3145</v>
      </c>
      <c r="AJ36" s="102">
        <f t="shared" si="26"/>
        <v>3999</v>
      </c>
      <c r="AK36" s="102">
        <f t="shared" si="26"/>
        <v>3766</v>
      </c>
      <c r="AL36" s="116">
        <f t="shared" si="26"/>
        <v>14</v>
      </c>
      <c r="AM36" s="117">
        <f t="shared" si="26"/>
        <v>1</v>
      </c>
      <c r="AN36" s="118">
        <f t="shared" si="26"/>
        <v>13</v>
      </c>
      <c r="AO36" s="102">
        <f t="shared" si="26"/>
        <v>13</v>
      </c>
      <c r="AP36" s="102">
        <f t="shared" si="26"/>
        <v>0</v>
      </c>
      <c r="AQ36" s="102">
        <f t="shared" si="26"/>
        <v>0</v>
      </c>
      <c r="AR36" s="102">
        <f t="shared" si="26"/>
        <v>1</v>
      </c>
      <c r="AS36" s="102">
        <f t="shared" si="26"/>
        <v>0</v>
      </c>
      <c r="AT36" s="102">
        <f t="shared" si="26"/>
        <v>0</v>
      </c>
    </row>
    <row r="37" spans="1:46" ht="14.25" customHeight="1">
      <c r="A37" s="105" t="s">
        <v>32</v>
      </c>
      <c r="B37" s="106" t="s">
        <v>33</v>
      </c>
      <c r="C37" s="107">
        <v>75228</v>
      </c>
      <c r="D37" s="107">
        <v>7523</v>
      </c>
      <c r="E37" s="107">
        <v>0</v>
      </c>
      <c r="F37" s="107">
        <v>0</v>
      </c>
      <c r="G37" s="107">
        <v>15445</v>
      </c>
      <c r="H37" s="107">
        <v>10106</v>
      </c>
      <c r="I37" s="107">
        <v>39222</v>
      </c>
      <c r="J37" s="107">
        <v>3457</v>
      </c>
      <c r="K37" s="107">
        <v>10455</v>
      </c>
      <c r="L37" s="107">
        <v>4066</v>
      </c>
      <c r="M37" s="108">
        <f>+M119</f>
        <v>6108</v>
      </c>
      <c r="N37" s="109">
        <f>+N119</f>
        <v>611</v>
      </c>
      <c r="O37" s="109">
        <f>+O119</f>
        <v>6912</v>
      </c>
      <c r="P37" s="109">
        <f>+P119</f>
        <v>13020</v>
      </c>
      <c r="Q37" s="109">
        <f>+Q119</f>
        <v>7523</v>
      </c>
      <c r="R37" s="109"/>
      <c r="S37" s="107">
        <f aca="true" t="shared" si="27" ref="S37:AT37">+S119</f>
        <v>0</v>
      </c>
      <c r="T37" s="107">
        <f t="shared" si="27"/>
        <v>0</v>
      </c>
      <c r="U37" s="107">
        <f t="shared" si="27"/>
        <v>6564</v>
      </c>
      <c r="V37" s="107">
        <f t="shared" si="27"/>
        <v>311</v>
      </c>
      <c r="W37" s="107">
        <f t="shared" si="27"/>
        <v>3146</v>
      </c>
      <c r="X37" s="107">
        <f t="shared" si="27"/>
        <v>3457</v>
      </c>
      <c r="Y37" s="107">
        <f t="shared" si="27"/>
        <v>6456</v>
      </c>
      <c r="Z37" s="107">
        <f t="shared" si="27"/>
        <v>300</v>
      </c>
      <c r="AA37" s="107">
        <f t="shared" si="27"/>
        <v>3766</v>
      </c>
      <c r="AB37" s="107">
        <f t="shared" si="27"/>
        <v>4066</v>
      </c>
      <c r="AC37" s="108">
        <f t="shared" si="27"/>
        <v>69106</v>
      </c>
      <c r="AD37" s="109">
        <f t="shared" si="27"/>
        <v>6911</v>
      </c>
      <c r="AE37" s="109">
        <f t="shared" si="27"/>
        <v>62195</v>
      </c>
      <c r="AF37" s="107">
        <f t="shared" si="27"/>
        <v>15432</v>
      </c>
      <c r="AG37" s="107">
        <f t="shared" si="27"/>
        <v>10106</v>
      </c>
      <c r="AH37" s="107">
        <f t="shared" si="27"/>
        <v>32658</v>
      </c>
      <c r="AI37" s="107">
        <f t="shared" si="27"/>
        <v>3145</v>
      </c>
      <c r="AJ37" s="107">
        <f t="shared" si="27"/>
        <v>3999</v>
      </c>
      <c r="AK37" s="107">
        <f t="shared" si="27"/>
        <v>3766</v>
      </c>
      <c r="AL37" s="108">
        <f t="shared" si="27"/>
        <v>14</v>
      </c>
      <c r="AM37" s="109">
        <f t="shared" si="27"/>
        <v>1</v>
      </c>
      <c r="AN37" s="110">
        <f t="shared" si="27"/>
        <v>13</v>
      </c>
      <c r="AO37" s="107">
        <f t="shared" si="27"/>
        <v>13</v>
      </c>
      <c r="AP37" s="107">
        <f t="shared" si="27"/>
        <v>0</v>
      </c>
      <c r="AQ37" s="107">
        <f t="shared" si="27"/>
        <v>0</v>
      </c>
      <c r="AR37" s="107">
        <f t="shared" si="27"/>
        <v>1</v>
      </c>
      <c r="AS37" s="107">
        <f t="shared" si="27"/>
        <v>0</v>
      </c>
      <c r="AT37" s="107">
        <f t="shared" si="27"/>
        <v>0</v>
      </c>
    </row>
    <row r="38" spans="1:46" ht="14.25" customHeight="1">
      <c r="A38" s="105" t="s">
        <v>42</v>
      </c>
      <c r="B38" s="106" t="s">
        <v>43</v>
      </c>
      <c r="C38" s="107">
        <v>270348</v>
      </c>
      <c r="D38" s="107">
        <v>0</v>
      </c>
      <c r="E38" s="107">
        <v>0</v>
      </c>
      <c r="F38" s="107">
        <v>0</v>
      </c>
      <c r="G38" s="107">
        <v>236000</v>
      </c>
      <c r="H38" s="107">
        <v>0</v>
      </c>
      <c r="I38" s="107">
        <v>19136</v>
      </c>
      <c r="J38" s="107">
        <v>0</v>
      </c>
      <c r="K38" s="107">
        <v>15212</v>
      </c>
      <c r="L38" s="107">
        <v>0</v>
      </c>
      <c r="M38" s="108">
        <f>+M141</f>
        <v>270348</v>
      </c>
      <c r="N38" s="109">
        <f>+N141</f>
        <v>0</v>
      </c>
      <c r="O38" s="109">
        <f>+O141</f>
        <v>0</v>
      </c>
      <c r="P38" s="109">
        <f>+P141</f>
        <v>270348</v>
      </c>
      <c r="Q38" s="109">
        <f>+Q141</f>
        <v>0</v>
      </c>
      <c r="R38" s="109"/>
      <c r="S38" s="107">
        <f aca="true" t="shared" si="28" ref="S38:AB38">+S141</f>
        <v>236000</v>
      </c>
      <c r="T38" s="107">
        <f t="shared" si="28"/>
        <v>0</v>
      </c>
      <c r="U38" s="107">
        <f t="shared" si="28"/>
        <v>19136</v>
      </c>
      <c r="V38" s="107">
        <f t="shared" si="28"/>
        <v>0</v>
      </c>
      <c r="W38" s="107">
        <f t="shared" si="28"/>
        <v>0</v>
      </c>
      <c r="X38" s="107">
        <f t="shared" si="28"/>
        <v>0</v>
      </c>
      <c r="Y38" s="107">
        <f t="shared" si="28"/>
        <v>15212</v>
      </c>
      <c r="Z38" s="107">
        <f t="shared" si="28"/>
        <v>0</v>
      </c>
      <c r="AA38" s="107">
        <f t="shared" si="28"/>
        <v>0</v>
      </c>
      <c r="AB38" s="107">
        <f t="shared" si="28"/>
        <v>0</v>
      </c>
      <c r="AC38" s="108"/>
      <c r="AD38" s="109">
        <f aca="true" t="shared" si="29" ref="AD38:AK38">+AD141</f>
        <v>0</v>
      </c>
      <c r="AE38" s="109">
        <f t="shared" si="29"/>
        <v>0</v>
      </c>
      <c r="AF38" s="107">
        <f t="shared" si="29"/>
        <v>0</v>
      </c>
      <c r="AG38" s="107">
        <f t="shared" si="29"/>
        <v>0</v>
      </c>
      <c r="AH38" s="107">
        <f t="shared" si="29"/>
        <v>0</v>
      </c>
      <c r="AI38" s="107">
        <f t="shared" si="29"/>
        <v>0</v>
      </c>
      <c r="AJ38" s="107">
        <f t="shared" si="29"/>
        <v>0</v>
      </c>
      <c r="AK38" s="107">
        <f t="shared" si="29"/>
        <v>0</v>
      </c>
      <c r="AL38" s="108"/>
      <c r="AM38" s="109"/>
      <c r="AN38" s="110"/>
      <c r="AO38" s="107">
        <f aca="true" t="shared" si="30" ref="AO38:AT38">+AO141</f>
        <v>0</v>
      </c>
      <c r="AP38" s="107">
        <f t="shared" si="30"/>
        <v>0</v>
      </c>
      <c r="AQ38" s="107">
        <f t="shared" si="30"/>
        <v>0</v>
      </c>
      <c r="AR38" s="107">
        <f t="shared" si="30"/>
        <v>0</v>
      </c>
      <c r="AS38" s="107">
        <f t="shared" si="30"/>
        <v>0</v>
      </c>
      <c r="AT38" s="107">
        <f t="shared" si="30"/>
        <v>0</v>
      </c>
    </row>
    <row r="39" spans="1:46" ht="16.5" customHeight="1">
      <c r="A39" s="100" t="s">
        <v>46</v>
      </c>
      <c r="B39" s="101" t="s">
        <v>47</v>
      </c>
      <c r="C39" s="102">
        <v>2311835</v>
      </c>
      <c r="D39" s="102">
        <v>32819</v>
      </c>
      <c r="E39" s="102">
        <v>0</v>
      </c>
      <c r="F39" s="102">
        <v>0</v>
      </c>
      <c r="G39" s="102">
        <v>554817</v>
      </c>
      <c r="H39" s="102">
        <v>584715</v>
      </c>
      <c r="I39" s="102">
        <v>628182</v>
      </c>
      <c r="J39" s="102">
        <v>16536</v>
      </c>
      <c r="K39" s="102">
        <v>544121</v>
      </c>
      <c r="L39" s="102">
        <v>16283</v>
      </c>
      <c r="M39" s="116" t="e">
        <f>M40+M118</f>
        <v>#REF!</v>
      </c>
      <c r="N39" s="117" t="e">
        <f>N40+N118</f>
        <v>#REF!</v>
      </c>
      <c r="O39" s="117" t="e">
        <f>O40+O118</f>
        <v>#REF!</v>
      </c>
      <c r="P39" s="117" t="e">
        <f>P40+P118</f>
        <v>#REF!</v>
      </c>
      <c r="Q39" s="117" t="e">
        <f>Q40+Q118</f>
        <v>#REF!</v>
      </c>
      <c r="R39" s="117"/>
      <c r="S39" s="102" t="e">
        <f aca="true" t="shared" si="31" ref="S39:AL39">S40+S118</f>
        <v>#REF!</v>
      </c>
      <c r="T39" s="102" t="e">
        <f t="shared" si="31"/>
        <v>#REF!</v>
      </c>
      <c r="U39" s="102" t="e">
        <f t="shared" si="31"/>
        <v>#REF!</v>
      </c>
      <c r="V39" s="102" t="e">
        <f t="shared" si="31"/>
        <v>#REF!</v>
      </c>
      <c r="W39" s="102" t="e">
        <f t="shared" si="31"/>
        <v>#REF!</v>
      </c>
      <c r="X39" s="102" t="e">
        <f t="shared" si="31"/>
        <v>#REF!</v>
      </c>
      <c r="Y39" s="102" t="e">
        <f t="shared" si="31"/>
        <v>#REF!</v>
      </c>
      <c r="Z39" s="102" t="e">
        <f t="shared" si="31"/>
        <v>#REF!</v>
      </c>
      <c r="AA39" s="102" t="e">
        <f t="shared" si="31"/>
        <v>#REF!</v>
      </c>
      <c r="AB39" s="102" t="e">
        <f t="shared" si="31"/>
        <v>#REF!</v>
      </c>
      <c r="AC39" s="116" t="e">
        <f t="shared" si="31"/>
        <v>#REF!</v>
      </c>
      <c r="AD39" s="117" t="e">
        <f t="shared" si="31"/>
        <v>#REF!</v>
      </c>
      <c r="AE39" s="117" t="e">
        <f t="shared" si="31"/>
        <v>#REF!</v>
      </c>
      <c r="AF39" s="102" t="e">
        <f t="shared" si="31"/>
        <v>#REF!</v>
      </c>
      <c r="AG39" s="102" t="e">
        <f t="shared" si="31"/>
        <v>#REF!</v>
      </c>
      <c r="AH39" s="102" t="e">
        <f t="shared" si="31"/>
        <v>#REF!</v>
      </c>
      <c r="AI39" s="102" t="e">
        <f t="shared" si="31"/>
        <v>#REF!</v>
      </c>
      <c r="AJ39" s="102" t="e">
        <f t="shared" si="31"/>
        <v>#REF!</v>
      </c>
      <c r="AK39" s="102" t="e">
        <f t="shared" si="31"/>
        <v>#REF!</v>
      </c>
      <c r="AL39" s="116" t="e">
        <f t="shared" si="31"/>
        <v>#REF!</v>
      </c>
      <c r="AM39" s="117"/>
      <c r="AN39" s="118" t="e">
        <f aca="true" t="shared" si="32" ref="AN39:AT39">AN40+AN118</f>
        <v>#REF!</v>
      </c>
      <c r="AO39" s="102" t="e">
        <f t="shared" si="32"/>
        <v>#REF!</v>
      </c>
      <c r="AP39" s="102" t="e">
        <f t="shared" si="32"/>
        <v>#REF!</v>
      </c>
      <c r="AQ39" s="102" t="e">
        <f t="shared" si="32"/>
        <v>#REF!</v>
      </c>
      <c r="AR39" s="102" t="e">
        <f t="shared" si="32"/>
        <v>#REF!</v>
      </c>
      <c r="AS39" s="102" t="e">
        <f t="shared" si="32"/>
        <v>#REF!</v>
      </c>
      <c r="AT39" s="102" t="e">
        <f t="shared" si="32"/>
        <v>#REF!</v>
      </c>
    </row>
    <row r="40" spans="1:46" ht="14.25" customHeight="1">
      <c r="A40" s="100" t="s">
        <v>21</v>
      </c>
      <c r="B40" s="101" t="s">
        <v>22</v>
      </c>
      <c r="C40" s="102">
        <v>2236607</v>
      </c>
      <c r="D40" s="102">
        <v>25296</v>
      </c>
      <c r="E40" s="102">
        <v>0</v>
      </c>
      <c r="F40" s="102">
        <v>0</v>
      </c>
      <c r="G40" s="102">
        <v>539372</v>
      </c>
      <c r="H40" s="102">
        <v>574609</v>
      </c>
      <c r="I40" s="102">
        <v>588960</v>
      </c>
      <c r="J40" s="102">
        <v>13079</v>
      </c>
      <c r="K40" s="102">
        <v>533666</v>
      </c>
      <c r="L40" s="102">
        <v>12217</v>
      </c>
      <c r="M40" s="116" t="e">
        <f>M41+M56+M94+M99+M91+M116</f>
        <v>#REF!</v>
      </c>
      <c r="N40" s="117" t="e">
        <f>N41+N56+N94+N99+N91+N116</f>
        <v>#REF!</v>
      </c>
      <c r="O40" s="117" t="e">
        <f>O41+O56+O94+O99+O91+O116</f>
        <v>#REF!</v>
      </c>
      <c r="P40" s="117" t="e">
        <f>P41+P56+P94+P99+P91+P116</f>
        <v>#REF!</v>
      </c>
      <c r="Q40" s="117" t="e">
        <f>Q41+Q56+Q94+Q99+Q91+Q116</f>
        <v>#REF!</v>
      </c>
      <c r="R40" s="117"/>
      <c r="S40" s="102" t="e">
        <f aca="true" t="shared" si="33" ref="S40:AL40">S41+S56+S94+S99+S91+S116</f>
        <v>#REF!</v>
      </c>
      <c r="T40" s="102" t="e">
        <f t="shared" si="33"/>
        <v>#REF!</v>
      </c>
      <c r="U40" s="102" t="e">
        <f t="shared" si="33"/>
        <v>#REF!</v>
      </c>
      <c r="V40" s="102" t="e">
        <f t="shared" si="33"/>
        <v>#REF!</v>
      </c>
      <c r="W40" s="102" t="e">
        <f t="shared" si="33"/>
        <v>#REF!</v>
      </c>
      <c r="X40" s="102" t="e">
        <f t="shared" si="33"/>
        <v>#REF!</v>
      </c>
      <c r="Y40" s="102" t="e">
        <f t="shared" si="33"/>
        <v>#REF!</v>
      </c>
      <c r="Z40" s="102" t="e">
        <f t="shared" si="33"/>
        <v>#REF!</v>
      </c>
      <c r="AA40" s="102" t="e">
        <f t="shared" si="33"/>
        <v>#REF!</v>
      </c>
      <c r="AB40" s="102" t="e">
        <f t="shared" si="33"/>
        <v>#REF!</v>
      </c>
      <c r="AC40" s="116" t="e">
        <f t="shared" si="33"/>
        <v>#REF!</v>
      </c>
      <c r="AD40" s="117" t="e">
        <f t="shared" si="33"/>
        <v>#REF!</v>
      </c>
      <c r="AE40" s="117" t="e">
        <f t="shared" si="33"/>
        <v>#REF!</v>
      </c>
      <c r="AF40" s="102" t="e">
        <f t="shared" si="33"/>
        <v>#REF!</v>
      </c>
      <c r="AG40" s="102" t="e">
        <f t="shared" si="33"/>
        <v>#REF!</v>
      </c>
      <c r="AH40" s="102" t="e">
        <f t="shared" si="33"/>
        <v>#REF!</v>
      </c>
      <c r="AI40" s="102" t="e">
        <f t="shared" si="33"/>
        <v>#REF!</v>
      </c>
      <c r="AJ40" s="102" t="e">
        <f t="shared" si="33"/>
        <v>#REF!</v>
      </c>
      <c r="AK40" s="102" t="e">
        <f t="shared" si="33"/>
        <v>#REF!</v>
      </c>
      <c r="AL40" s="116" t="e">
        <f t="shared" si="33"/>
        <v>#REF!</v>
      </c>
      <c r="AM40" s="117"/>
      <c r="AN40" s="118" t="e">
        <f aca="true" t="shared" si="34" ref="AN40:AT40">AN41+AN56+AN94+AN99+AN91+AN116</f>
        <v>#REF!</v>
      </c>
      <c r="AO40" s="102" t="e">
        <f t="shared" si="34"/>
        <v>#REF!</v>
      </c>
      <c r="AP40" s="102" t="e">
        <f t="shared" si="34"/>
        <v>#REF!</v>
      </c>
      <c r="AQ40" s="102" t="e">
        <f t="shared" si="34"/>
        <v>#REF!</v>
      </c>
      <c r="AR40" s="102" t="e">
        <f t="shared" si="34"/>
        <v>#REF!</v>
      </c>
      <c r="AS40" s="102" t="e">
        <f t="shared" si="34"/>
        <v>#REF!</v>
      </c>
      <c r="AT40" s="102" t="e">
        <f t="shared" si="34"/>
        <v>#REF!</v>
      </c>
    </row>
    <row r="41" spans="1:46" ht="14.25" customHeight="1">
      <c r="A41" s="105" t="s">
        <v>23</v>
      </c>
      <c r="B41" s="106" t="s">
        <v>24</v>
      </c>
      <c r="C41" s="107">
        <v>1867087</v>
      </c>
      <c r="D41" s="107">
        <v>0</v>
      </c>
      <c r="E41" s="107">
        <v>0</v>
      </c>
      <c r="F41" s="107">
        <v>0</v>
      </c>
      <c r="G41" s="107">
        <v>482050</v>
      </c>
      <c r="H41" s="107">
        <v>487624</v>
      </c>
      <c r="I41" s="107">
        <v>489658</v>
      </c>
      <c r="J41" s="107">
        <v>0</v>
      </c>
      <c r="K41" s="107">
        <v>407755</v>
      </c>
      <c r="L41" s="107">
        <v>0</v>
      </c>
      <c r="M41" s="108" t="e">
        <f>+M42+M50+#REF!</f>
        <v>#REF!</v>
      </c>
      <c r="N41" s="109" t="e">
        <f>+N42+N50+#REF!</f>
        <v>#REF!</v>
      </c>
      <c r="O41" s="109" t="e">
        <f>+O42+O50+#REF!</f>
        <v>#REF!</v>
      </c>
      <c r="P41" s="109" t="e">
        <f>+P42+P50+#REF!</f>
        <v>#REF!</v>
      </c>
      <c r="Q41" s="109" t="e">
        <f>+Q42+Q50+#REF!</f>
        <v>#REF!</v>
      </c>
      <c r="R41" s="109"/>
      <c r="S41" s="107" t="e">
        <f>+S42+S50+#REF!</f>
        <v>#REF!</v>
      </c>
      <c r="T41" s="107" t="e">
        <f>+T42+T50+#REF!</f>
        <v>#REF!</v>
      </c>
      <c r="U41" s="107" t="e">
        <f>+U42+U50+#REF!</f>
        <v>#REF!</v>
      </c>
      <c r="V41" s="107" t="e">
        <f>+V42+V50+#REF!</f>
        <v>#REF!</v>
      </c>
      <c r="W41" s="107" t="e">
        <f>+W42+W50+#REF!</f>
        <v>#REF!</v>
      </c>
      <c r="X41" s="107" t="e">
        <f>+X42+X50+#REF!</f>
        <v>#REF!</v>
      </c>
      <c r="Y41" s="107" t="e">
        <f>+Y42+Y50+#REF!</f>
        <v>#REF!</v>
      </c>
      <c r="Z41" s="107" t="e">
        <f>+Z42+Z50+#REF!</f>
        <v>#REF!</v>
      </c>
      <c r="AA41" s="107" t="e">
        <f>+AA42+AA50+#REF!</f>
        <v>#REF!</v>
      </c>
      <c r="AB41" s="107" t="e">
        <f>+AB42+AB50+#REF!</f>
        <v>#REF!</v>
      </c>
      <c r="AC41" s="108" t="e">
        <f>+AC42+AC50+#REF!</f>
        <v>#REF!</v>
      </c>
      <c r="AD41" s="109" t="e">
        <f>+AD42+AD50+#REF!</f>
        <v>#REF!</v>
      </c>
      <c r="AE41" s="109" t="e">
        <f>+AE42+AE50+#REF!</f>
        <v>#REF!</v>
      </c>
      <c r="AF41" s="107" t="e">
        <f>+AF42+AF50+#REF!</f>
        <v>#REF!</v>
      </c>
      <c r="AG41" s="107" t="e">
        <f>+AG42+AG50+#REF!</f>
        <v>#REF!</v>
      </c>
      <c r="AH41" s="107" t="e">
        <f>+AH42+AH50+#REF!</f>
        <v>#REF!</v>
      </c>
      <c r="AI41" s="107" t="e">
        <f>+AI42+AI50+#REF!</f>
        <v>#REF!</v>
      </c>
      <c r="AJ41" s="107" t="e">
        <f>+AJ42+AJ50+#REF!</f>
        <v>#REF!</v>
      </c>
      <c r="AK41" s="107" t="e">
        <f>+AK42+AK50+#REF!</f>
        <v>#REF!</v>
      </c>
      <c r="AL41" s="108" t="e">
        <f>+AL42+AL50+#REF!</f>
        <v>#REF!</v>
      </c>
      <c r="AM41" s="109"/>
      <c r="AN41" s="110" t="e">
        <f>+AN42+AN50+#REF!</f>
        <v>#REF!</v>
      </c>
      <c r="AO41" s="107" t="e">
        <f>+AO42+AO50+#REF!</f>
        <v>#REF!</v>
      </c>
      <c r="AP41" s="107" t="e">
        <f>+AP42+AP50+#REF!</f>
        <v>#REF!</v>
      </c>
      <c r="AQ41" s="107" t="e">
        <f>+AQ42+AQ50+#REF!</f>
        <v>#REF!</v>
      </c>
      <c r="AR41" s="107" t="e">
        <f>+AR42+AR50+#REF!</f>
        <v>#REF!</v>
      </c>
      <c r="AS41" s="107" t="e">
        <f>+AS42+AS50+#REF!</f>
        <v>#REF!</v>
      </c>
      <c r="AT41" s="107" t="e">
        <f>+AT42+AT50+#REF!</f>
        <v>#REF!</v>
      </c>
    </row>
    <row r="42" spans="1:46" ht="14.25" customHeight="1">
      <c r="A42" s="105" t="s">
        <v>48</v>
      </c>
      <c r="B42" s="112" t="s">
        <v>49</v>
      </c>
      <c r="C42" s="107">
        <v>1467422</v>
      </c>
      <c r="D42" s="107">
        <v>0</v>
      </c>
      <c r="E42" s="107">
        <v>0</v>
      </c>
      <c r="F42" s="107">
        <v>0</v>
      </c>
      <c r="G42" s="107">
        <v>377995</v>
      </c>
      <c r="H42" s="107">
        <v>381946</v>
      </c>
      <c r="I42" s="107">
        <v>385440</v>
      </c>
      <c r="J42" s="107">
        <v>0</v>
      </c>
      <c r="K42" s="107">
        <v>322041</v>
      </c>
      <c r="L42" s="107">
        <v>0</v>
      </c>
      <c r="M42" s="108" t="e">
        <f>+M43+#REF!+#REF!+#REF!+#REF!+M44+#REF!+#REF!+#REF!+M45+#REF!+M46+M47+M48+M49+#REF!+#REF!</f>
        <v>#REF!</v>
      </c>
      <c r="N42" s="109" t="e">
        <f>+N43+#REF!+#REF!+#REF!+#REF!+N44+#REF!+#REF!+#REF!+N45+#REF!+N46+N47+N48+N49+#REF!+#REF!</f>
        <v>#REF!</v>
      </c>
      <c r="O42" s="109" t="e">
        <f>+O43+#REF!+#REF!+#REF!+#REF!+O44+#REF!+#REF!+#REF!+O45+#REF!+O46+O47+O48+O49+#REF!+#REF!</f>
        <v>#REF!</v>
      </c>
      <c r="P42" s="109" t="e">
        <f>+P43+#REF!+#REF!+#REF!+#REF!+P44+#REF!+#REF!+#REF!+P45+#REF!+P46+P47+P48+P49+#REF!+#REF!</f>
        <v>#REF!</v>
      </c>
      <c r="Q42" s="109" t="e">
        <f>+Q43+#REF!+#REF!+#REF!+#REF!+Q44+#REF!+#REF!+#REF!+Q45+#REF!+Q46+Q47+Q48+Q49+#REF!+#REF!</f>
        <v>#REF!</v>
      </c>
      <c r="R42" s="109"/>
      <c r="S42" s="107" t="e">
        <f>+S43+#REF!+#REF!+#REF!+#REF!+S44+#REF!+#REF!+#REF!+S45+#REF!+S46+S47+S48+S49+#REF!+#REF!</f>
        <v>#REF!</v>
      </c>
      <c r="T42" s="107" t="e">
        <f>+T43+#REF!+#REF!+#REF!+#REF!+T44+#REF!+#REF!+#REF!+T45+#REF!+T46+T47+T48+T49+#REF!+#REF!</f>
        <v>#REF!</v>
      </c>
      <c r="U42" s="107" t="e">
        <f>+U43+#REF!+#REF!+#REF!+#REF!+U44+#REF!+#REF!+#REF!+U45+#REF!+U46+U47+U48+U49+#REF!+#REF!</f>
        <v>#REF!</v>
      </c>
      <c r="V42" s="107" t="e">
        <f>+V43+#REF!+#REF!+#REF!+#REF!+V44+#REF!+#REF!+#REF!+V45+#REF!+V46+V47+V48+V49+#REF!+#REF!</f>
        <v>#REF!</v>
      </c>
      <c r="W42" s="107" t="e">
        <f>+W43+#REF!+#REF!+#REF!+#REF!+W44+#REF!+#REF!+#REF!+W45+#REF!+W46+W47+W48+W49+#REF!+#REF!</f>
        <v>#REF!</v>
      </c>
      <c r="X42" s="107" t="e">
        <f>+X43+#REF!+#REF!+#REF!+#REF!+X44+#REF!+#REF!+#REF!+X45+#REF!+X46+X47+X48+X49+#REF!+#REF!</f>
        <v>#REF!</v>
      </c>
      <c r="Y42" s="107" t="e">
        <f>+Y43+#REF!+#REF!+#REF!+#REF!+Y44+#REF!+#REF!+#REF!+Y45+#REF!+Y46+Y47+Y48+Y49+#REF!+#REF!</f>
        <v>#REF!</v>
      </c>
      <c r="Z42" s="107" t="e">
        <f>+Z43+#REF!+#REF!+#REF!+#REF!+Z44+#REF!+#REF!+#REF!+Z45+#REF!+Z46+Z47+Z48+Z49+#REF!+#REF!</f>
        <v>#REF!</v>
      </c>
      <c r="AA42" s="107" t="e">
        <f>+AA43+#REF!+#REF!+#REF!+#REF!+AA44+#REF!+#REF!+#REF!+AA45+#REF!+AA46+AA47+AA48+AA49+#REF!+#REF!</f>
        <v>#REF!</v>
      </c>
      <c r="AB42" s="107" t="e">
        <f>+AB43+#REF!+#REF!+#REF!+#REF!+AB44+#REF!+#REF!+#REF!+AB45+#REF!+AB46+AB47+AB48+AB49+#REF!+#REF!</f>
        <v>#REF!</v>
      </c>
      <c r="AC42" s="108" t="e">
        <f>+AC43+#REF!+#REF!+#REF!+#REF!+AC44+#REF!+#REF!+#REF!+AC45+#REF!+AC46+AC47+AC48+AC49+#REF!+#REF!</f>
        <v>#REF!</v>
      </c>
      <c r="AD42" s="109" t="e">
        <f>+AD43+#REF!+#REF!+#REF!+#REF!+AD44+#REF!+#REF!+#REF!+AD45+#REF!+AD46+AD47+AD48+AD49+#REF!+#REF!</f>
        <v>#REF!</v>
      </c>
      <c r="AE42" s="109" t="e">
        <f>+AE43+#REF!+#REF!+#REF!+#REF!+AE44+#REF!+#REF!+#REF!+AE45+#REF!+AE46+AE47+AE48+AE49+#REF!+#REF!</f>
        <v>#REF!</v>
      </c>
      <c r="AF42" s="107" t="e">
        <f>+AF43+#REF!+#REF!+#REF!+#REF!+AF44+#REF!+#REF!+#REF!+AF45+#REF!+AF46+AF47+AF48+AF49+#REF!+#REF!</f>
        <v>#REF!</v>
      </c>
      <c r="AG42" s="107" t="e">
        <f>+AG43+#REF!+#REF!+#REF!+#REF!+AG44+#REF!+#REF!+#REF!+AG45+#REF!+AG46+AG47+AG48+AG49+#REF!+#REF!</f>
        <v>#REF!</v>
      </c>
      <c r="AH42" s="107" t="e">
        <f>+AH43+#REF!+#REF!+#REF!+#REF!+AH44+#REF!+#REF!+#REF!+AH45+#REF!+AH46+AH47+AH48+AH49+#REF!+#REF!</f>
        <v>#REF!</v>
      </c>
      <c r="AI42" s="107" t="e">
        <f>+AI43+#REF!+#REF!+#REF!+#REF!+AI44+#REF!+#REF!+#REF!+AI45+#REF!+AI46+AI47+AI48+AI49+#REF!+#REF!</f>
        <v>#REF!</v>
      </c>
      <c r="AJ42" s="107" t="e">
        <f>+AJ43+#REF!+#REF!+#REF!+#REF!+AJ44+#REF!+#REF!+#REF!+AJ45+#REF!+AJ46+AJ47+AJ48+AJ49+#REF!+#REF!</f>
        <v>#REF!</v>
      </c>
      <c r="AK42" s="107" t="e">
        <f>+AK43+#REF!+#REF!+#REF!+#REF!+AK44+#REF!+#REF!+#REF!+AK45+#REF!+AK46+AK47+AK48+AK49+#REF!+#REF!</f>
        <v>#REF!</v>
      </c>
      <c r="AL42" s="108" t="e">
        <f>+AL43+#REF!+#REF!+#REF!+#REF!+AL44+#REF!+#REF!+#REF!+AL45+#REF!+AL46+AL47+AL48+AL49+#REF!+#REF!</f>
        <v>#REF!</v>
      </c>
      <c r="AM42" s="109"/>
      <c r="AN42" s="110" t="e">
        <f>+AN43+#REF!+#REF!+#REF!+#REF!+AN44+#REF!+#REF!+#REF!+AN45+#REF!+AN46+AN47+AN48+AN49+#REF!+#REF!</f>
        <v>#REF!</v>
      </c>
      <c r="AO42" s="107" t="e">
        <f>+AO43+#REF!+#REF!+#REF!+#REF!+AO44+#REF!+#REF!+#REF!+AO45+#REF!+AO46+AO47+AO48+AO49+#REF!+#REF!</f>
        <v>#REF!</v>
      </c>
      <c r="AP42" s="107" t="e">
        <f>+AP43+#REF!+#REF!+#REF!+#REF!+AP44+#REF!+#REF!+#REF!+AP45+#REF!+AP46+AP47+AP48+AP49+#REF!+#REF!</f>
        <v>#REF!</v>
      </c>
      <c r="AQ42" s="107" t="e">
        <f>+AQ43+#REF!+#REF!+#REF!+#REF!+AQ44+#REF!+#REF!+#REF!+AQ45+#REF!+AQ46+AQ47+AQ48+AQ49+#REF!+#REF!</f>
        <v>#REF!</v>
      </c>
      <c r="AR42" s="107" t="e">
        <f>+AR43+#REF!+#REF!+#REF!+#REF!+AR44+#REF!+#REF!+#REF!+AR45+#REF!+AR46+AR47+AR48+AR49+#REF!+#REF!</f>
        <v>#REF!</v>
      </c>
      <c r="AS42" s="107" t="e">
        <f>+AS43+#REF!+#REF!+#REF!+#REF!+AS44+#REF!+#REF!+#REF!+AS45+#REF!+AS46+AS47+AS48+AS49+#REF!+#REF!</f>
        <v>#REF!</v>
      </c>
      <c r="AT42" s="107" t="e">
        <f>+AT43+#REF!+#REF!+#REF!+#REF!+AT44+#REF!+#REF!+#REF!+AT45+#REF!+AT46+AT47+AT48+AT49+#REF!+#REF!</f>
        <v>#REF!</v>
      </c>
    </row>
    <row r="43" spans="1:46" ht="14.25" customHeight="1">
      <c r="A43" s="123" t="s">
        <v>50</v>
      </c>
      <c r="B43" s="112" t="s">
        <v>51</v>
      </c>
      <c r="C43" s="107">
        <v>1455804</v>
      </c>
      <c r="D43" s="107">
        <v>0</v>
      </c>
      <c r="E43" s="107">
        <v>0</v>
      </c>
      <c r="F43" s="107">
        <v>0</v>
      </c>
      <c r="G43" s="107">
        <v>374541</v>
      </c>
      <c r="H43" s="107">
        <v>378388</v>
      </c>
      <c r="I43" s="107">
        <v>382639</v>
      </c>
      <c r="J43" s="107">
        <v>0</v>
      </c>
      <c r="K43" s="107">
        <v>320236</v>
      </c>
      <c r="L43" s="107">
        <v>0</v>
      </c>
      <c r="M43" s="108">
        <f>95800-529-1000</f>
        <v>94271</v>
      </c>
      <c r="N43" s="109">
        <v>0</v>
      </c>
      <c r="O43" s="109">
        <f aca="true" t="shared" si="35" ref="O43:O49">+AD43+AM43</f>
        <v>0</v>
      </c>
      <c r="P43" s="109">
        <f aca="true" t="shared" si="36" ref="P43:P49">+M43+O43</f>
        <v>94271</v>
      </c>
      <c r="Q43" s="109">
        <f aca="true" t="shared" si="37" ref="Q43:Q49">+N43+O43</f>
        <v>0</v>
      </c>
      <c r="R43" s="109"/>
      <c r="S43" s="107">
        <v>23000</v>
      </c>
      <c r="T43" s="107">
        <v>23757</v>
      </c>
      <c r="U43" s="107">
        <v>24000</v>
      </c>
      <c r="V43" s="107"/>
      <c r="W43" s="107"/>
      <c r="X43" s="107"/>
      <c r="Y43" s="107">
        <f aca="true" t="shared" si="38" ref="Y43:Y49">+P43-S43-T43-U43</f>
        <v>23514</v>
      </c>
      <c r="Z43" s="107"/>
      <c r="AA43" s="107"/>
      <c r="AB43" s="107"/>
      <c r="AC43" s="108">
        <f>1367000-10000-1000</f>
        <v>1356000</v>
      </c>
      <c r="AD43" s="109">
        <v>0</v>
      </c>
      <c r="AE43" s="109">
        <f aca="true" t="shared" si="39" ref="AE43:AE49">+AC43-AD43</f>
        <v>1356000</v>
      </c>
      <c r="AF43" s="107">
        <v>350171</v>
      </c>
      <c r="AG43" s="107">
        <v>353211</v>
      </c>
      <c r="AH43" s="107">
        <v>357189</v>
      </c>
      <c r="AI43" s="107"/>
      <c r="AJ43" s="107">
        <f aca="true" t="shared" si="40" ref="AJ43:AJ49">+AE43-AF43-AG43-AH43</f>
        <v>295429</v>
      </c>
      <c r="AK43" s="107"/>
      <c r="AL43" s="108">
        <f>4533+1000</f>
        <v>5533</v>
      </c>
      <c r="AM43" s="109"/>
      <c r="AN43" s="110">
        <v>5533</v>
      </c>
      <c r="AO43" s="107">
        <v>1370</v>
      </c>
      <c r="AP43" s="107">
        <v>1420</v>
      </c>
      <c r="AQ43" s="107">
        <v>1450</v>
      </c>
      <c r="AR43" s="107"/>
      <c r="AS43" s="107">
        <f aca="true" t="shared" si="41" ref="AS43:AS49">+AN43-AO43-AP43-AQ43</f>
        <v>1293</v>
      </c>
      <c r="AT43" s="107"/>
    </row>
    <row r="44" spans="1:46" ht="14.25" customHeight="1">
      <c r="A44" s="123" t="s">
        <v>60</v>
      </c>
      <c r="B44" s="112" t="s">
        <v>61</v>
      </c>
      <c r="C44" s="107">
        <v>150</v>
      </c>
      <c r="D44" s="107">
        <v>0</v>
      </c>
      <c r="E44" s="107">
        <v>0</v>
      </c>
      <c r="F44" s="107">
        <v>0</v>
      </c>
      <c r="G44" s="107">
        <v>75</v>
      </c>
      <c r="H44" s="107">
        <v>75</v>
      </c>
      <c r="I44" s="107">
        <v>0</v>
      </c>
      <c r="J44" s="107">
        <v>0</v>
      </c>
      <c r="K44" s="107">
        <v>0</v>
      </c>
      <c r="L44" s="107">
        <v>0</v>
      </c>
      <c r="M44" s="108">
        <v>150</v>
      </c>
      <c r="N44" s="109">
        <v>0</v>
      </c>
      <c r="O44" s="109">
        <f t="shared" si="35"/>
        <v>0</v>
      </c>
      <c r="P44" s="109">
        <f t="shared" si="36"/>
        <v>150</v>
      </c>
      <c r="Q44" s="109">
        <f t="shared" si="37"/>
        <v>0</v>
      </c>
      <c r="R44" s="109"/>
      <c r="S44" s="107">
        <v>75</v>
      </c>
      <c r="T44" s="107">
        <v>75</v>
      </c>
      <c r="U44" s="107"/>
      <c r="V44" s="107"/>
      <c r="W44" s="107"/>
      <c r="X44" s="107"/>
      <c r="Y44" s="107">
        <f t="shared" si="38"/>
        <v>0</v>
      </c>
      <c r="Z44" s="107"/>
      <c r="AA44" s="107"/>
      <c r="AB44" s="107"/>
      <c r="AC44" s="108">
        <v>0</v>
      </c>
      <c r="AD44" s="109">
        <v>0</v>
      </c>
      <c r="AE44" s="109">
        <f t="shared" si="39"/>
        <v>0</v>
      </c>
      <c r="AF44" s="107"/>
      <c r="AG44" s="107"/>
      <c r="AH44" s="107"/>
      <c r="AI44" s="107"/>
      <c r="AJ44" s="107">
        <f t="shared" si="40"/>
        <v>0</v>
      </c>
      <c r="AK44" s="107"/>
      <c r="AL44" s="108">
        <v>0</v>
      </c>
      <c r="AM44" s="109"/>
      <c r="AN44" s="110">
        <v>0</v>
      </c>
      <c r="AO44" s="107"/>
      <c r="AP44" s="107"/>
      <c r="AQ44" s="107"/>
      <c r="AR44" s="107"/>
      <c r="AS44" s="107">
        <f t="shared" si="41"/>
        <v>0</v>
      </c>
      <c r="AT44" s="107"/>
    </row>
    <row r="45" spans="1:46" ht="14.25" customHeight="1">
      <c r="A45" s="123" t="s">
        <v>62</v>
      </c>
      <c r="B45" s="112" t="s">
        <v>63</v>
      </c>
      <c r="C45" s="107">
        <v>300</v>
      </c>
      <c r="D45" s="107">
        <v>0</v>
      </c>
      <c r="E45" s="107">
        <v>0</v>
      </c>
      <c r="F45" s="107">
        <v>0</v>
      </c>
      <c r="G45" s="107">
        <v>160</v>
      </c>
      <c r="H45" s="107">
        <v>60</v>
      </c>
      <c r="I45" s="107">
        <v>40</v>
      </c>
      <c r="J45" s="107">
        <v>0</v>
      </c>
      <c r="K45" s="107">
        <v>40</v>
      </c>
      <c r="L45" s="107">
        <v>0</v>
      </c>
      <c r="M45" s="108">
        <v>120</v>
      </c>
      <c r="N45" s="109">
        <v>0</v>
      </c>
      <c r="O45" s="109">
        <f t="shared" si="35"/>
        <v>0</v>
      </c>
      <c r="P45" s="109">
        <f t="shared" si="36"/>
        <v>120</v>
      </c>
      <c r="Q45" s="109">
        <f t="shared" si="37"/>
        <v>0</v>
      </c>
      <c r="R45" s="109"/>
      <c r="S45" s="107">
        <v>110</v>
      </c>
      <c r="T45" s="107">
        <v>10</v>
      </c>
      <c r="U45" s="107"/>
      <c r="V45" s="107"/>
      <c r="W45" s="107"/>
      <c r="X45" s="107"/>
      <c r="Y45" s="107">
        <f t="shared" si="38"/>
        <v>0</v>
      </c>
      <c r="Z45" s="107"/>
      <c r="AA45" s="107"/>
      <c r="AB45" s="107"/>
      <c r="AC45" s="108">
        <v>180</v>
      </c>
      <c r="AD45" s="109">
        <v>0</v>
      </c>
      <c r="AE45" s="109">
        <f t="shared" si="39"/>
        <v>180</v>
      </c>
      <c r="AF45" s="107">
        <v>50</v>
      </c>
      <c r="AG45" s="107">
        <v>50</v>
      </c>
      <c r="AH45" s="107">
        <v>40</v>
      </c>
      <c r="AI45" s="107"/>
      <c r="AJ45" s="107">
        <f t="shared" si="40"/>
        <v>40</v>
      </c>
      <c r="AK45" s="107"/>
      <c r="AL45" s="108"/>
      <c r="AM45" s="109"/>
      <c r="AN45" s="110"/>
      <c r="AO45" s="107"/>
      <c r="AP45" s="107"/>
      <c r="AQ45" s="107"/>
      <c r="AR45" s="107"/>
      <c r="AS45" s="107">
        <f t="shared" si="41"/>
        <v>0</v>
      </c>
      <c r="AT45" s="107"/>
    </row>
    <row r="46" spans="1:46" ht="14.25" customHeight="1">
      <c r="A46" s="123" t="s">
        <v>66</v>
      </c>
      <c r="B46" s="112" t="s">
        <v>67</v>
      </c>
      <c r="C46" s="107">
        <v>220</v>
      </c>
      <c r="D46" s="107">
        <v>0</v>
      </c>
      <c r="E46" s="107">
        <v>0</v>
      </c>
      <c r="F46" s="107">
        <v>0</v>
      </c>
      <c r="G46" s="107">
        <v>86</v>
      </c>
      <c r="H46" s="107">
        <v>93</v>
      </c>
      <c r="I46" s="107">
        <v>21</v>
      </c>
      <c r="J46" s="107">
        <v>0</v>
      </c>
      <c r="K46" s="107">
        <v>20</v>
      </c>
      <c r="L46" s="107">
        <v>0</v>
      </c>
      <c r="M46" s="108">
        <v>60</v>
      </c>
      <c r="N46" s="109">
        <v>0</v>
      </c>
      <c r="O46" s="109">
        <f t="shared" si="35"/>
        <v>0</v>
      </c>
      <c r="P46" s="109">
        <f t="shared" si="36"/>
        <v>60</v>
      </c>
      <c r="Q46" s="109">
        <f t="shared" si="37"/>
        <v>0</v>
      </c>
      <c r="R46" s="109"/>
      <c r="S46" s="107">
        <v>25</v>
      </c>
      <c r="T46" s="107">
        <v>35</v>
      </c>
      <c r="U46" s="107"/>
      <c r="V46" s="107"/>
      <c r="W46" s="107"/>
      <c r="X46" s="107"/>
      <c r="Y46" s="107">
        <f t="shared" si="38"/>
        <v>0</v>
      </c>
      <c r="Z46" s="107"/>
      <c r="AA46" s="107"/>
      <c r="AB46" s="107"/>
      <c r="AC46" s="108">
        <v>160</v>
      </c>
      <c r="AD46" s="109">
        <v>0</v>
      </c>
      <c r="AE46" s="109">
        <f t="shared" si="39"/>
        <v>160</v>
      </c>
      <c r="AF46" s="107">
        <v>61</v>
      </c>
      <c r="AG46" s="107">
        <v>58</v>
      </c>
      <c r="AH46" s="107">
        <v>21</v>
      </c>
      <c r="AI46" s="107"/>
      <c r="AJ46" s="107">
        <f t="shared" si="40"/>
        <v>20</v>
      </c>
      <c r="AK46" s="107"/>
      <c r="AL46" s="108"/>
      <c r="AM46" s="109"/>
      <c r="AN46" s="110"/>
      <c r="AO46" s="107"/>
      <c r="AP46" s="107"/>
      <c r="AQ46" s="107"/>
      <c r="AR46" s="107"/>
      <c r="AS46" s="107">
        <f t="shared" si="41"/>
        <v>0</v>
      </c>
      <c r="AT46" s="107"/>
    </row>
    <row r="47" spans="1:46" ht="14.25" customHeight="1">
      <c r="A47" s="123" t="s">
        <v>68</v>
      </c>
      <c r="B47" s="112" t="s">
        <v>69</v>
      </c>
      <c r="C47" s="107">
        <v>1747</v>
      </c>
      <c r="D47" s="107">
        <v>0</v>
      </c>
      <c r="E47" s="107">
        <v>0</v>
      </c>
      <c r="F47" s="107">
        <v>0</v>
      </c>
      <c r="G47" s="107">
        <v>469</v>
      </c>
      <c r="H47" s="107">
        <v>484</v>
      </c>
      <c r="I47" s="107">
        <v>422</v>
      </c>
      <c r="J47" s="107">
        <v>0</v>
      </c>
      <c r="K47" s="107">
        <v>372</v>
      </c>
      <c r="L47" s="107">
        <v>0</v>
      </c>
      <c r="M47" s="108">
        <v>150</v>
      </c>
      <c r="N47" s="109">
        <v>0</v>
      </c>
      <c r="O47" s="109">
        <f t="shared" si="35"/>
        <v>0</v>
      </c>
      <c r="P47" s="109">
        <f t="shared" si="36"/>
        <v>150</v>
      </c>
      <c r="Q47" s="109">
        <f t="shared" si="37"/>
        <v>0</v>
      </c>
      <c r="R47" s="109"/>
      <c r="S47" s="107">
        <v>45</v>
      </c>
      <c r="T47" s="107">
        <v>42</v>
      </c>
      <c r="U47" s="107">
        <v>32</v>
      </c>
      <c r="V47" s="107"/>
      <c r="W47" s="107"/>
      <c r="X47" s="107"/>
      <c r="Y47" s="107">
        <f t="shared" si="38"/>
        <v>31</v>
      </c>
      <c r="Z47" s="107"/>
      <c r="AA47" s="107"/>
      <c r="AB47" s="107"/>
      <c r="AC47" s="108">
        <v>1575</v>
      </c>
      <c r="AD47" s="109">
        <v>0</v>
      </c>
      <c r="AE47" s="109">
        <f t="shared" si="39"/>
        <v>1575</v>
      </c>
      <c r="AF47" s="107">
        <v>418</v>
      </c>
      <c r="AG47" s="107">
        <v>437</v>
      </c>
      <c r="AH47" s="107">
        <v>383</v>
      </c>
      <c r="AI47" s="107"/>
      <c r="AJ47" s="107">
        <f t="shared" si="40"/>
        <v>337</v>
      </c>
      <c r="AK47" s="107"/>
      <c r="AL47" s="108">
        <v>22</v>
      </c>
      <c r="AM47" s="109"/>
      <c r="AN47" s="110">
        <v>22</v>
      </c>
      <c r="AO47" s="107">
        <v>6</v>
      </c>
      <c r="AP47" s="107">
        <v>5</v>
      </c>
      <c r="AQ47" s="107">
        <v>7</v>
      </c>
      <c r="AR47" s="107"/>
      <c r="AS47" s="107">
        <f t="shared" si="41"/>
        <v>4</v>
      </c>
      <c r="AT47" s="107"/>
    </row>
    <row r="48" spans="1:46" ht="14.25" customHeight="1">
      <c r="A48" s="123" t="s">
        <v>251</v>
      </c>
      <c r="B48" s="112" t="s">
        <v>252</v>
      </c>
      <c r="C48" s="107">
        <v>200</v>
      </c>
      <c r="D48" s="107">
        <v>0</v>
      </c>
      <c r="E48" s="107">
        <v>0</v>
      </c>
      <c r="F48" s="107">
        <v>0</v>
      </c>
      <c r="G48" s="107">
        <v>25</v>
      </c>
      <c r="H48" s="107">
        <v>55</v>
      </c>
      <c r="I48" s="107">
        <v>65</v>
      </c>
      <c r="J48" s="107">
        <v>0</v>
      </c>
      <c r="K48" s="107">
        <v>55</v>
      </c>
      <c r="L48" s="107">
        <v>0</v>
      </c>
      <c r="M48" s="108"/>
      <c r="N48" s="109">
        <v>0</v>
      </c>
      <c r="O48" s="109">
        <f t="shared" si="35"/>
        <v>0</v>
      </c>
      <c r="P48" s="109">
        <f t="shared" si="36"/>
        <v>0</v>
      </c>
      <c r="Q48" s="109">
        <f t="shared" si="37"/>
        <v>0</v>
      </c>
      <c r="R48" s="109"/>
      <c r="S48" s="107"/>
      <c r="T48" s="107"/>
      <c r="U48" s="107"/>
      <c r="V48" s="107"/>
      <c r="W48" s="107"/>
      <c r="X48" s="107"/>
      <c r="Y48" s="107">
        <f t="shared" si="38"/>
        <v>0</v>
      </c>
      <c r="Z48" s="107"/>
      <c r="AA48" s="107"/>
      <c r="AB48" s="107"/>
      <c r="AC48" s="108">
        <v>200</v>
      </c>
      <c r="AD48" s="109">
        <v>0</v>
      </c>
      <c r="AE48" s="109">
        <f t="shared" si="39"/>
        <v>200</v>
      </c>
      <c r="AF48" s="107">
        <v>25</v>
      </c>
      <c r="AG48" s="107">
        <v>55</v>
      </c>
      <c r="AH48" s="107">
        <v>65</v>
      </c>
      <c r="AI48" s="107"/>
      <c r="AJ48" s="107">
        <f t="shared" si="40"/>
        <v>55</v>
      </c>
      <c r="AK48" s="107"/>
      <c r="AL48" s="108"/>
      <c r="AM48" s="109"/>
      <c r="AN48" s="110"/>
      <c r="AO48" s="107"/>
      <c r="AP48" s="107"/>
      <c r="AQ48" s="107"/>
      <c r="AR48" s="107"/>
      <c r="AS48" s="107">
        <f t="shared" si="41"/>
        <v>0</v>
      </c>
      <c r="AT48" s="107"/>
    </row>
    <row r="49" spans="1:46" ht="12.75" customHeight="1">
      <c r="A49" s="123" t="s">
        <v>70</v>
      </c>
      <c r="B49" s="112" t="s">
        <v>71</v>
      </c>
      <c r="C49" s="107">
        <v>9001</v>
      </c>
      <c r="D49" s="107">
        <v>0</v>
      </c>
      <c r="E49" s="107">
        <v>0</v>
      </c>
      <c r="F49" s="107">
        <v>0</v>
      </c>
      <c r="G49" s="107">
        <v>2639</v>
      </c>
      <c r="H49" s="107">
        <v>2791</v>
      </c>
      <c r="I49" s="107">
        <v>2253</v>
      </c>
      <c r="J49" s="107">
        <v>0</v>
      </c>
      <c r="K49" s="107">
        <v>1318</v>
      </c>
      <c r="L49" s="107">
        <v>0</v>
      </c>
      <c r="M49" s="108">
        <v>1000</v>
      </c>
      <c r="N49" s="109">
        <v>0</v>
      </c>
      <c r="O49" s="109">
        <f t="shared" si="35"/>
        <v>0</v>
      </c>
      <c r="P49" s="109">
        <f t="shared" si="36"/>
        <v>1000</v>
      </c>
      <c r="Q49" s="109">
        <f t="shared" si="37"/>
        <v>0</v>
      </c>
      <c r="R49" s="109"/>
      <c r="S49" s="107">
        <v>175</v>
      </c>
      <c r="T49" s="107">
        <f>278-10</f>
        <v>268</v>
      </c>
      <c r="U49" s="107">
        <v>278</v>
      </c>
      <c r="V49" s="107"/>
      <c r="W49" s="107"/>
      <c r="X49" s="107"/>
      <c r="Y49" s="107">
        <f t="shared" si="38"/>
        <v>279</v>
      </c>
      <c r="Z49" s="107"/>
      <c r="AA49" s="107"/>
      <c r="AB49" s="107"/>
      <c r="AC49" s="108">
        <f>8500-500</f>
        <v>8000</v>
      </c>
      <c r="AD49" s="109">
        <v>0</v>
      </c>
      <c r="AE49" s="109">
        <f t="shared" si="39"/>
        <v>8000</v>
      </c>
      <c r="AF49" s="107">
        <v>2464</v>
      </c>
      <c r="AG49" s="107">
        <v>2523</v>
      </c>
      <c r="AH49" s="107">
        <v>1975</v>
      </c>
      <c r="AI49" s="107"/>
      <c r="AJ49" s="107">
        <f t="shared" si="40"/>
        <v>1038</v>
      </c>
      <c r="AK49" s="107"/>
      <c r="AL49" s="108">
        <v>1</v>
      </c>
      <c r="AM49" s="109"/>
      <c r="AN49" s="110">
        <v>1</v>
      </c>
      <c r="AO49" s="107"/>
      <c r="AP49" s="107"/>
      <c r="AQ49" s="107"/>
      <c r="AR49" s="107"/>
      <c r="AS49" s="107">
        <f t="shared" si="41"/>
        <v>1</v>
      </c>
      <c r="AT49" s="107"/>
    </row>
    <row r="50" spans="1:46" ht="14.25" customHeight="1">
      <c r="A50" s="105" t="s">
        <v>76</v>
      </c>
      <c r="B50" s="106" t="s">
        <v>77</v>
      </c>
      <c r="C50" s="107">
        <v>399665</v>
      </c>
      <c r="D50" s="107">
        <v>0</v>
      </c>
      <c r="E50" s="107">
        <v>0</v>
      </c>
      <c r="F50" s="107">
        <v>0</v>
      </c>
      <c r="G50" s="107">
        <v>104055</v>
      </c>
      <c r="H50" s="107">
        <v>105678</v>
      </c>
      <c r="I50" s="107">
        <v>104218</v>
      </c>
      <c r="J50" s="107">
        <v>0</v>
      </c>
      <c r="K50" s="107">
        <v>85714</v>
      </c>
      <c r="L50" s="107">
        <v>0</v>
      </c>
      <c r="M50" s="108">
        <f>+M51+M52+M53+M54+M55</f>
        <v>26360</v>
      </c>
      <c r="N50" s="109">
        <f>+N51+N52+N53+N54+N55</f>
        <v>0</v>
      </c>
      <c r="O50" s="109">
        <f>+O51+O52+O53+O54+O55</f>
        <v>0</v>
      </c>
      <c r="P50" s="109">
        <f>+P51+P52+P53+P54+P55</f>
        <v>26360</v>
      </c>
      <c r="Q50" s="109">
        <f>+Q51+Q52+Q53+Q54+Q55</f>
        <v>0</v>
      </c>
      <c r="R50" s="109"/>
      <c r="S50" s="107">
        <f aca="true" t="shared" si="42" ref="S50:AL50">+S51+S52+S53+S54+S55</f>
        <v>6866</v>
      </c>
      <c r="T50" s="107">
        <f t="shared" si="42"/>
        <v>6618</v>
      </c>
      <c r="U50" s="107">
        <f t="shared" si="42"/>
        <v>6497</v>
      </c>
      <c r="V50" s="107">
        <f t="shared" si="42"/>
        <v>0</v>
      </c>
      <c r="W50" s="107">
        <f t="shared" si="42"/>
        <v>0</v>
      </c>
      <c r="X50" s="107">
        <f t="shared" si="42"/>
        <v>0</v>
      </c>
      <c r="Y50" s="107">
        <f t="shared" si="42"/>
        <v>6379</v>
      </c>
      <c r="Z50" s="107">
        <f t="shared" si="42"/>
        <v>0</v>
      </c>
      <c r="AA50" s="107">
        <f t="shared" si="42"/>
        <v>0</v>
      </c>
      <c r="AB50" s="107">
        <f t="shared" si="42"/>
        <v>0</v>
      </c>
      <c r="AC50" s="108">
        <f t="shared" si="42"/>
        <v>372055</v>
      </c>
      <c r="AD50" s="109">
        <f t="shared" si="42"/>
        <v>0</v>
      </c>
      <c r="AE50" s="109">
        <f t="shared" si="42"/>
        <v>372055</v>
      </c>
      <c r="AF50" s="107">
        <f t="shared" si="42"/>
        <v>96811</v>
      </c>
      <c r="AG50" s="107">
        <f t="shared" si="42"/>
        <v>98666</v>
      </c>
      <c r="AH50" s="107">
        <f t="shared" si="42"/>
        <v>97327</v>
      </c>
      <c r="AI50" s="107">
        <f t="shared" si="42"/>
        <v>0</v>
      </c>
      <c r="AJ50" s="107">
        <f t="shared" si="42"/>
        <v>79251</v>
      </c>
      <c r="AK50" s="107">
        <f t="shared" si="42"/>
        <v>0</v>
      </c>
      <c r="AL50" s="108">
        <f t="shared" si="42"/>
        <v>1250</v>
      </c>
      <c r="AM50" s="109"/>
      <c r="AN50" s="110">
        <f aca="true" t="shared" si="43" ref="AN50:AT50">+AN51+AN52+AN53+AN54+AN55</f>
        <v>1250</v>
      </c>
      <c r="AO50" s="107">
        <f t="shared" si="43"/>
        <v>378</v>
      </c>
      <c r="AP50" s="107">
        <f t="shared" si="43"/>
        <v>394</v>
      </c>
      <c r="AQ50" s="107">
        <f t="shared" si="43"/>
        <v>394</v>
      </c>
      <c r="AR50" s="107">
        <f t="shared" si="43"/>
        <v>0</v>
      </c>
      <c r="AS50" s="107">
        <f t="shared" si="43"/>
        <v>84</v>
      </c>
      <c r="AT50" s="107">
        <f t="shared" si="43"/>
        <v>0</v>
      </c>
    </row>
    <row r="51" spans="1:46" ht="14.25" customHeight="1">
      <c r="A51" s="123" t="s">
        <v>78</v>
      </c>
      <c r="B51" s="112" t="s">
        <v>79</v>
      </c>
      <c r="C51" s="107">
        <v>303009</v>
      </c>
      <c r="D51" s="107">
        <v>0</v>
      </c>
      <c r="E51" s="107">
        <v>0</v>
      </c>
      <c r="F51" s="107">
        <v>0</v>
      </c>
      <c r="G51" s="107">
        <v>77307</v>
      </c>
      <c r="H51" s="107">
        <v>79243</v>
      </c>
      <c r="I51" s="107">
        <v>79570</v>
      </c>
      <c r="J51" s="107">
        <v>0</v>
      </c>
      <c r="K51" s="107">
        <v>66889</v>
      </c>
      <c r="L51" s="107">
        <v>0</v>
      </c>
      <c r="M51" s="108">
        <f>20000-74</f>
        <v>19926</v>
      </c>
      <c r="N51" s="109">
        <v>0</v>
      </c>
      <c r="O51" s="109">
        <f>+AD51+AM51</f>
        <v>0</v>
      </c>
      <c r="P51" s="109">
        <f>+M51+O51</f>
        <v>19926</v>
      </c>
      <c r="Q51" s="109">
        <f>+N51+O51</f>
        <v>0</v>
      </c>
      <c r="R51" s="109"/>
      <c r="S51" s="107">
        <v>5000</v>
      </c>
      <c r="T51" s="107">
        <v>4975</v>
      </c>
      <c r="U51" s="107">
        <v>4975</v>
      </c>
      <c r="V51" s="107"/>
      <c r="W51" s="107"/>
      <c r="X51" s="107"/>
      <c r="Y51" s="107">
        <f>+P51-S51-T51-U51</f>
        <v>4976</v>
      </c>
      <c r="Z51" s="107"/>
      <c r="AA51" s="107"/>
      <c r="AB51" s="107"/>
      <c r="AC51" s="108">
        <f>284340-2000-200</f>
        <v>282140</v>
      </c>
      <c r="AD51" s="109">
        <v>0</v>
      </c>
      <c r="AE51" s="109">
        <f>+AC51-AD51</f>
        <v>282140</v>
      </c>
      <c r="AF51" s="107">
        <v>72022</v>
      </c>
      <c r="AG51" s="107">
        <v>73970</v>
      </c>
      <c r="AH51" s="107">
        <v>74297</v>
      </c>
      <c r="AI51" s="107"/>
      <c r="AJ51" s="107">
        <f>+AE51-AF51-AG51-AH51</f>
        <v>61851</v>
      </c>
      <c r="AK51" s="107"/>
      <c r="AL51" s="108">
        <v>943</v>
      </c>
      <c r="AM51" s="109"/>
      <c r="AN51" s="110">
        <v>943</v>
      </c>
      <c r="AO51" s="107">
        <v>285</v>
      </c>
      <c r="AP51" s="107">
        <v>298</v>
      </c>
      <c r="AQ51" s="107">
        <v>298</v>
      </c>
      <c r="AR51" s="107"/>
      <c r="AS51" s="107">
        <f>+AN51-AO51-AP51-AQ51</f>
        <v>62</v>
      </c>
      <c r="AT51" s="107"/>
    </row>
    <row r="52" spans="1:46" ht="14.25" customHeight="1">
      <c r="A52" s="123" t="s">
        <v>80</v>
      </c>
      <c r="B52" s="112" t="s">
        <v>81</v>
      </c>
      <c r="C52" s="107">
        <v>7239</v>
      </c>
      <c r="D52" s="107">
        <v>0</v>
      </c>
      <c r="E52" s="107">
        <v>0</v>
      </c>
      <c r="F52" s="107">
        <v>0</v>
      </c>
      <c r="G52" s="107">
        <v>1935</v>
      </c>
      <c r="H52" s="107">
        <v>1930</v>
      </c>
      <c r="I52" s="107">
        <v>1931</v>
      </c>
      <c r="J52" s="107">
        <v>0</v>
      </c>
      <c r="K52" s="107">
        <v>1443</v>
      </c>
      <c r="L52" s="107">
        <v>0</v>
      </c>
      <c r="M52" s="108">
        <v>480</v>
      </c>
      <c r="N52" s="109">
        <v>0</v>
      </c>
      <c r="O52" s="109">
        <f>+AD52+AM52</f>
        <v>0</v>
      </c>
      <c r="P52" s="109">
        <f>+M52+O52</f>
        <v>480</v>
      </c>
      <c r="Q52" s="109">
        <f>+N52+O52</f>
        <v>0</v>
      </c>
      <c r="R52" s="109"/>
      <c r="S52" s="107">
        <v>120</v>
      </c>
      <c r="T52" s="107">
        <v>120</v>
      </c>
      <c r="U52" s="107">
        <v>120</v>
      </c>
      <c r="V52" s="107"/>
      <c r="W52" s="107"/>
      <c r="X52" s="107"/>
      <c r="Y52" s="107">
        <f>+P52-S52-T52-U52</f>
        <v>120</v>
      </c>
      <c r="Z52" s="107"/>
      <c r="AA52" s="107"/>
      <c r="AB52" s="107"/>
      <c r="AC52" s="108">
        <f>6835-100</f>
        <v>6735</v>
      </c>
      <c r="AD52" s="109">
        <v>0</v>
      </c>
      <c r="AE52" s="109">
        <f>+AC52-AD52</f>
        <v>6735</v>
      </c>
      <c r="AF52" s="107">
        <v>1808</v>
      </c>
      <c r="AG52" s="107">
        <v>1802</v>
      </c>
      <c r="AH52" s="107">
        <v>1803</v>
      </c>
      <c r="AI52" s="107"/>
      <c r="AJ52" s="107">
        <f>+AE52-AF52-AG52-AH52</f>
        <v>1322</v>
      </c>
      <c r="AK52" s="107"/>
      <c r="AL52" s="108">
        <v>24</v>
      </c>
      <c r="AM52" s="109"/>
      <c r="AN52" s="110">
        <v>24</v>
      </c>
      <c r="AO52" s="107">
        <v>7</v>
      </c>
      <c r="AP52" s="107">
        <v>8</v>
      </c>
      <c r="AQ52" s="107">
        <v>8</v>
      </c>
      <c r="AR52" s="107"/>
      <c r="AS52" s="107">
        <f>+AN52-AO52-AP52-AQ52</f>
        <v>1</v>
      </c>
      <c r="AT52" s="107"/>
    </row>
    <row r="53" spans="1:46" ht="14.25" customHeight="1">
      <c r="A53" s="123" t="s">
        <v>82</v>
      </c>
      <c r="B53" s="112" t="s">
        <v>83</v>
      </c>
      <c r="C53" s="107">
        <v>75232</v>
      </c>
      <c r="D53" s="107">
        <v>0</v>
      </c>
      <c r="E53" s="107">
        <v>0</v>
      </c>
      <c r="F53" s="107">
        <v>0</v>
      </c>
      <c r="G53" s="107">
        <v>19320</v>
      </c>
      <c r="H53" s="107">
        <v>19860</v>
      </c>
      <c r="I53" s="107">
        <v>19890</v>
      </c>
      <c r="J53" s="107">
        <v>0</v>
      </c>
      <c r="K53" s="107">
        <v>16162</v>
      </c>
      <c r="L53" s="107">
        <v>0</v>
      </c>
      <c r="M53" s="108">
        <f>5000-9</f>
        <v>4991</v>
      </c>
      <c r="N53" s="109">
        <v>0</v>
      </c>
      <c r="O53" s="109">
        <f>+AD53+AM53</f>
        <v>0</v>
      </c>
      <c r="P53" s="109">
        <f>+M53+O53</f>
        <v>4991</v>
      </c>
      <c r="Q53" s="109">
        <f>+N53+O53</f>
        <v>0</v>
      </c>
      <c r="R53" s="109"/>
      <c r="S53" s="107">
        <v>1250</v>
      </c>
      <c r="T53" s="107">
        <v>1247</v>
      </c>
      <c r="U53" s="107">
        <v>1247</v>
      </c>
      <c r="V53" s="107"/>
      <c r="W53" s="107"/>
      <c r="X53" s="107"/>
      <c r="Y53" s="107">
        <f>+P53-S53-T53-U53</f>
        <v>1247</v>
      </c>
      <c r="Z53" s="107"/>
      <c r="AA53" s="107"/>
      <c r="AB53" s="107"/>
      <c r="AC53" s="108">
        <f>71085-1000-80</f>
        <v>70005</v>
      </c>
      <c r="AD53" s="109">
        <v>0</v>
      </c>
      <c r="AE53" s="109">
        <f>+AC53-AD53</f>
        <v>70005</v>
      </c>
      <c r="AF53" s="107">
        <v>17999</v>
      </c>
      <c r="AG53" s="107">
        <v>18539</v>
      </c>
      <c r="AH53" s="107">
        <v>18569</v>
      </c>
      <c r="AI53" s="107"/>
      <c r="AJ53" s="107">
        <f>+AE53-AF53-AG53-AH53</f>
        <v>14898</v>
      </c>
      <c r="AK53" s="107"/>
      <c r="AL53" s="108">
        <v>236</v>
      </c>
      <c r="AM53" s="109"/>
      <c r="AN53" s="110">
        <v>236</v>
      </c>
      <c r="AO53" s="107">
        <v>71</v>
      </c>
      <c r="AP53" s="107">
        <v>74</v>
      </c>
      <c r="AQ53" s="107">
        <v>74</v>
      </c>
      <c r="AR53" s="107"/>
      <c r="AS53" s="107">
        <f>+AN53-AO53-AP53-AQ53</f>
        <v>17</v>
      </c>
      <c r="AT53" s="107"/>
    </row>
    <row r="54" spans="1:46" ht="14.25" customHeight="1">
      <c r="A54" s="123" t="s">
        <v>84</v>
      </c>
      <c r="B54" s="112" t="s">
        <v>85</v>
      </c>
      <c r="C54" s="107">
        <v>2206</v>
      </c>
      <c r="D54" s="107">
        <v>0</v>
      </c>
      <c r="E54" s="107">
        <v>0</v>
      </c>
      <c r="F54" s="107">
        <v>0</v>
      </c>
      <c r="G54" s="107">
        <v>600</v>
      </c>
      <c r="H54" s="107">
        <v>597</v>
      </c>
      <c r="I54" s="107">
        <v>591</v>
      </c>
      <c r="J54" s="107">
        <v>0</v>
      </c>
      <c r="K54" s="107">
        <v>418</v>
      </c>
      <c r="L54" s="107">
        <v>0</v>
      </c>
      <c r="M54" s="108">
        <v>144</v>
      </c>
      <c r="N54" s="109">
        <v>0</v>
      </c>
      <c r="O54" s="109">
        <f>+AD54+AM54</f>
        <v>0</v>
      </c>
      <c r="P54" s="109">
        <f>+M54+O54</f>
        <v>144</v>
      </c>
      <c r="Q54" s="109">
        <f>+N54+O54</f>
        <v>0</v>
      </c>
      <c r="R54" s="109"/>
      <c r="S54" s="107">
        <v>36</v>
      </c>
      <c r="T54" s="107">
        <v>36</v>
      </c>
      <c r="U54" s="107">
        <v>36</v>
      </c>
      <c r="V54" s="107"/>
      <c r="W54" s="107"/>
      <c r="X54" s="107"/>
      <c r="Y54" s="107">
        <f>+P54-S54-T54-U54</f>
        <v>36</v>
      </c>
      <c r="Z54" s="107"/>
      <c r="AA54" s="107"/>
      <c r="AB54" s="107"/>
      <c r="AC54" s="108">
        <v>2055</v>
      </c>
      <c r="AD54" s="109">
        <v>0</v>
      </c>
      <c r="AE54" s="109">
        <f>+AC54-AD54</f>
        <v>2055</v>
      </c>
      <c r="AF54" s="107">
        <v>561</v>
      </c>
      <c r="AG54" s="107">
        <v>559</v>
      </c>
      <c r="AH54" s="107">
        <v>553</v>
      </c>
      <c r="AI54" s="107"/>
      <c r="AJ54" s="107">
        <f>+AE54-AF54-AG54-AH54</f>
        <v>382</v>
      </c>
      <c r="AK54" s="107"/>
      <c r="AL54" s="108">
        <v>7</v>
      </c>
      <c r="AM54" s="109"/>
      <c r="AN54" s="110">
        <v>7</v>
      </c>
      <c r="AO54" s="107">
        <v>3</v>
      </c>
      <c r="AP54" s="107">
        <v>2</v>
      </c>
      <c r="AQ54" s="107">
        <v>2</v>
      </c>
      <c r="AR54" s="107"/>
      <c r="AS54" s="107">
        <f>+AN54-AO54-AP54-AQ54</f>
        <v>0</v>
      </c>
      <c r="AT54" s="107"/>
    </row>
    <row r="55" spans="1:46" ht="14.25" customHeight="1">
      <c r="A55" s="124" t="s">
        <v>86</v>
      </c>
      <c r="B55" s="106" t="s">
        <v>87</v>
      </c>
      <c r="C55" s="107">
        <v>11979</v>
      </c>
      <c r="D55" s="107">
        <v>0</v>
      </c>
      <c r="E55" s="107">
        <v>0</v>
      </c>
      <c r="F55" s="107">
        <v>0</v>
      </c>
      <c r="G55" s="107">
        <v>4893</v>
      </c>
      <c r="H55" s="107">
        <v>4048</v>
      </c>
      <c r="I55" s="107">
        <v>2236</v>
      </c>
      <c r="J55" s="107">
        <v>0</v>
      </c>
      <c r="K55" s="107">
        <v>802</v>
      </c>
      <c r="L55" s="107">
        <v>0</v>
      </c>
      <c r="M55" s="108">
        <f>900-81</f>
        <v>819</v>
      </c>
      <c r="N55" s="109">
        <v>0</v>
      </c>
      <c r="O55" s="109">
        <f>+AD55+AM55</f>
        <v>0</v>
      </c>
      <c r="P55" s="109">
        <f>+M55+O55</f>
        <v>819</v>
      </c>
      <c r="Q55" s="109">
        <f>+N55+O55</f>
        <v>0</v>
      </c>
      <c r="R55" s="109"/>
      <c r="S55" s="107">
        <v>460</v>
      </c>
      <c r="T55" s="107">
        <v>240</v>
      </c>
      <c r="U55" s="107">
        <v>119</v>
      </c>
      <c r="V55" s="107"/>
      <c r="W55" s="107"/>
      <c r="X55" s="107"/>
      <c r="Y55" s="107">
        <f>+P55-S55-T55-U55</f>
        <v>0</v>
      </c>
      <c r="Z55" s="107"/>
      <c r="AA55" s="107"/>
      <c r="AB55" s="107"/>
      <c r="AC55" s="108">
        <f>11620-500</f>
        <v>11120</v>
      </c>
      <c r="AD55" s="109">
        <v>0</v>
      </c>
      <c r="AE55" s="109">
        <f>+AC55-AD55</f>
        <v>11120</v>
      </c>
      <c r="AF55" s="107">
        <v>4421</v>
      </c>
      <c r="AG55" s="107">
        <v>3796</v>
      </c>
      <c r="AH55" s="107">
        <v>2105</v>
      </c>
      <c r="AI55" s="107"/>
      <c r="AJ55" s="107">
        <f>+AE55-AF55-AG55-AH55</f>
        <v>798</v>
      </c>
      <c r="AK55" s="107"/>
      <c r="AL55" s="108">
        <v>40</v>
      </c>
      <c r="AM55" s="109"/>
      <c r="AN55" s="110">
        <v>40</v>
      </c>
      <c r="AO55" s="107">
        <v>12</v>
      </c>
      <c r="AP55" s="107">
        <v>12</v>
      </c>
      <c r="AQ55" s="107">
        <v>12</v>
      </c>
      <c r="AR55" s="107"/>
      <c r="AS55" s="107">
        <f>+AN55-AO55-AP55-AQ55</f>
        <v>4</v>
      </c>
      <c r="AT55" s="107"/>
    </row>
    <row r="56" spans="1:46" ht="14.25" customHeight="1">
      <c r="A56" s="34" t="s">
        <v>25</v>
      </c>
      <c r="B56" s="35" t="s">
        <v>26</v>
      </c>
      <c r="C56" s="37">
        <v>252959</v>
      </c>
      <c r="D56" s="107">
        <v>25296</v>
      </c>
      <c r="E56" s="107">
        <v>0</v>
      </c>
      <c r="F56" s="107">
        <v>0</v>
      </c>
      <c r="G56" s="37">
        <v>53200</v>
      </c>
      <c r="H56" s="37">
        <v>63455</v>
      </c>
      <c r="I56" s="37">
        <v>70986</v>
      </c>
      <c r="J56" s="37">
        <v>13079</v>
      </c>
      <c r="K56" s="37">
        <v>65318</v>
      </c>
      <c r="L56" s="37">
        <v>12217</v>
      </c>
      <c r="M56" s="108" t="e">
        <f>+M57+M67+M68+M70+M74+M78+M81+M82+M84+M85+#REF!+M86+#REF!+M83</f>
        <v>#REF!</v>
      </c>
      <c r="N56" s="109" t="e">
        <f>+N57+N67+N68+N70+N74+N78+N81+N82+N84+N85+#REF!+N86+#REF!+N83</f>
        <v>#REF!</v>
      </c>
      <c r="O56" s="109" t="e">
        <f>+O57+O67+O68+O70+O74+O78+O81+O82+O84+O85+#REF!+O86+#REF!+O83</f>
        <v>#REF!</v>
      </c>
      <c r="P56" s="125" t="e">
        <f>+P57+P67+P68+P70+P74+P78+P81+P82+P84+P85+#REF!+P86+#REF!+P83</f>
        <v>#REF!</v>
      </c>
      <c r="Q56" s="109" t="e">
        <f>+Q57+Q67+Q68+Q70+Q74+Q78+Q81+Q82+Q84+Q85+#REF!+Q86+#REF!+Q83</f>
        <v>#REF!</v>
      </c>
      <c r="R56" s="109" t="e">
        <f aca="true" t="shared" si="44" ref="R56:R90">+P56-Q56</f>
        <v>#REF!</v>
      </c>
      <c r="S56" s="126" t="e">
        <f>+S57+S67+S68+S70+S74+S78+S81+S82+S84+S85+#REF!+S86+#REF!+S83</f>
        <v>#REF!</v>
      </c>
      <c r="T56" s="126" t="e">
        <f>+T57+T67+T68+T70+T74+T78+T81+T82+T84+T85+#REF!+T86+#REF!+T83</f>
        <v>#REF!</v>
      </c>
      <c r="U56" s="126" t="e">
        <f>+U57+U67+U68+U70+U74+U78+U81+U82+U84+U85+#REF!+U86+#REF!+U83</f>
        <v>#REF!</v>
      </c>
      <c r="V56" s="107" t="e">
        <f>+V57+V67+V68+V70+V74+V78+V81+V82+V84+V85+#REF!+V86+#REF!+V83</f>
        <v>#REF!</v>
      </c>
      <c r="W56" s="107" t="e">
        <f>+W57+W67+W68+W70+W74+W78+W81+W82+W84+W85+#REF!+W86+#REF!+W83</f>
        <v>#REF!</v>
      </c>
      <c r="X56" s="107" t="e">
        <f>+X57+X67+X68+X70+X74+X78+X81+X82+X84+X85+#REF!+X86+#REF!+X83</f>
        <v>#REF!</v>
      </c>
      <c r="Y56" s="107" t="e">
        <f>+Y57+Y67+Y68+Y70+Y74+Y78+Y81+Y82+Y84+Y85+#REF!+Y86+#REF!+Y83</f>
        <v>#REF!</v>
      </c>
      <c r="Z56" s="107" t="e">
        <f>+Z57+Z67+Z68+Z70+Z74+Z78+Z81+Z82+Z84+Z85+#REF!+Z86+#REF!+Z83</f>
        <v>#REF!</v>
      </c>
      <c r="AA56" s="107" t="e">
        <f>+AA57+AA67+AA68+AA70+AA74+AA78+AA81+AA82+AA84+AA85+#REF!+AA86+#REF!+AA83</f>
        <v>#REF!</v>
      </c>
      <c r="AB56" s="107" t="e">
        <f>+AB57+AB67+AB68+AB70+AB74+AB78+AB81+AB82+AB84+AB85+#REF!+AB86+#REF!+AB83</f>
        <v>#REF!</v>
      </c>
      <c r="AC56" s="108" t="e">
        <f>+AC57+AC67+AC68+AC70+AC74+AC78+AC81+AC82+AC84+AC85+#REF!+AC86+#REF!+AC83</f>
        <v>#REF!</v>
      </c>
      <c r="AD56" s="125" t="e">
        <f>+AD57+AD67+AD68+AD70+AD74+AD78+AD81+AD82+AD84+AD85+#REF!+AD86+#REF!+AD83</f>
        <v>#REF!</v>
      </c>
      <c r="AE56" s="109" t="e">
        <f>+AE57+AE67+AE68+AE70+AE74+AE78+AE81+AE82+AE84+AE85+#REF!+AE86+#REF!+AE83</f>
        <v>#REF!</v>
      </c>
      <c r="AF56" s="107" t="e">
        <f>+AF57+AF67+AF68+AF70+AF74+AF78+AF81+AF82+AF84+AF85+#REF!+AF86+#REF!+AF83</f>
        <v>#REF!</v>
      </c>
      <c r="AG56" s="107" t="e">
        <f>+AG57+AG67+AG68+AG70+AG74+AG78+AG81+AG82+AG84+AG85+#REF!+AG86+#REF!+AG83</f>
        <v>#REF!</v>
      </c>
      <c r="AH56" s="107" t="e">
        <f>+AH57+AH67+AH68+AH70+AH74+AH78+AH81+AH82+AH84+AH85+#REF!+AH86+#REF!+AH83</f>
        <v>#REF!</v>
      </c>
      <c r="AI56" s="107" t="e">
        <f>+AI57+AI67+AI68+AI70+AI74+AI78+AI81+AI82+AI84+AI85+#REF!+AI86+#REF!+AI83</f>
        <v>#REF!</v>
      </c>
      <c r="AJ56" s="107" t="e">
        <f>+AJ57+AJ67+AJ68+AJ70+AJ74+AJ78+AJ81+AJ82+AJ84+AJ85+#REF!+AJ86+#REF!+AJ83</f>
        <v>#REF!</v>
      </c>
      <c r="AK56" s="107" t="e">
        <f>+AK57+AK67+AK68+AK70+AK74+AK78+AK81+AK82+AK84+AK85+#REF!+AK86+#REF!+AK83</f>
        <v>#REF!</v>
      </c>
      <c r="AL56" s="108" t="e">
        <f>+AL57+AL67+AL68+AL70+AL74+AL78+AL81+AL82+AL84+AL85+#REF!+AL86+#REF!+AL83</f>
        <v>#REF!</v>
      </c>
      <c r="AM56" s="109" t="e">
        <f>+AM57+AM67+AM68+AM70+AM74+AM78+AM81+AM82+AM84+AM85+#REF!+AM86+#REF!+AM83</f>
        <v>#REF!</v>
      </c>
      <c r="AN56" s="110" t="e">
        <f>+AN57+AN67+AN68+AN70+AN74+AN78+AN81+AN82+AN84+AN85+#REF!+AN86+#REF!+AN83</f>
        <v>#REF!</v>
      </c>
      <c r="AO56" s="107" t="e">
        <f>+AO57+AO67+AO68+AO70+AO74+AO78+AO81+AO82+AO84+AO85+#REF!+AO86+#REF!+AO83</f>
        <v>#REF!</v>
      </c>
      <c r="AP56" s="107" t="e">
        <f>+AP57+AP67+AP68+AP70+AP74+AP78+AP81+AP82+AP84+AP85+#REF!+AP86+#REF!+AP83</f>
        <v>#REF!</v>
      </c>
      <c r="AQ56" s="107" t="e">
        <f>+AQ57+AQ67+AQ68+AQ70+AQ74+AQ78+AQ81+AQ82+AQ84+AQ85+#REF!+AQ86+#REF!+AQ83</f>
        <v>#REF!</v>
      </c>
      <c r="AR56" s="107" t="e">
        <f>+AR57+AR67+AR68+AR70+AR74+AR78+AR81+AR82+AR84+AR85+#REF!+AR86+#REF!+AR83</f>
        <v>#REF!</v>
      </c>
      <c r="AS56" s="107" t="e">
        <f>+AS57+AS67+AS68+AS70+AS74+AS78+AS81+AS82+AS84+AS85+#REF!+AS86+#REF!+AS83</f>
        <v>#REF!</v>
      </c>
      <c r="AT56" s="107" t="e">
        <f>+AT57+AT67+AT68+AT70+AT74+AT78+AT81+AT82+AT84+AT85+#REF!+AT86+#REF!+AT83</f>
        <v>#REF!</v>
      </c>
    </row>
    <row r="57" spans="1:46" ht="14.25" customHeight="1">
      <c r="A57" s="34" t="s">
        <v>88</v>
      </c>
      <c r="B57" s="35" t="s">
        <v>89</v>
      </c>
      <c r="C57" s="37">
        <v>224962</v>
      </c>
      <c r="D57" s="107">
        <v>22914</v>
      </c>
      <c r="E57" s="107">
        <v>0</v>
      </c>
      <c r="F57" s="107">
        <v>0</v>
      </c>
      <c r="G57" s="107">
        <v>46974</v>
      </c>
      <c r="H57" s="107">
        <v>55876</v>
      </c>
      <c r="I57" s="107">
        <v>63368</v>
      </c>
      <c r="J57" s="107">
        <v>11940</v>
      </c>
      <c r="K57" s="107">
        <v>58744</v>
      </c>
      <c r="L57" s="107">
        <v>10974</v>
      </c>
      <c r="M57" s="108">
        <f>+M58+M59+M60+M61+M62+M63+M64+M65+M66</f>
        <v>12793</v>
      </c>
      <c r="N57" s="109">
        <f>+N58+N59+N60+N61+N62+N63+N64+N65+N66</f>
        <v>1446</v>
      </c>
      <c r="O57" s="109">
        <f>+O58+O59+O60+O61+O62+O63+O64+O65+O66</f>
        <v>21468</v>
      </c>
      <c r="P57" s="109">
        <f>+P58+P59+P60+P61+P62+P63+P64+P65+P66</f>
        <v>34011</v>
      </c>
      <c r="Q57" s="109">
        <f>+Q58+Q59+Q60+Q61+Q62+Q63+Q64+Q65+Q66</f>
        <v>22914</v>
      </c>
      <c r="R57" s="109">
        <f t="shared" si="44"/>
        <v>11097</v>
      </c>
      <c r="S57" s="107">
        <f aca="true" t="shared" si="45" ref="S57:AT57">+S58+S59+S60+S61+S62+S63+S64+S65+S66</f>
        <v>4260</v>
      </c>
      <c r="T57" s="107">
        <f t="shared" si="45"/>
        <v>2335</v>
      </c>
      <c r="U57" s="107">
        <f t="shared" si="45"/>
        <v>13666</v>
      </c>
      <c r="V57" s="107">
        <f t="shared" si="45"/>
        <v>1084</v>
      </c>
      <c r="W57" s="107">
        <f t="shared" si="45"/>
        <v>10856</v>
      </c>
      <c r="X57" s="107">
        <f t="shared" si="45"/>
        <v>11940</v>
      </c>
      <c r="Y57" s="107">
        <f t="shared" si="45"/>
        <v>13750</v>
      </c>
      <c r="Z57" s="107">
        <f t="shared" si="45"/>
        <v>362</v>
      </c>
      <c r="AA57" s="107">
        <f t="shared" si="45"/>
        <v>10612</v>
      </c>
      <c r="AB57" s="107">
        <f t="shared" si="45"/>
        <v>10974</v>
      </c>
      <c r="AC57" s="108">
        <f t="shared" si="45"/>
        <v>211569</v>
      </c>
      <c r="AD57" s="125">
        <f t="shared" si="45"/>
        <v>21408</v>
      </c>
      <c r="AE57" s="109">
        <f t="shared" si="45"/>
        <v>190411</v>
      </c>
      <c r="AF57" s="107">
        <f t="shared" si="45"/>
        <v>42548</v>
      </c>
      <c r="AG57" s="107">
        <f t="shared" si="45"/>
        <v>53371</v>
      </c>
      <c r="AH57" s="107">
        <f t="shared" si="45"/>
        <v>49565</v>
      </c>
      <c r="AI57" s="107">
        <f t="shared" si="45"/>
        <v>10804</v>
      </c>
      <c r="AJ57" s="107">
        <f t="shared" si="45"/>
        <v>44927</v>
      </c>
      <c r="AK57" s="107">
        <f t="shared" si="45"/>
        <v>10604</v>
      </c>
      <c r="AL57" s="108">
        <f t="shared" si="45"/>
        <v>600</v>
      </c>
      <c r="AM57" s="109">
        <f t="shared" si="45"/>
        <v>60</v>
      </c>
      <c r="AN57" s="110">
        <f t="shared" si="45"/>
        <v>540</v>
      </c>
      <c r="AO57" s="107">
        <f t="shared" si="45"/>
        <v>166</v>
      </c>
      <c r="AP57" s="107">
        <f t="shared" si="45"/>
        <v>170</v>
      </c>
      <c r="AQ57" s="107">
        <f t="shared" si="45"/>
        <v>137</v>
      </c>
      <c r="AR57" s="107">
        <f t="shared" si="45"/>
        <v>52</v>
      </c>
      <c r="AS57" s="107">
        <f t="shared" si="45"/>
        <v>67</v>
      </c>
      <c r="AT57" s="107">
        <f t="shared" si="45"/>
        <v>8</v>
      </c>
    </row>
    <row r="58" spans="1:46" ht="14.25" customHeight="1">
      <c r="A58" s="34" t="s">
        <v>90</v>
      </c>
      <c r="B58" s="35" t="s">
        <v>91</v>
      </c>
      <c r="C58" s="37">
        <v>6904</v>
      </c>
      <c r="D58" s="107">
        <v>690</v>
      </c>
      <c r="E58" s="107">
        <v>0</v>
      </c>
      <c r="F58" s="107">
        <v>0</v>
      </c>
      <c r="G58" s="107">
        <v>703</v>
      </c>
      <c r="H58" s="107">
        <v>2228</v>
      </c>
      <c r="I58" s="107">
        <v>2131</v>
      </c>
      <c r="J58" s="107">
        <v>351</v>
      </c>
      <c r="K58" s="107">
        <v>1842</v>
      </c>
      <c r="L58" s="107">
        <v>339</v>
      </c>
      <c r="M58" s="108">
        <v>400</v>
      </c>
      <c r="N58" s="109">
        <v>40</v>
      </c>
      <c r="O58" s="109">
        <f aca="true" t="shared" si="46" ref="O58:O67">+AD58+AM58</f>
        <v>650</v>
      </c>
      <c r="P58" s="109">
        <v>1050</v>
      </c>
      <c r="Q58" s="109">
        <f aca="true" t="shared" si="47" ref="Q58:Q67">+N58+O58</f>
        <v>690</v>
      </c>
      <c r="R58" s="109">
        <f t="shared" si="44"/>
        <v>360</v>
      </c>
      <c r="S58" s="107">
        <v>5</v>
      </c>
      <c r="T58" s="107">
        <v>55</v>
      </c>
      <c r="U58" s="107">
        <f>200+325</f>
        <v>525</v>
      </c>
      <c r="V58" s="107">
        <v>26</v>
      </c>
      <c r="W58" s="107">
        <f aca="true" t="shared" si="48" ref="W58:W67">AI58+AR58</f>
        <v>325</v>
      </c>
      <c r="X58" s="107">
        <f aca="true" t="shared" si="49" ref="X58:X67">V58+W58</f>
        <v>351</v>
      </c>
      <c r="Y58" s="107">
        <f aca="true" t="shared" si="50" ref="Y58:Y67">+P58-S58-T58-U58</f>
        <v>465</v>
      </c>
      <c r="Z58" s="107">
        <f aca="true" t="shared" si="51" ref="Z58:Z67">N58-V58</f>
        <v>14</v>
      </c>
      <c r="AA58" s="107">
        <f aca="true" t="shared" si="52" ref="AA58:AA67">O58-W58</f>
        <v>325</v>
      </c>
      <c r="AB58" s="107">
        <f aca="true" t="shared" si="53" ref="AB58:AB67">Q58-X58</f>
        <v>339</v>
      </c>
      <c r="AC58" s="108">
        <v>6500</v>
      </c>
      <c r="AD58" s="125">
        <v>650</v>
      </c>
      <c r="AE58" s="109">
        <v>5850</v>
      </c>
      <c r="AF58" s="107">
        <v>697</v>
      </c>
      <c r="AG58" s="107">
        <v>2172</v>
      </c>
      <c r="AH58" s="107">
        <v>1604</v>
      </c>
      <c r="AI58" s="107">
        <v>325</v>
      </c>
      <c r="AJ58" s="107">
        <f aca="true" t="shared" si="54" ref="AJ58:AJ67">+AE58-AF58-AG58-AH58</f>
        <v>1377</v>
      </c>
      <c r="AK58" s="107">
        <f aca="true" t="shared" si="55" ref="AK58:AK67">AD58-AI58</f>
        <v>325</v>
      </c>
      <c r="AL58" s="108">
        <v>4</v>
      </c>
      <c r="AM58" s="109">
        <v>0</v>
      </c>
      <c r="AN58" s="110">
        <f aca="true" t="shared" si="56" ref="AN58:AN66">+AL58-AM58</f>
        <v>4</v>
      </c>
      <c r="AO58" s="107">
        <v>1</v>
      </c>
      <c r="AP58" s="107">
        <v>1</v>
      </c>
      <c r="AQ58" s="107">
        <v>2</v>
      </c>
      <c r="AR58" s="107">
        <v>0</v>
      </c>
      <c r="AS58" s="107">
        <f aca="true" t="shared" si="57" ref="AS58:AS67">+AN58-AO58-AP58-AQ58</f>
        <v>0</v>
      </c>
      <c r="AT58" s="107">
        <f aca="true" t="shared" si="58" ref="AT58:AT67">+AM58-AR58</f>
        <v>0</v>
      </c>
    </row>
    <row r="59" spans="1:46" ht="14.25" customHeight="1">
      <c r="A59" s="34" t="s">
        <v>92</v>
      </c>
      <c r="B59" s="35" t="s">
        <v>93</v>
      </c>
      <c r="C59" s="37">
        <v>684</v>
      </c>
      <c r="D59" s="107">
        <v>68</v>
      </c>
      <c r="E59" s="107">
        <v>0</v>
      </c>
      <c r="F59" s="107">
        <v>0</v>
      </c>
      <c r="G59" s="107">
        <v>133</v>
      </c>
      <c r="H59" s="107">
        <v>244</v>
      </c>
      <c r="I59" s="107">
        <v>190</v>
      </c>
      <c r="J59" s="107">
        <v>39</v>
      </c>
      <c r="K59" s="107">
        <v>117</v>
      </c>
      <c r="L59" s="107">
        <v>29</v>
      </c>
      <c r="M59" s="108">
        <v>180</v>
      </c>
      <c r="N59" s="109">
        <v>18</v>
      </c>
      <c r="O59" s="109">
        <f t="shared" si="46"/>
        <v>50</v>
      </c>
      <c r="P59" s="109">
        <v>230</v>
      </c>
      <c r="Q59" s="109">
        <f t="shared" si="47"/>
        <v>68</v>
      </c>
      <c r="R59" s="109">
        <f t="shared" si="44"/>
        <v>162</v>
      </c>
      <c r="S59" s="107">
        <v>40</v>
      </c>
      <c r="T59" s="107">
        <v>60</v>
      </c>
      <c r="U59" s="107">
        <f>40+25</f>
        <v>65</v>
      </c>
      <c r="V59" s="107">
        <v>14</v>
      </c>
      <c r="W59" s="107">
        <f t="shared" si="48"/>
        <v>25</v>
      </c>
      <c r="X59" s="107">
        <f t="shared" si="49"/>
        <v>39</v>
      </c>
      <c r="Y59" s="107">
        <f t="shared" si="50"/>
        <v>65</v>
      </c>
      <c r="Z59" s="107">
        <f t="shared" si="51"/>
        <v>4</v>
      </c>
      <c r="AA59" s="107">
        <f t="shared" si="52"/>
        <v>25</v>
      </c>
      <c r="AB59" s="107">
        <f t="shared" si="53"/>
        <v>29</v>
      </c>
      <c r="AC59" s="108">
        <v>500</v>
      </c>
      <c r="AD59" s="125">
        <v>50</v>
      </c>
      <c r="AE59" s="109">
        <v>450</v>
      </c>
      <c r="AF59" s="107">
        <v>92</v>
      </c>
      <c r="AG59" s="107">
        <v>183</v>
      </c>
      <c r="AH59" s="107">
        <v>124</v>
      </c>
      <c r="AI59" s="107">
        <v>25</v>
      </c>
      <c r="AJ59" s="107">
        <f t="shared" si="54"/>
        <v>51</v>
      </c>
      <c r="AK59" s="107">
        <f t="shared" si="55"/>
        <v>25</v>
      </c>
      <c r="AL59" s="108">
        <v>4</v>
      </c>
      <c r="AM59" s="109">
        <v>0</v>
      </c>
      <c r="AN59" s="110">
        <f t="shared" si="56"/>
        <v>4</v>
      </c>
      <c r="AO59" s="107">
        <v>1</v>
      </c>
      <c r="AP59" s="107">
        <v>1</v>
      </c>
      <c r="AQ59" s="107">
        <v>1</v>
      </c>
      <c r="AR59" s="107">
        <v>0</v>
      </c>
      <c r="AS59" s="107">
        <f t="shared" si="57"/>
        <v>1</v>
      </c>
      <c r="AT59" s="107">
        <f t="shared" si="58"/>
        <v>0</v>
      </c>
    </row>
    <row r="60" spans="1:46" ht="14.25" customHeight="1">
      <c r="A60" s="34" t="s">
        <v>94</v>
      </c>
      <c r="B60" s="35" t="s">
        <v>95</v>
      </c>
      <c r="C60" s="37">
        <v>42589</v>
      </c>
      <c r="D60" s="107">
        <v>7259</v>
      </c>
      <c r="E60" s="107">
        <v>0</v>
      </c>
      <c r="F60" s="107">
        <v>0</v>
      </c>
      <c r="G60" s="107">
        <v>14370</v>
      </c>
      <c r="H60" s="107">
        <v>9651</v>
      </c>
      <c r="I60" s="107">
        <v>9967</v>
      </c>
      <c r="J60" s="107">
        <v>3718</v>
      </c>
      <c r="K60" s="107">
        <v>8601</v>
      </c>
      <c r="L60" s="107">
        <v>3541</v>
      </c>
      <c r="M60" s="108">
        <v>2500</v>
      </c>
      <c r="N60" s="109">
        <v>250</v>
      </c>
      <c r="O60" s="109">
        <f t="shared" si="46"/>
        <v>7009</v>
      </c>
      <c r="P60" s="109">
        <v>9509</v>
      </c>
      <c r="Q60" s="109">
        <f t="shared" si="47"/>
        <v>7259</v>
      </c>
      <c r="R60" s="109">
        <f t="shared" si="44"/>
        <v>2250</v>
      </c>
      <c r="S60" s="107">
        <v>1600</v>
      </c>
      <c r="T60" s="107">
        <v>250</v>
      </c>
      <c r="U60" s="107">
        <f>250+3500+8</f>
        <v>3758</v>
      </c>
      <c r="V60" s="107">
        <v>210</v>
      </c>
      <c r="W60" s="107">
        <f t="shared" si="48"/>
        <v>3508</v>
      </c>
      <c r="X60" s="107">
        <f t="shared" si="49"/>
        <v>3718</v>
      </c>
      <c r="Y60" s="107">
        <f t="shared" si="50"/>
        <v>3901</v>
      </c>
      <c r="Z60" s="107">
        <f t="shared" si="51"/>
        <v>40</v>
      </c>
      <c r="AA60" s="107">
        <f t="shared" si="52"/>
        <v>3501</v>
      </c>
      <c r="AB60" s="107">
        <f t="shared" si="53"/>
        <v>3541</v>
      </c>
      <c r="AC60" s="108">
        <v>40000</v>
      </c>
      <c r="AD60" s="125">
        <v>7000</v>
      </c>
      <c r="AE60" s="109">
        <v>33000</v>
      </c>
      <c r="AF60" s="107">
        <v>12735</v>
      </c>
      <c r="AG60" s="107">
        <v>9376</v>
      </c>
      <c r="AH60" s="107">
        <v>6194</v>
      </c>
      <c r="AI60" s="107">
        <v>3500</v>
      </c>
      <c r="AJ60" s="107">
        <f t="shared" si="54"/>
        <v>4695</v>
      </c>
      <c r="AK60" s="107">
        <f t="shared" si="55"/>
        <v>3500</v>
      </c>
      <c r="AL60" s="108">
        <v>89</v>
      </c>
      <c r="AM60" s="109">
        <v>9</v>
      </c>
      <c r="AN60" s="110">
        <f t="shared" si="56"/>
        <v>80</v>
      </c>
      <c r="AO60" s="107">
        <v>35</v>
      </c>
      <c r="AP60" s="107">
        <v>25</v>
      </c>
      <c r="AQ60" s="107">
        <v>15</v>
      </c>
      <c r="AR60" s="107">
        <v>8</v>
      </c>
      <c r="AS60" s="107">
        <f t="shared" si="57"/>
        <v>5</v>
      </c>
      <c r="AT60" s="107">
        <f t="shared" si="58"/>
        <v>1</v>
      </c>
    </row>
    <row r="61" spans="1:46" ht="14.25" customHeight="1">
      <c r="A61" s="34" t="s">
        <v>96</v>
      </c>
      <c r="B61" s="35" t="s">
        <v>97</v>
      </c>
      <c r="C61" s="37">
        <v>3654</v>
      </c>
      <c r="D61" s="107">
        <v>365</v>
      </c>
      <c r="E61" s="107">
        <v>0</v>
      </c>
      <c r="F61" s="107">
        <v>0</v>
      </c>
      <c r="G61" s="107">
        <v>995</v>
      </c>
      <c r="H61" s="107">
        <v>902</v>
      </c>
      <c r="I61" s="107">
        <v>1041</v>
      </c>
      <c r="J61" s="107">
        <v>188</v>
      </c>
      <c r="K61" s="107">
        <v>716</v>
      </c>
      <c r="L61" s="107">
        <v>177</v>
      </c>
      <c r="M61" s="108">
        <v>150</v>
      </c>
      <c r="N61" s="109">
        <v>15</v>
      </c>
      <c r="O61" s="109">
        <f t="shared" si="46"/>
        <v>350</v>
      </c>
      <c r="P61" s="109">
        <v>500</v>
      </c>
      <c r="Q61" s="109">
        <f t="shared" si="47"/>
        <v>365</v>
      </c>
      <c r="R61" s="109">
        <f t="shared" si="44"/>
        <v>135</v>
      </c>
      <c r="S61" s="107">
        <v>60</v>
      </c>
      <c r="T61" s="107">
        <v>20</v>
      </c>
      <c r="U61" s="107">
        <f>50+175</f>
        <v>225</v>
      </c>
      <c r="V61" s="107">
        <v>13</v>
      </c>
      <c r="W61" s="107">
        <f t="shared" si="48"/>
        <v>175</v>
      </c>
      <c r="X61" s="107">
        <f t="shared" si="49"/>
        <v>188</v>
      </c>
      <c r="Y61" s="107">
        <f t="shared" si="50"/>
        <v>195</v>
      </c>
      <c r="Z61" s="107">
        <f t="shared" si="51"/>
        <v>2</v>
      </c>
      <c r="AA61" s="107">
        <f t="shared" si="52"/>
        <v>175</v>
      </c>
      <c r="AB61" s="107">
        <f t="shared" si="53"/>
        <v>177</v>
      </c>
      <c r="AC61" s="108">
        <v>3500</v>
      </c>
      <c r="AD61" s="125">
        <v>350</v>
      </c>
      <c r="AE61" s="109">
        <v>3150</v>
      </c>
      <c r="AF61" s="107">
        <v>934</v>
      </c>
      <c r="AG61" s="107">
        <v>881</v>
      </c>
      <c r="AH61" s="107">
        <v>815</v>
      </c>
      <c r="AI61" s="107">
        <v>175</v>
      </c>
      <c r="AJ61" s="107">
        <f t="shared" si="54"/>
        <v>520</v>
      </c>
      <c r="AK61" s="107">
        <f t="shared" si="55"/>
        <v>175</v>
      </c>
      <c r="AL61" s="108">
        <v>4</v>
      </c>
      <c r="AM61" s="109">
        <v>0</v>
      </c>
      <c r="AN61" s="110">
        <f t="shared" si="56"/>
        <v>4</v>
      </c>
      <c r="AO61" s="107">
        <v>1</v>
      </c>
      <c r="AP61" s="107">
        <v>1</v>
      </c>
      <c r="AQ61" s="107">
        <v>1</v>
      </c>
      <c r="AR61" s="107">
        <v>0</v>
      </c>
      <c r="AS61" s="107">
        <f t="shared" si="57"/>
        <v>1</v>
      </c>
      <c r="AT61" s="107">
        <f t="shared" si="58"/>
        <v>0</v>
      </c>
    </row>
    <row r="62" spans="1:46" ht="14.25" customHeight="1">
      <c r="A62" s="34" t="s">
        <v>98</v>
      </c>
      <c r="B62" s="38" t="s">
        <v>99</v>
      </c>
      <c r="C62" s="37">
        <v>8180</v>
      </c>
      <c r="D62" s="107">
        <v>700</v>
      </c>
      <c r="E62" s="107">
        <v>0</v>
      </c>
      <c r="F62" s="107">
        <v>0</v>
      </c>
      <c r="G62" s="107">
        <v>1519</v>
      </c>
      <c r="H62" s="107">
        <v>1989</v>
      </c>
      <c r="I62" s="107">
        <v>2283</v>
      </c>
      <c r="J62" s="107">
        <v>300</v>
      </c>
      <c r="K62" s="107">
        <v>2389</v>
      </c>
      <c r="L62" s="107">
        <v>400</v>
      </c>
      <c r="M62" s="108">
        <v>180</v>
      </c>
      <c r="N62" s="109">
        <f>18-18</f>
        <v>0</v>
      </c>
      <c r="O62" s="109">
        <f t="shared" si="46"/>
        <v>700</v>
      </c>
      <c r="P62" s="109">
        <v>980</v>
      </c>
      <c r="Q62" s="109">
        <f t="shared" si="47"/>
        <v>700</v>
      </c>
      <c r="R62" s="109">
        <f t="shared" si="44"/>
        <v>280</v>
      </c>
      <c r="S62" s="107">
        <v>50</v>
      </c>
      <c r="T62" s="107">
        <v>40</v>
      </c>
      <c r="U62" s="107">
        <f>40+400</f>
        <v>440</v>
      </c>
      <c r="V62" s="107">
        <v>0</v>
      </c>
      <c r="W62" s="107">
        <f t="shared" si="48"/>
        <v>300</v>
      </c>
      <c r="X62" s="107">
        <f t="shared" si="49"/>
        <v>300</v>
      </c>
      <c r="Y62" s="107">
        <f t="shared" si="50"/>
        <v>450</v>
      </c>
      <c r="Z62" s="107">
        <f t="shared" si="51"/>
        <v>0</v>
      </c>
      <c r="AA62" s="107">
        <f t="shared" si="52"/>
        <v>400</v>
      </c>
      <c r="AB62" s="107">
        <f t="shared" si="53"/>
        <v>400</v>
      </c>
      <c r="AC62" s="108">
        <v>8000</v>
      </c>
      <c r="AD62" s="125">
        <f>800-100</f>
        <v>700</v>
      </c>
      <c r="AE62" s="109">
        <v>7200</v>
      </c>
      <c r="AF62" s="107">
        <v>1469</v>
      </c>
      <c r="AG62" s="107">
        <v>1949</v>
      </c>
      <c r="AH62" s="107">
        <v>1843</v>
      </c>
      <c r="AI62" s="127">
        <f>400-100</f>
        <v>300</v>
      </c>
      <c r="AJ62" s="107">
        <f t="shared" si="54"/>
        <v>1939</v>
      </c>
      <c r="AK62" s="107">
        <f t="shared" si="55"/>
        <v>400</v>
      </c>
      <c r="AL62" s="108"/>
      <c r="AM62" s="109"/>
      <c r="AN62" s="110">
        <f t="shared" si="56"/>
        <v>0</v>
      </c>
      <c r="AO62" s="107"/>
      <c r="AP62" s="107"/>
      <c r="AQ62" s="107"/>
      <c r="AR62" s="107"/>
      <c r="AS62" s="107">
        <f t="shared" si="57"/>
        <v>0</v>
      </c>
      <c r="AT62" s="107">
        <f t="shared" si="58"/>
        <v>0</v>
      </c>
    </row>
    <row r="63" spans="1:46" ht="14.25" customHeight="1">
      <c r="A63" s="34" t="s">
        <v>100</v>
      </c>
      <c r="B63" s="38" t="s">
        <v>101</v>
      </c>
      <c r="C63" s="37">
        <v>3533</v>
      </c>
      <c r="D63" s="107">
        <v>343</v>
      </c>
      <c r="E63" s="107">
        <v>0</v>
      </c>
      <c r="F63" s="107">
        <v>0</v>
      </c>
      <c r="G63" s="107">
        <v>269</v>
      </c>
      <c r="H63" s="107">
        <v>995</v>
      </c>
      <c r="I63" s="107">
        <v>826</v>
      </c>
      <c r="J63" s="107">
        <v>167</v>
      </c>
      <c r="K63" s="107">
        <v>1443</v>
      </c>
      <c r="L63" s="107">
        <v>176</v>
      </c>
      <c r="M63" s="108">
        <v>33</v>
      </c>
      <c r="N63" s="109">
        <v>3</v>
      </c>
      <c r="O63" s="109">
        <f t="shared" si="46"/>
        <v>340</v>
      </c>
      <c r="P63" s="109">
        <v>383</v>
      </c>
      <c r="Q63" s="109">
        <f t="shared" si="47"/>
        <v>343</v>
      </c>
      <c r="R63" s="109">
        <f t="shared" si="44"/>
        <v>40</v>
      </c>
      <c r="S63" s="107">
        <v>5</v>
      </c>
      <c r="T63" s="107">
        <v>10</v>
      </c>
      <c r="U63" s="107">
        <f>5+175</f>
        <v>180</v>
      </c>
      <c r="V63" s="107">
        <v>2</v>
      </c>
      <c r="W63" s="107">
        <f t="shared" si="48"/>
        <v>165</v>
      </c>
      <c r="X63" s="107">
        <f t="shared" si="49"/>
        <v>167</v>
      </c>
      <c r="Y63" s="107">
        <f t="shared" si="50"/>
        <v>188</v>
      </c>
      <c r="Z63" s="107">
        <f t="shared" si="51"/>
        <v>1</v>
      </c>
      <c r="AA63" s="107">
        <f t="shared" si="52"/>
        <v>175</v>
      </c>
      <c r="AB63" s="107">
        <f t="shared" si="53"/>
        <v>176</v>
      </c>
      <c r="AC63" s="108">
        <v>3500</v>
      </c>
      <c r="AD63" s="125">
        <f>350-10</f>
        <v>340</v>
      </c>
      <c r="AE63" s="109">
        <v>3150</v>
      </c>
      <c r="AF63" s="107">
        <v>264</v>
      </c>
      <c r="AG63" s="107">
        <v>985</v>
      </c>
      <c r="AH63" s="107">
        <v>646</v>
      </c>
      <c r="AI63" s="127">
        <f>175-10</f>
        <v>165</v>
      </c>
      <c r="AJ63" s="107">
        <f t="shared" si="54"/>
        <v>1255</v>
      </c>
      <c r="AK63" s="107">
        <f t="shared" si="55"/>
        <v>175</v>
      </c>
      <c r="AL63" s="108"/>
      <c r="AM63" s="109"/>
      <c r="AN63" s="110">
        <f t="shared" si="56"/>
        <v>0</v>
      </c>
      <c r="AO63" s="107"/>
      <c r="AP63" s="107"/>
      <c r="AQ63" s="107"/>
      <c r="AR63" s="107"/>
      <c r="AS63" s="107">
        <f t="shared" si="57"/>
        <v>0</v>
      </c>
      <c r="AT63" s="107">
        <f t="shared" si="58"/>
        <v>0</v>
      </c>
    </row>
    <row r="64" spans="1:46" ht="14.25" customHeight="1">
      <c r="A64" s="34" t="s">
        <v>102</v>
      </c>
      <c r="B64" s="38" t="s">
        <v>103</v>
      </c>
      <c r="C64" s="37">
        <v>75137</v>
      </c>
      <c r="D64" s="107">
        <v>10015</v>
      </c>
      <c r="E64" s="107">
        <v>0</v>
      </c>
      <c r="F64" s="107">
        <v>0</v>
      </c>
      <c r="G64" s="107">
        <v>17558</v>
      </c>
      <c r="H64" s="107">
        <v>18199</v>
      </c>
      <c r="I64" s="107">
        <v>24721</v>
      </c>
      <c r="J64" s="107">
        <v>5018</v>
      </c>
      <c r="K64" s="107">
        <v>14659</v>
      </c>
      <c r="L64" s="107">
        <v>4997</v>
      </c>
      <c r="M64" s="108">
        <v>450</v>
      </c>
      <c r="N64" s="109">
        <v>45</v>
      </c>
      <c r="O64" s="109">
        <f t="shared" si="46"/>
        <v>9970</v>
      </c>
      <c r="P64" s="109">
        <v>10420</v>
      </c>
      <c r="Q64" s="109">
        <f t="shared" si="47"/>
        <v>10015</v>
      </c>
      <c r="R64" s="109">
        <f t="shared" si="44"/>
        <v>405</v>
      </c>
      <c r="S64" s="107">
        <v>100</v>
      </c>
      <c r="T64" s="107">
        <v>100</v>
      </c>
      <c r="U64" s="107">
        <f>100+4979+9</f>
        <v>5088</v>
      </c>
      <c r="V64" s="107">
        <v>30</v>
      </c>
      <c r="W64" s="107">
        <f t="shared" si="48"/>
        <v>4988</v>
      </c>
      <c r="X64" s="107">
        <f t="shared" si="49"/>
        <v>5018</v>
      </c>
      <c r="Y64" s="107">
        <f t="shared" si="50"/>
        <v>5132</v>
      </c>
      <c r="Z64" s="107">
        <f t="shared" si="51"/>
        <v>15</v>
      </c>
      <c r="AA64" s="107">
        <f t="shared" si="52"/>
        <v>4982</v>
      </c>
      <c r="AB64" s="107">
        <f t="shared" si="53"/>
        <v>4997</v>
      </c>
      <c r="AC64" s="108">
        <v>74569</v>
      </c>
      <c r="AD64" s="125">
        <v>9958</v>
      </c>
      <c r="AE64" s="109">
        <v>64611</v>
      </c>
      <c r="AF64" s="107">
        <v>17433</v>
      </c>
      <c r="AG64" s="107">
        <v>18074</v>
      </c>
      <c r="AH64" s="107">
        <v>19608</v>
      </c>
      <c r="AI64" s="111">
        <f>4979</f>
        <v>4979</v>
      </c>
      <c r="AJ64" s="107">
        <f t="shared" si="54"/>
        <v>9496</v>
      </c>
      <c r="AK64" s="107">
        <f t="shared" si="55"/>
        <v>4979</v>
      </c>
      <c r="AL64" s="108">
        <v>118</v>
      </c>
      <c r="AM64" s="109">
        <v>12</v>
      </c>
      <c r="AN64" s="110">
        <f t="shared" si="56"/>
        <v>106</v>
      </c>
      <c r="AO64" s="107">
        <v>25</v>
      </c>
      <c r="AP64" s="107">
        <v>25</v>
      </c>
      <c r="AQ64" s="107">
        <v>25</v>
      </c>
      <c r="AR64" s="107">
        <v>9</v>
      </c>
      <c r="AS64" s="107">
        <f t="shared" si="57"/>
        <v>31</v>
      </c>
      <c r="AT64" s="107">
        <f t="shared" si="58"/>
        <v>3</v>
      </c>
    </row>
    <row r="65" spans="1:46" ht="14.25" customHeight="1">
      <c r="A65" s="39" t="s">
        <v>104</v>
      </c>
      <c r="B65" s="40" t="s">
        <v>105</v>
      </c>
      <c r="C65" s="37">
        <v>26547</v>
      </c>
      <c r="D65" s="107">
        <v>3200</v>
      </c>
      <c r="E65" s="107">
        <v>0</v>
      </c>
      <c r="F65" s="107">
        <v>0</v>
      </c>
      <c r="G65" s="107">
        <v>3650</v>
      </c>
      <c r="H65" s="107">
        <v>6513</v>
      </c>
      <c r="I65" s="107">
        <v>8581</v>
      </c>
      <c r="J65" s="107">
        <v>1949</v>
      </c>
      <c r="K65" s="107">
        <v>7803</v>
      </c>
      <c r="L65" s="107">
        <v>1251</v>
      </c>
      <c r="M65" s="108">
        <v>6500</v>
      </c>
      <c r="N65" s="109">
        <f>650+137+30+18</f>
        <v>835</v>
      </c>
      <c r="O65" s="109">
        <f t="shared" si="46"/>
        <v>2365</v>
      </c>
      <c r="P65" s="109">
        <v>8505</v>
      </c>
      <c r="Q65" s="109">
        <f t="shared" si="47"/>
        <v>3200</v>
      </c>
      <c r="R65" s="109">
        <f t="shared" si="44"/>
        <v>5305</v>
      </c>
      <c r="S65" s="107">
        <v>2000</v>
      </c>
      <c r="T65" s="107">
        <v>1000</v>
      </c>
      <c r="U65" s="107">
        <f>1750+1000+5</f>
        <v>2755</v>
      </c>
      <c r="V65" s="107">
        <f>475+34+100</f>
        <v>609</v>
      </c>
      <c r="W65" s="107">
        <f t="shared" si="48"/>
        <v>1340</v>
      </c>
      <c r="X65" s="107">
        <f t="shared" si="49"/>
        <v>1949</v>
      </c>
      <c r="Y65" s="107">
        <f t="shared" si="50"/>
        <v>2750</v>
      </c>
      <c r="Z65" s="107">
        <f t="shared" si="51"/>
        <v>226</v>
      </c>
      <c r="AA65" s="107">
        <f t="shared" si="52"/>
        <v>1025</v>
      </c>
      <c r="AB65" s="107">
        <f t="shared" si="53"/>
        <v>1251</v>
      </c>
      <c r="AC65" s="108">
        <v>20000</v>
      </c>
      <c r="AD65" s="125">
        <f>2000+350+10</f>
        <v>2360</v>
      </c>
      <c r="AE65" s="109">
        <v>18000</v>
      </c>
      <c r="AF65" s="107">
        <v>1628</v>
      </c>
      <c r="AG65" s="107">
        <v>5496</v>
      </c>
      <c r="AH65" s="107">
        <v>5823</v>
      </c>
      <c r="AI65" s="111">
        <f>1000+335</f>
        <v>1335</v>
      </c>
      <c r="AJ65" s="107">
        <f t="shared" si="54"/>
        <v>5053</v>
      </c>
      <c r="AK65" s="107">
        <f t="shared" si="55"/>
        <v>1025</v>
      </c>
      <c r="AL65" s="108">
        <v>47</v>
      </c>
      <c r="AM65" s="109">
        <v>5</v>
      </c>
      <c r="AN65" s="110">
        <f t="shared" si="56"/>
        <v>42</v>
      </c>
      <c r="AO65" s="107">
        <v>22</v>
      </c>
      <c r="AP65" s="107">
        <v>17</v>
      </c>
      <c r="AQ65" s="107">
        <v>3</v>
      </c>
      <c r="AR65" s="107">
        <v>5</v>
      </c>
      <c r="AS65" s="107">
        <f t="shared" si="57"/>
        <v>0</v>
      </c>
      <c r="AT65" s="107">
        <f t="shared" si="58"/>
        <v>0</v>
      </c>
    </row>
    <row r="66" spans="1:46" ht="14.25" customHeight="1">
      <c r="A66" s="34" t="s">
        <v>106</v>
      </c>
      <c r="B66" s="38" t="s">
        <v>107</v>
      </c>
      <c r="C66" s="37">
        <v>57734</v>
      </c>
      <c r="D66" s="107">
        <v>274</v>
      </c>
      <c r="E66" s="107">
        <v>0</v>
      </c>
      <c r="F66" s="107">
        <v>0</v>
      </c>
      <c r="G66" s="107">
        <v>7777</v>
      </c>
      <c r="H66" s="107">
        <v>15155</v>
      </c>
      <c r="I66" s="107">
        <v>13628</v>
      </c>
      <c r="J66" s="107">
        <v>210</v>
      </c>
      <c r="K66" s="107">
        <v>21174</v>
      </c>
      <c r="L66" s="107">
        <v>64</v>
      </c>
      <c r="M66" s="108">
        <f>2300+100</f>
        <v>2400</v>
      </c>
      <c r="N66" s="109">
        <v>240</v>
      </c>
      <c r="O66" s="109">
        <f t="shared" si="46"/>
        <v>34</v>
      </c>
      <c r="P66" s="109">
        <v>2434</v>
      </c>
      <c r="Q66" s="109">
        <f t="shared" si="47"/>
        <v>274</v>
      </c>
      <c r="R66" s="109">
        <f t="shared" si="44"/>
        <v>2160</v>
      </c>
      <c r="S66" s="107">
        <v>400</v>
      </c>
      <c r="T66" s="107">
        <v>800</v>
      </c>
      <c r="U66" s="107">
        <f>600+30</f>
        <v>630</v>
      </c>
      <c r="V66" s="107">
        <v>180</v>
      </c>
      <c r="W66" s="107">
        <f t="shared" si="48"/>
        <v>30</v>
      </c>
      <c r="X66" s="107">
        <f t="shared" si="49"/>
        <v>210</v>
      </c>
      <c r="Y66" s="107">
        <f t="shared" si="50"/>
        <v>604</v>
      </c>
      <c r="Z66" s="107">
        <f t="shared" si="51"/>
        <v>60</v>
      </c>
      <c r="AA66" s="107">
        <f t="shared" si="52"/>
        <v>4</v>
      </c>
      <c r="AB66" s="107">
        <f t="shared" si="53"/>
        <v>64</v>
      </c>
      <c r="AC66" s="108">
        <f>55000</f>
        <v>55000</v>
      </c>
      <c r="AD66" s="128">
        <v>0</v>
      </c>
      <c r="AE66" s="129">
        <v>55000</v>
      </c>
      <c r="AF66" s="107">
        <v>7296</v>
      </c>
      <c r="AG66" s="107">
        <v>14255</v>
      </c>
      <c r="AH66" s="107">
        <v>12908</v>
      </c>
      <c r="AI66" s="107">
        <v>0</v>
      </c>
      <c r="AJ66" s="107">
        <f t="shared" si="54"/>
        <v>20541</v>
      </c>
      <c r="AK66" s="107">
        <f t="shared" si="55"/>
        <v>0</v>
      </c>
      <c r="AL66" s="108">
        <v>334</v>
      </c>
      <c r="AM66" s="109">
        <v>34</v>
      </c>
      <c r="AN66" s="110">
        <f t="shared" si="56"/>
        <v>300</v>
      </c>
      <c r="AO66" s="107">
        <v>81</v>
      </c>
      <c r="AP66" s="107">
        <v>100</v>
      </c>
      <c r="AQ66" s="107">
        <v>90</v>
      </c>
      <c r="AR66" s="107">
        <v>30</v>
      </c>
      <c r="AS66" s="107">
        <f t="shared" si="57"/>
        <v>29</v>
      </c>
      <c r="AT66" s="107">
        <f t="shared" si="58"/>
        <v>4</v>
      </c>
    </row>
    <row r="67" spans="1:46" ht="14.25" customHeight="1">
      <c r="A67" s="34" t="s">
        <v>108</v>
      </c>
      <c r="B67" s="38" t="s">
        <v>109</v>
      </c>
      <c r="C67" s="37">
        <v>4800</v>
      </c>
      <c r="D67" s="107">
        <v>200</v>
      </c>
      <c r="E67" s="107">
        <v>0</v>
      </c>
      <c r="F67" s="107">
        <v>0</v>
      </c>
      <c r="G67" s="107">
        <v>708</v>
      </c>
      <c r="H67" s="107">
        <v>1481</v>
      </c>
      <c r="I67" s="107">
        <v>1335</v>
      </c>
      <c r="J67" s="107">
        <v>0</v>
      </c>
      <c r="K67" s="107">
        <v>1276</v>
      </c>
      <c r="L67" s="107">
        <v>200</v>
      </c>
      <c r="M67" s="108">
        <v>300</v>
      </c>
      <c r="N67" s="109">
        <f>30-30</f>
        <v>0</v>
      </c>
      <c r="O67" s="109">
        <f t="shared" si="46"/>
        <v>200</v>
      </c>
      <c r="P67" s="109">
        <v>750</v>
      </c>
      <c r="Q67" s="109">
        <f t="shared" si="47"/>
        <v>200</v>
      </c>
      <c r="R67" s="109">
        <f t="shared" si="44"/>
        <v>550</v>
      </c>
      <c r="S67" s="107">
        <v>75</v>
      </c>
      <c r="T67" s="107">
        <v>55</v>
      </c>
      <c r="U67" s="107">
        <f>95+225</f>
        <v>320</v>
      </c>
      <c r="V67" s="107">
        <v>0</v>
      </c>
      <c r="W67" s="107">
        <f t="shared" si="48"/>
        <v>0</v>
      </c>
      <c r="X67" s="107">
        <f t="shared" si="49"/>
        <v>0</v>
      </c>
      <c r="Y67" s="107">
        <f t="shared" si="50"/>
        <v>300</v>
      </c>
      <c r="Z67" s="107">
        <f t="shared" si="51"/>
        <v>0</v>
      </c>
      <c r="AA67" s="107">
        <f t="shared" si="52"/>
        <v>200</v>
      </c>
      <c r="AB67" s="107">
        <f t="shared" si="53"/>
        <v>200</v>
      </c>
      <c r="AC67" s="108">
        <v>4500</v>
      </c>
      <c r="AD67" s="125">
        <f>450-250</f>
        <v>200</v>
      </c>
      <c r="AE67" s="109">
        <v>4050</v>
      </c>
      <c r="AF67" s="107">
        <v>633</v>
      </c>
      <c r="AG67" s="107">
        <v>1426</v>
      </c>
      <c r="AH67" s="107">
        <v>1015</v>
      </c>
      <c r="AI67" s="107">
        <f>225-225</f>
        <v>0</v>
      </c>
      <c r="AJ67" s="107">
        <f t="shared" si="54"/>
        <v>976</v>
      </c>
      <c r="AK67" s="107">
        <f t="shared" si="55"/>
        <v>200</v>
      </c>
      <c r="AL67" s="108"/>
      <c r="AM67" s="109"/>
      <c r="AN67" s="110"/>
      <c r="AO67" s="107"/>
      <c r="AP67" s="107"/>
      <c r="AQ67" s="107"/>
      <c r="AR67" s="107"/>
      <c r="AS67" s="107">
        <f t="shared" si="57"/>
        <v>0</v>
      </c>
      <c r="AT67" s="107">
        <f t="shared" si="58"/>
        <v>0</v>
      </c>
    </row>
    <row r="68" spans="1:46" ht="14.25" customHeight="1">
      <c r="A68" s="34" t="s">
        <v>110</v>
      </c>
      <c r="B68" s="35" t="s">
        <v>111</v>
      </c>
      <c r="C68" s="37">
        <v>150</v>
      </c>
      <c r="D68" s="107">
        <v>15</v>
      </c>
      <c r="E68" s="107">
        <v>0</v>
      </c>
      <c r="F68" s="107">
        <v>0</v>
      </c>
      <c r="G68" s="107">
        <v>14</v>
      </c>
      <c r="H68" s="107">
        <v>43</v>
      </c>
      <c r="I68" s="107">
        <v>45</v>
      </c>
      <c r="J68" s="107">
        <v>7</v>
      </c>
      <c r="K68" s="107">
        <v>48</v>
      </c>
      <c r="L68" s="107">
        <v>8</v>
      </c>
      <c r="M68" s="108">
        <f>+M69</f>
        <v>0</v>
      </c>
      <c r="N68" s="109">
        <f>+N69</f>
        <v>0</v>
      </c>
      <c r="O68" s="109">
        <f>+O69</f>
        <v>15</v>
      </c>
      <c r="P68" s="109">
        <f>+P69</f>
        <v>15</v>
      </c>
      <c r="Q68" s="109">
        <f>+Q69</f>
        <v>15</v>
      </c>
      <c r="R68" s="109">
        <f t="shared" si="44"/>
        <v>0</v>
      </c>
      <c r="S68" s="107">
        <f aca="true" t="shared" si="59" ref="S68:AL68">+S69</f>
        <v>0</v>
      </c>
      <c r="T68" s="107">
        <f t="shared" si="59"/>
        <v>0</v>
      </c>
      <c r="U68" s="107">
        <f t="shared" si="59"/>
        <v>7</v>
      </c>
      <c r="V68" s="107">
        <f t="shared" si="59"/>
        <v>0</v>
      </c>
      <c r="W68" s="107">
        <f t="shared" si="59"/>
        <v>7</v>
      </c>
      <c r="X68" s="107">
        <f t="shared" si="59"/>
        <v>7</v>
      </c>
      <c r="Y68" s="107">
        <f t="shared" si="59"/>
        <v>8</v>
      </c>
      <c r="Z68" s="107">
        <f t="shared" si="59"/>
        <v>0</v>
      </c>
      <c r="AA68" s="107">
        <f t="shared" si="59"/>
        <v>8</v>
      </c>
      <c r="AB68" s="107">
        <f t="shared" si="59"/>
        <v>8</v>
      </c>
      <c r="AC68" s="108">
        <f t="shared" si="59"/>
        <v>150</v>
      </c>
      <c r="AD68" s="109">
        <f t="shared" si="59"/>
        <v>15</v>
      </c>
      <c r="AE68" s="109">
        <f t="shared" si="59"/>
        <v>135</v>
      </c>
      <c r="AF68" s="107">
        <f t="shared" si="59"/>
        <v>14</v>
      </c>
      <c r="AG68" s="107">
        <f t="shared" si="59"/>
        <v>43</v>
      </c>
      <c r="AH68" s="107">
        <f t="shared" si="59"/>
        <v>38</v>
      </c>
      <c r="AI68" s="107">
        <f t="shared" si="59"/>
        <v>7</v>
      </c>
      <c r="AJ68" s="107">
        <f t="shared" si="59"/>
        <v>40</v>
      </c>
      <c r="AK68" s="107">
        <f t="shared" si="59"/>
        <v>8</v>
      </c>
      <c r="AL68" s="108">
        <f t="shared" si="59"/>
        <v>0</v>
      </c>
      <c r="AM68" s="109"/>
      <c r="AN68" s="110">
        <f aca="true" t="shared" si="60" ref="AN68:AT68">+AN69</f>
        <v>0</v>
      </c>
      <c r="AO68" s="107">
        <f t="shared" si="60"/>
        <v>0</v>
      </c>
      <c r="AP68" s="107">
        <f t="shared" si="60"/>
        <v>0</v>
      </c>
      <c r="AQ68" s="107">
        <f t="shared" si="60"/>
        <v>0</v>
      </c>
      <c r="AR68" s="107">
        <f t="shared" si="60"/>
        <v>0</v>
      </c>
      <c r="AS68" s="107">
        <f t="shared" si="60"/>
        <v>0</v>
      </c>
      <c r="AT68" s="107">
        <f t="shared" si="60"/>
        <v>0</v>
      </c>
    </row>
    <row r="69" spans="1:46" ht="14.25" customHeight="1">
      <c r="A69" s="34" t="s">
        <v>112</v>
      </c>
      <c r="B69" s="35" t="s">
        <v>113</v>
      </c>
      <c r="C69" s="37">
        <v>150</v>
      </c>
      <c r="D69" s="107">
        <v>15</v>
      </c>
      <c r="E69" s="107">
        <v>0</v>
      </c>
      <c r="F69" s="107">
        <v>0</v>
      </c>
      <c r="G69" s="107">
        <v>14</v>
      </c>
      <c r="H69" s="107">
        <v>43</v>
      </c>
      <c r="I69" s="107">
        <v>45</v>
      </c>
      <c r="J69" s="107">
        <v>7</v>
      </c>
      <c r="K69" s="107">
        <v>48</v>
      </c>
      <c r="L69" s="107">
        <v>8</v>
      </c>
      <c r="M69" s="108"/>
      <c r="N69" s="109">
        <v>0</v>
      </c>
      <c r="O69" s="109">
        <f>+AD69+AM69</f>
        <v>15</v>
      </c>
      <c r="P69" s="109">
        <f>+M69+O69</f>
        <v>15</v>
      </c>
      <c r="Q69" s="109">
        <f>+N69+O69</f>
        <v>15</v>
      </c>
      <c r="R69" s="109">
        <f t="shared" si="44"/>
        <v>0</v>
      </c>
      <c r="S69" s="107"/>
      <c r="T69" s="107"/>
      <c r="U69" s="107">
        <v>7</v>
      </c>
      <c r="V69" s="107"/>
      <c r="W69" s="107">
        <f>AI69+AR69</f>
        <v>7</v>
      </c>
      <c r="X69" s="107">
        <f>V69+W69</f>
        <v>7</v>
      </c>
      <c r="Y69" s="107">
        <f>+P69-S69-T69-U69</f>
        <v>8</v>
      </c>
      <c r="Z69" s="107">
        <f>N69-V69</f>
        <v>0</v>
      </c>
      <c r="AA69" s="107">
        <f>O69-W69</f>
        <v>8</v>
      </c>
      <c r="AB69" s="107">
        <f>Q69-X69</f>
        <v>8</v>
      </c>
      <c r="AC69" s="108">
        <v>150</v>
      </c>
      <c r="AD69" s="109">
        <v>15</v>
      </c>
      <c r="AE69" s="109">
        <v>135</v>
      </c>
      <c r="AF69" s="107">
        <v>14</v>
      </c>
      <c r="AG69" s="107">
        <v>43</v>
      </c>
      <c r="AH69" s="107">
        <v>38</v>
      </c>
      <c r="AI69" s="107">
        <v>7</v>
      </c>
      <c r="AJ69" s="107">
        <f>+AE69-AF69-AG69-AH69</f>
        <v>40</v>
      </c>
      <c r="AK69" s="107">
        <f>AD69-AI69</f>
        <v>8</v>
      </c>
      <c r="AL69" s="108"/>
      <c r="AM69" s="109"/>
      <c r="AN69" s="110"/>
      <c r="AO69" s="107"/>
      <c r="AP69" s="107"/>
      <c r="AQ69" s="107"/>
      <c r="AR69" s="107"/>
      <c r="AS69" s="107">
        <f>+AN69-AO69-AP69-AQ69</f>
        <v>0</v>
      </c>
      <c r="AT69" s="107">
        <f>+AM69-AR69</f>
        <v>0</v>
      </c>
    </row>
    <row r="70" spans="1:46" ht="14.25" customHeight="1">
      <c r="A70" s="34" t="s">
        <v>114</v>
      </c>
      <c r="B70" s="35" t="s">
        <v>115</v>
      </c>
      <c r="C70" s="37">
        <v>35</v>
      </c>
      <c r="D70" s="107">
        <v>3</v>
      </c>
      <c r="E70" s="107">
        <v>0</v>
      </c>
      <c r="F70" s="107">
        <v>0</v>
      </c>
      <c r="G70" s="107">
        <v>10</v>
      </c>
      <c r="H70" s="107">
        <v>12</v>
      </c>
      <c r="I70" s="107">
        <v>10</v>
      </c>
      <c r="J70" s="107">
        <v>2</v>
      </c>
      <c r="K70" s="107">
        <v>3</v>
      </c>
      <c r="L70" s="107">
        <v>1</v>
      </c>
      <c r="M70" s="108" t="e">
        <f>M71+M72+M73+#REF!</f>
        <v>#REF!</v>
      </c>
      <c r="N70" s="109" t="e">
        <f>N71+N72+N73+#REF!</f>
        <v>#REF!</v>
      </c>
      <c r="O70" s="109" t="e">
        <f>O71+O72+O73+#REF!</f>
        <v>#REF!</v>
      </c>
      <c r="P70" s="109" t="e">
        <f>P71+P72+P73+#REF!</f>
        <v>#REF!</v>
      </c>
      <c r="Q70" s="109" t="e">
        <f>Q71+Q72+Q73+#REF!</f>
        <v>#REF!</v>
      </c>
      <c r="R70" s="109" t="e">
        <f t="shared" si="44"/>
        <v>#REF!</v>
      </c>
      <c r="S70" s="107" t="e">
        <f>S71+S72+S73+#REF!</f>
        <v>#REF!</v>
      </c>
      <c r="T70" s="107" t="e">
        <f>T71+T72+T73+#REF!</f>
        <v>#REF!</v>
      </c>
      <c r="U70" s="107" t="e">
        <f>U71+U72+U73+#REF!</f>
        <v>#REF!</v>
      </c>
      <c r="V70" s="107" t="e">
        <f>V71+V72+V73+#REF!</f>
        <v>#REF!</v>
      </c>
      <c r="W70" s="107" t="e">
        <f>W71+W72+W73+#REF!</f>
        <v>#REF!</v>
      </c>
      <c r="X70" s="107" t="e">
        <f>X71+X72+X73+#REF!</f>
        <v>#REF!</v>
      </c>
      <c r="Y70" s="107" t="e">
        <f>Y71+Y72+Y73+#REF!</f>
        <v>#REF!</v>
      </c>
      <c r="Z70" s="107" t="e">
        <f>Z71+Z72+Z73+#REF!</f>
        <v>#REF!</v>
      </c>
      <c r="AA70" s="107" t="e">
        <f>AA71+AA72+AA73+#REF!</f>
        <v>#REF!</v>
      </c>
      <c r="AB70" s="107" t="e">
        <f>AB71+AB72+AB73+#REF!</f>
        <v>#REF!</v>
      </c>
      <c r="AC70" s="108" t="e">
        <f>AC71+AC72+AC73+#REF!</f>
        <v>#REF!</v>
      </c>
      <c r="AD70" s="109" t="e">
        <f>AD71+AD72+AD73+#REF!</f>
        <v>#REF!</v>
      </c>
      <c r="AE70" s="109" t="e">
        <f>AE71+AE72+AE73+#REF!</f>
        <v>#REF!</v>
      </c>
      <c r="AF70" s="107" t="e">
        <f>AF71+AF72+AF73+#REF!</f>
        <v>#REF!</v>
      </c>
      <c r="AG70" s="107" t="e">
        <f>AG71+AG72+AG73+#REF!</f>
        <v>#REF!</v>
      </c>
      <c r="AH70" s="107" t="e">
        <f>AH71+AH72+AH73+#REF!</f>
        <v>#REF!</v>
      </c>
      <c r="AI70" s="107" t="e">
        <f>AI71+AI72+AI73+#REF!</f>
        <v>#REF!</v>
      </c>
      <c r="AJ70" s="107" t="e">
        <f>AJ71+AJ72+AJ73+#REF!</f>
        <v>#REF!</v>
      </c>
      <c r="AK70" s="107" t="e">
        <f>AK71+AK72+AK73+#REF!</f>
        <v>#REF!</v>
      </c>
      <c r="AL70" s="108" t="e">
        <f>AL71+AL72+AL73+#REF!</f>
        <v>#REF!</v>
      </c>
      <c r="AM70" s="109"/>
      <c r="AN70" s="110" t="e">
        <f>AN71+AN72+AN73+#REF!</f>
        <v>#REF!</v>
      </c>
      <c r="AO70" s="107" t="e">
        <f>AO71+AO72+AO73+#REF!</f>
        <v>#REF!</v>
      </c>
      <c r="AP70" s="107" t="e">
        <f>AP71+AP72+AP73+#REF!</f>
        <v>#REF!</v>
      </c>
      <c r="AQ70" s="107" t="e">
        <f>AQ71+AQ72+AQ73+#REF!</f>
        <v>#REF!</v>
      </c>
      <c r="AR70" s="107" t="e">
        <f>AR71+AR72+AR73+#REF!</f>
        <v>#REF!</v>
      </c>
      <c r="AS70" s="107" t="e">
        <f>AS71+AS72+AS73+#REF!</f>
        <v>#REF!</v>
      </c>
      <c r="AT70" s="107" t="e">
        <f>AT71+AT72+AT73+#REF!</f>
        <v>#REF!</v>
      </c>
    </row>
    <row r="71" spans="1:46" ht="14.25" customHeight="1">
      <c r="A71" s="34" t="s">
        <v>116</v>
      </c>
      <c r="B71" s="35" t="s">
        <v>117</v>
      </c>
      <c r="C71" s="37">
        <v>3</v>
      </c>
      <c r="D71" s="107">
        <v>0</v>
      </c>
      <c r="E71" s="107">
        <v>0</v>
      </c>
      <c r="F71" s="107">
        <v>0</v>
      </c>
      <c r="G71" s="107">
        <v>0</v>
      </c>
      <c r="H71" s="107">
        <v>1</v>
      </c>
      <c r="I71" s="107">
        <v>1</v>
      </c>
      <c r="J71" s="107">
        <v>0</v>
      </c>
      <c r="K71" s="107">
        <v>1</v>
      </c>
      <c r="L71" s="107">
        <v>0</v>
      </c>
      <c r="M71" s="108">
        <v>3</v>
      </c>
      <c r="N71" s="109">
        <v>0</v>
      </c>
      <c r="O71" s="109">
        <f>+AD71+AM71</f>
        <v>0</v>
      </c>
      <c r="P71" s="109">
        <f>+M71+O71</f>
        <v>3</v>
      </c>
      <c r="Q71" s="109">
        <f>+N71+O71</f>
        <v>0</v>
      </c>
      <c r="R71" s="109">
        <f t="shared" si="44"/>
        <v>3</v>
      </c>
      <c r="S71" s="107"/>
      <c r="T71" s="107">
        <v>1</v>
      </c>
      <c r="U71" s="107">
        <v>1</v>
      </c>
      <c r="V71" s="107"/>
      <c r="W71" s="107">
        <f>AI71+AR71</f>
        <v>0</v>
      </c>
      <c r="X71" s="107">
        <f>V71+W71</f>
        <v>0</v>
      </c>
      <c r="Y71" s="107">
        <f>+P71-S71-T71-U71</f>
        <v>1</v>
      </c>
      <c r="Z71" s="107">
        <f aca="true" t="shared" si="61" ref="Z71:AA73">N71-V71</f>
        <v>0</v>
      </c>
      <c r="AA71" s="107">
        <f t="shared" si="61"/>
        <v>0</v>
      </c>
      <c r="AB71" s="107">
        <f>Q71-X71</f>
        <v>0</v>
      </c>
      <c r="AC71" s="108"/>
      <c r="AD71" s="109">
        <v>0</v>
      </c>
      <c r="AE71" s="109">
        <v>0</v>
      </c>
      <c r="AF71" s="107"/>
      <c r="AG71" s="107"/>
      <c r="AH71" s="107"/>
      <c r="AI71" s="107">
        <f>(AF71+AG71+AH71)*10%</f>
        <v>0</v>
      </c>
      <c r="AJ71" s="107">
        <f>+AE71-AF71-AG71-AH71</f>
        <v>0</v>
      </c>
      <c r="AK71" s="107">
        <f>AD71-AI71</f>
        <v>0</v>
      </c>
      <c r="AL71" s="108"/>
      <c r="AM71" s="109"/>
      <c r="AN71" s="110"/>
      <c r="AO71" s="107"/>
      <c r="AP71" s="107"/>
      <c r="AQ71" s="107"/>
      <c r="AR71" s="107"/>
      <c r="AS71" s="107">
        <f>+AN71-AO71-AP71-AQ71</f>
        <v>0</v>
      </c>
      <c r="AT71" s="107">
        <f>+AM71-AR71</f>
        <v>0</v>
      </c>
    </row>
    <row r="72" spans="1:46" ht="14.25" customHeight="1">
      <c r="A72" s="34" t="s">
        <v>118</v>
      </c>
      <c r="B72" s="35" t="s">
        <v>119</v>
      </c>
      <c r="C72" s="37">
        <v>2</v>
      </c>
      <c r="D72" s="107">
        <v>0</v>
      </c>
      <c r="E72" s="107">
        <v>0</v>
      </c>
      <c r="F72" s="107">
        <v>0</v>
      </c>
      <c r="G72" s="107">
        <v>0</v>
      </c>
      <c r="H72" s="107">
        <v>1</v>
      </c>
      <c r="I72" s="107">
        <v>0</v>
      </c>
      <c r="J72" s="107">
        <v>0</v>
      </c>
      <c r="K72" s="107">
        <v>1</v>
      </c>
      <c r="L72" s="107">
        <v>0</v>
      </c>
      <c r="M72" s="108">
        <v>2</v>
      </c>
      <c r="N72" s="109">
        <v>0</v>
      </c>
      <c r="O72" s="109">
        <f>+AD72+AM72</f>
        <v>0</v>
      </c>
      <c r="P72" s="109">
        <f>+M72+O72</f>
        <v>2</v>
      </c>
      <c r="Q72" s="109">
        <f>+N72+O72</f>
        <v>0</v>
      </c>
      <c r="R72" s="109">
        <f t="shared" si="44"/>
        <v>2</v>
      </c>
      <c r="S72" s="107"/>
      <c r="T72" s="107">
        <v>1</v>
      </c>
      <c r="U72" s="107"/>
      <c r="V72" s="107"/>
      <c r="W72" s="107">
        <f>AI72+AR72</f>
        <v>0</v>
      </c>
      <c r="X72" s="107">
        <f>V72+W72</f>
        <v>0</v>
      </c>
      <c r="Y72" s="107">
        <f>+P72-S72-T72-U72</f>
        <v>1</v>
      </c>
      <c r="Z72" s="107">
        <f t="shared" si="61"/>
        <v>0</v>
      </c>
      <c r="AA72" s="107">
        <f t="shared" si="61"/>
        <v>0</v>
      </c>
      <c r="AB72" s="107">
        <f>Q72-X72</f>
        <v>0</v>
      </c>
      <c r="AC72" s="108"/>
      <c r="AD72" s="109">
        <v>0</v>
      </c>
      <c r="AE72" s="109">
        <v>0</v>
      </c>
      <c r="AF72" s="107"/>
      <c r="AG72" s="107"/>
      <c r="AH72" s="107"/>
      <c r="AI72" s="107">
        <f>(AF72+AG72+AH72)*10%</f>
        <v>0</v>
      </c>
      <c r="AJ72" s="107">
        <f>+AE72-AF72-AG72-AH72</f>
        <v>0</v>
      </c>
      <c r="AK72" s="107">
        <f>AD72-AI72</f>
        <v>0</v>
      </c>
      <c r="AL72" s="108"/>
      <c r="AM72" s="109"/>
      <c r="AN72" s="110"/>
      <c r="AO72" s="107"/>
      <c r="AP72" s="107"/>
      <c r="AQ72" s="107"/>
      <c r="AR72" s="107"/>
      <c r="AS72" s="107">
        <f>+AN72-AO72-AP72-AQ72</f>
        <v>0</v>
      </c>
      <c r="AT72" s="107">
        <f>+AM72-AR72</f>
        <v>0</v>
      </c>
    </row>
    <row r="73" spans="1:46" ht="14.25" customHeight="1">
      <c r="A73" s="34" t="s">
        <v>120</v>
      </c>
      <c r="B73" s="35" t="s">
        <v>121</v>
      </c>
      <c r="C73" s="37">
        <v>30</v>
      </c>
      <c r="D73" s="107">
        <v>3</v>
      </c>
      <c r="E73" s="107">
        <v>0</v>
      </c>
      <c r="F73" s="107">
        <v>0</v>
      </c>
      <c r="G73" s="107">
        <v>10</v>
      </c>
      <c r="H73" s="107">
        <v>10</v>
      </c>
      <c r="I73" s="107">
        <v>9</v>
      </c>
      <c r="J73" s="107">
        <v>2</v>
      </c>
      <c r="K73" s="107">
        <v>1</v>
      </c>
      <c r="L73" s="107">
        <v>1</v>
      </c>
      <c r="M73" s="108"/>
      <c r="N73" s="109">
        <v>0</v>
      </c>
      <c r="O73" s="109">
        <f>+AD73+AM73</f>
        <v>3</v>
      </c>
      <c r="P73" s="109">
        <f>+M73+O73</f>
        <v>3</v>
      </c>
      <c r="Q73" s="109">
        <f>+N73+O73</f>
        <v>3</v>
      </c>
      <c r="R73" s="109">
        <f t="shared" si="44"/>
        <v>0</v>
      </c>
      <c r="S73" s="107"/>
      <c r="T73" s="107"/>
      <c r="U73" s="107">
        <v>2</v>
      </c>
      <c r="V73" s="107"/>
      <c r="W73" s="107">
        <f>AI73+AR73</f>
        <v>2</v>
      </c>
      <c r="X73" s="107">
        <f>V73+W73</f>
        <v>2</v>
      </c>
      <c r="Y73" s="107">
        <f>+P73-S73-T73-U73</f>
        <v>1</v>
      </c>
      <c r="Z73" s="107">
        <f t="shared" si="61"/>
        <v>0</v>
      </c>
      <c r="AA73" s="107">
        <f t="shared" si="61"/>
        <v>1</v>
      </c>
      <c r="AB73" s="107">
        <f>Q73-X73</f>
        <v>1</v>
      </c>
      <c r="AC73" s="108">
        <v>30</v>
      </c>
      <c r="AD73" s="109">
        <v>3</v>
      </c>
      <c r="AE73" s="109">
        <v>27</v>
      </c>
      <c r="AF73" s="107">
        <v>10</v>
      </c>
      <c r="AG73" s="107">
        <v>10</v>
      </c>
      <c r="AH73" s="107">
        <v>7</v>
      </c>
      <c r="AI73" s="107">
        <v>2</v>
      </c>
      <c r="AJ73" s="107">
        <f>+AE73-AF73-AG73-AH73</f>
        <v>0</v>
      </c>
      <c r="AK73" s="107">
        <f>AD73-AI73</f>
        <v>1</v>
      </c>
      <c r="AL73" s="108"/>
      <c r="AM73" s="109"/>
      <c r="AN73" s="110"/>
      <c r="AO73" s="107"/>
      <c r="AP73" s="107"/>
      <c r="AQ73" s="107"/>
      <c r="AR73" s="107"/>
      <c r="AS73" s="107">
        <f>+AN73-AO73-AP73-AQ73</f>
        <v>0</v>
      </c>
      <c r="AT73" s="107">
        <f>+AM73-AR73</f>
        <v>0</v>
      </c>
    </row>
    <row r="74" spans="1:46" ht="14.25" customHeight="1">
      <c r="A74" s="34" t="s">
        <v>122</v>
      </c>
      <c r="B74" s="35" t="s">
        <v>123</v>
      </c>
      <c r="C74" s="37">
        <v>1552</v>
      </c>
      <c r="D74" s="107">
        <v>155</v>
      </c>
      <c r="E74" s="107">
        <v>0</v>
      </c>
      <c r="F74" s="107">
        <v>0</v>
      </c>
      <c r="G74" s="107">
        <v>254</v>
      </c>
      <c r="H74" s="107">
        <v>785</v>
      </c>
      <c r="I74" s="107">
        <v>292</v>
      </c>
      <c r="J74" s="107">
        <v>80</v>
      </c>
      <c r="K74" s="107">
        <v>221</v>
      </c>
      <c r="L74" s="107">
        <v>75</v>
      </c>
      <c r="M74" s="108">
        <f>+M75+M76+M77</f>
        <v>45</v>
      </c>
      <c r="N74" s="109">
        <f>+N75+N76+N77</f>
        <v>5</v>
      </c>
      <c r="O74" s="109">
        <f>+O75+O76+O77</f>
        <v>150</v>
      </c>
      <c r="P74" s="109">
        <f>+P75+P76+P77</f>
        <v>195</v>
      </c>
      <c r="Q74" s="109">
        <f>+Q75+Q76+Q77</f>
        <v>155</v>
      </c>
      <c r="R74" s="109">
        <f t="shared" si="44"/>
        <v>40</v>
      </c>
      <c r="S74" s="107">
        <f aca="true" t="shared" si="62" ref="S74:AT74">+S75+S76+S77</f>
        <v>10</v>
      </c>
      <c r="T74" s="107">
        <f t="shared" si="62"/>
        <v>5</v>
      </c>
      <c r="U74" s="107">
        <f t="shared" si="62"/>
        <v>85</v>
      </c>
      <c r="V74" s="107">
        <f t="shared" si="62"/>
        <v>5</v>
      </c>
      <c r="W74" s="107">
        <f t="shared" si="62"/>
        <v>75</v>
      </c>
      <c r="X74" s="107">
        <f t="shared" si="62"/>
        <v>80</v>
      </c>
      <c r="Y74" s="107">
        <f t="shared" si="62"/>
        <v>95</v>
      </c>
      <c r="Z74" s="107">
        <f t="shared" si="62"/>
        <v>0</v>
      </c>
      <c r="AA74" s="107">
        <f t="shared" si="62"/>
        <v>75</v>
      </c>
      <c r="AB74" s="107">
        <f t="shared" si="62"/>
        <v>75</v>
      </c>
      <c r="AC74" s="108">
        <f t="shared" si="62"/>
        <v>1505</v>
      </c>
      <c r="AD74" s="129">
        <f t="shared" si="62"/>
        <v>150</v>
      </c>
      <c r="AE74" s="129">
        <f t="shared" si="62"/>
        <v>1355</v>
      </c>
      <c r="AF74" s="107">
        <f t="shared" si="62"/>
        <v>243</v>
      </c>
      <c r="AG74" s="107">
        <f t="shared" si="62"/>
        <v>780</v>
      </c>
      <c r="AH74" s="107">
        <f t="shared" si="62"/>
        <v>207</v>
      </c>
      <c r="AI74" s="107">
        <f t="shared" si="62"/>
        <v>75</v>
      </c>
      <c r="AJ74" s="107">
        <f t="shared" si="62"/>
        <v>125</v>
      </c>
      <c r="AK74" s="107">
        <f t="shared" si="62"/>
        <v>75</v>
      </c>
      <c r="AL74" s="108">
        <f t="shared" si="62"/>
        <v>2</v>
      </c>
      <c r="AM74" s="109">
        <f t="shared" si="62"/>
        <v>0</v>
      </c>
      <c r="AN74" s="110">
        <f t="shared" si="62"/>
        <v>2</v>
      </c>
      <c r="AO74" s="107">
        <f t="shared" si="62"/>
        <v>1</v>
      </c>
      <c r="AP74" s="107">
        <f t="shared" si="62"/>
        <v>0</v>
      </c>
      <c r="AQ74" s="107">
        <f t="shared" si="62"/>
        <v>0</v>
      </c>
      <c r="AR74" s="107">
        <f t="shared" si="62"/>
        <v>0</v>
      </c>
      <c r="AS74" s="107">
        <f t="shared" si="62"/>
        <v>1</v>
      </c>
      <c r="AT74" s="107">
        <f t="shared" si="62"/>
        <v>0</v>
      </c>
    </row>
    <row r="75" spans="1:46" ht="14.25" customHeight="1">
      <c r="A75" s="34" t="s">
        <v>124</v>
      </c>
      <c r="B75" s="35" t="s">
        <v>125</v>
      </c>
      <c r="C75" s="37">
        <v>900</v>
      </c>
      <c r="D75" s="107">
        <v>90</v>
      </c>
      <c r="E75" s="107">
        <v>0</v>
      </c>
      <c r="F75" s="107">
        <v>0</v>
      </c>
      <c r="G75" s="107">
        <v>100</v>
      </c>
      <c r="H75" s="107">
        <v>605</v>
      </c>
      <c r="I75" s="107">
        <v>95</v>
      </c>
      <c r="J75" s="107">
        <v>45</v>
      </c>
      <c r="K75" s="107">
        <v>100</v>
      </c>
      <c r="L75" s="107">
        <v>45</v>
      </c>
      <c r="M75" s="108"/>
      <c r="N75" s="109">
        <v>0</v>
      </c>
      <c r="O75" s="109">
        <f>+AD75+AM75</f>
        <v>90</v>
      </c>
      <c r="P75" s="109">
        <f>+M75+O75</f>
        <v>90</v>
      </c>
      <c r="Q75" s="109">
        <f>+N75+O75</f>
        <v>90</v>
      </c>
      <c r="R75" s="109">
        <f t="shared" si="44"/>
        <v>0</v>
      </c>
      <c r="S75" s="107"/>
      <c r="T75" s="107"/>
      <c r="U75" s="107">
        <v>45</v>
      </c>
      <c r="V75" s="107"/>
      <c r="W75" s="107">
        <f>AI75+AR75</f>
        <v>45</v>
      </c>
      <c r="X75" s="107">
        <f>V75+W75</f>
        <v>45</v>
      </c>
      <c r="Y75" s="107">
        <f>+P75-S75-T75-U75</f>
        <v>45</v>
      </c>
      <c r="Z75" s="107">
        <f aca="true" t="shared" si="63" ref="Z75:AA77">N75-V75</f>
        <v>0</v>
      </c>
      <c r="AA75" s="107">
        <f t="shared" si="63"/>
        <v>45</v>
      </c>
      <c r="AB75" s="107">
        <f>Q75-X75</f>
        <v>45</v>
      </c>
      <c r="AC75" s="108">
        <v>900</v>
      </c>
      <c r="AD75" s="109">
        <v>90</v>
      </c>
      <c r="AE75" s="109">
        <v>810</v>
      </c>
      <c r="AF75" s="107">
        <v>100</v>
      </c>
      <c r="AG75" s="107">
        <v>605</v>
      </c>
      <c r="AH75" s="107">
        <v>50</v>
      </c>
      <c r="AI75" s="107">
        <v>45</v>
      </c>
      <c r="AJ75" s="107">
        <f>+AE75-AF75-AG75-AH75</f>
        <v>55</v>
      </c>
      <c r="AK75" s="107">
        <f>AD75-AI75</f>
        <v>45</v>
      </c>
      <c r="AL75" s="108"/>
      <c r="AM75" s="109"/>
      <c r="AN75" s="110"/>
      <c r="AO75" s="107"/>
      <c r="AP75" s="107"/>
      <c r="AQ75" s="107"/>
      <c r="AR75" s="107"/>
      <c r="AS75" s="107">
        <f>+AN75-AO75-AP75-AQ75</f>
        <v>0</v>
      </c>
      <c r="AT75" s="107">
        <f>+AM75-AR75</f>
        <v>0</v>
      </c>
    </row>
    <row r="76" spans="1:46" ht="14.25" customHeight="1">
      <c r="A76" s="34" t="s">
        <v>253</v>
      </c>
      <c r="B76" s="35" t="s">
        <v>254</v>
      </c>
      <c r="C76" s="37">
        <v>5</v>
      </c>
      <c r="D76" s="107">
        <v>0</v>
      </c>
      <c r="E76" s="107">
        <v>0</v>
      </c>
      <c r="F76" s="107">
        <v>0</v>
      </c>
      <c r="G76" s="107">
        <v>0</v>
      </c>
      <c r="H76" s="107">
        <v>5</v>
      </c>
      <c r="I76" s="107">
        <v>0</v>
      </c>
      <c r="J76" s="107">
        <v>0</v>
      </c>
      <c r="K76" s="107">
        <v>0</v>
      </c>
      <c r="L76" s="107">
        <v>0</v>
      </c>
      <c r="M76" s="108"/>
      <c r="N76" s="109">
        <v>0</v>
      </c>
      <c r="O76" s="109">
        <f>+AD76+AM76</f>
        <v>0</v>
      </c>
      <c r="P76" s="109">
        <f>+M76+O76</f>
        <v>0</v>
      </c>
      <c r="Q76" s="109">
        <f>+N76+O76</f>
        <v>0</v>
      </c>
      <c r="R76" s="109">
        <f t="shared" si="44"/>
        <v>0</v>
      </c>
      <c r="S76" s="107"/>
      <c r="T76" s="107"/>
      <c r="U76" s="107"/>
      <c r="V76" s="107"/>
      <c r="W76" s="107">
        <f>AI76+AR76</f>
        <v>0</v>
      </c>
      <c r="X76" s="107">
        <f>V76+W76</f>
        <v>0</v>
      </c>
      <c r="Y76" s="107">
        <f>+P76-S76-T76-U76</f>
        <v>0</v>
      </c>
      <c r="Z76" s="107">
        <f t="shared" si="63"/>
        <v>0</v>
      </c>
      <c r="AA76" s="107">
        <f t="shared" si="63"/>
        <v>0</v>
      </c>
      <c r="AB76" s="107">
        <f>Q76-X76</f>
        <v>0</v>
      </c>
      <c r="AC76" s="108">
        <v>5</v>
      </c>
      <c r="AD76" s="129">
        <v>0</v>
      </c>
      <c r="AE76" s="129">
        <v>5</v>
      </c>
      <c r="AF76" s="107">
        <v>0</v>
      </c>
      <c r="AG76" s="107">
        <v>5</v>
      </c>
      <c r="AH76" s="107">
        <v>0</v>
      </c>
      <c r="AI76" s="107">
        <v>0</v>
      </c>
      <c r="AJ76" s="107">
        <f>+AE76-AF76-AG76-AH76</f>
        <v>0</v>
      </c>
      <c r="AK76" s="107">
        <f>AD76-AI76</f>
        <v>0</v>
      </c>
      <c r="AL76" s="108"/>
      <c r="AM76" s="109"/>
      <c r="AN76" s="110"/>
      <c r="AO76" s="107"/>
      <c r="AP76" s="107"/>
      <c r="AQ76" s="107"/>
      <c r="AR76" s="107"/>
      <c r="AS76" s="107">
        <f>+AN76-AO76-AP76-AQ76</f>
        <v>0</v>
      </c>
      <c r="AT76" s="107">
        <f>+AM76-AR76</f>
        <v>0</v>
      </c>
    </row>
    <row r="77" spans="1:46" ht="14.25" customHeight="1">
      <c r="A77" s="34" t="s">
        <v>126</v>
      </c>
      <c r="B77" s="35" t="s">
        <v>127</v>
      </c>
      <c r="C77" s="37">
        <v>647</v>
      </c>
      <c r="D77" s="107">
        <v>65</v>
      </c>
      <c r="E77" s="107">
        <v>0</v>
      </c>
      <c r="F77" s="107">
        <v>0</v>
      </c>
      <c r="G77" s="107">
        <v>154</v>
      </c>
      <c r="H77" s="107">
        <v>175</v>
      </c>
      <c r="I77" s="107">
        <v>197</v>
      </c>
      <c r="J77" s="107">
        <v>35</v>
      </c>
      <c r="K77" s="107">
        <v>121</v>
      </c>
      <c r="L77" s="107">
        <v>30</v>
      </c>
      <c r="M77" s="108">
        <v>45</v>
      </c>
      <c r="N77" s="109">
        <v>5</v>
      </c>
      <c r="O77" s="109">
        <f>+AD77+AM77</f>
        <v>60</v>
      </c>
      <c r="P77" s="109">
        <f>+M77+O77</f>
        <v>105</v>
      </c>
      <c r="Q77" s="109">
        <f>+N77+O77</f>
        <v>65</v>
      </c>
      <c r="R77" s="109">
        <f t="shared" si="44"/>
        <v>40</v>
      </c>
      <c r="S77" s="107">
        <v>10</v>
      </c>
      <c r="T77" s="107">
        <v>5</v>
      </c>
      <c r="U77" s="107">
        <f>10+30</f>
        <v>40</v>
      </c>
      <c r="V77" s="107">
        <v>5</v>
      </c>
      <c r="W77" s="107">
        <f>AI77+AR77</f>
        <v>30</v>
      </c>
      <c r="X77" s="107">
        <f>V77+W77</f>
        <v>35</v>
      </c>
      <c r="Y77" s="107">
        <f>+P77-S77-T77-U77</f>
        <v>50</v>
      </c>
      <c r="Z77" s="107">
        <f t="shared" si="63"/>
        <v>0</v>
      </c>
      <c r="AA77" s="107">
        <f t="shared" si="63"/>
        <v>30</v>
      </c>
      <c r="AB77" s="107">
        <f>Q77-X77</f>
        <v>30</v>
      </c>
      <c r="AC77" s="108">
        <v>600</v>
      </c>
      <c r="AD77" s="109">
        <v>60</v>
      </c>
      <c r="AE77" s="109">
        <v>540</v>
      </c>
      <c r="AF77" s="107">
        <v>143</v>
      </c>
      <c r="AG77" s="107">
        <v>170</v>
      </c>
      <c r="AH77" s="107">
        <v>157</v>
      </c>
      <c r="AI77" s="107">
        <v>30</v>
      </c>
      <c r="AJ77" s="107">
        <f>+AE77-AF77-AG77-AH77</f>
        <v>70</v>
      </c>
      <c r="AK77" s="107">
        <f>AD77-AI77</f>
        <v>30</v>
      </c>
      <c r="AL77" s="108">
        <v>2</v>
      </c>
      <c r="AM77" s="109">
        <v>0</v>
      </c>
      <c r="AN77" s="110">
        <f>+AL77-AM77</f>
        <v>2</v>
      </c>
      <c r="AO77" s="107">
        <v>1</v>
      </c>
      <c r="AP77" s="107"/>
      <c r="AQ77" s="107"/>
      <c r="AR77" s="107"/>
      <c r="AS77" s="107">
        <f>+AN77-AO77-AP77-AQ77</f>
        <v>1</v>
      </c>
      <c r="AT77" s="107">
        <f>+AM77-AR77</f>
        <v>0</v>
      </c>
    </row>
    <row r="78" spans="1:46" ht="14.25" customHeight="1">
      <c r="A78" s="34" t="s">
        <v>128</v>
      </c>
      <c r="B78" s="35" t="s">
        <v>129</v>
      </c>
      <c r="C78" s="37">
        <v>8478</v>
      </c>
      <c r="D78" s="107">
        <v>848</v>
      </c>
      <c r="E78" s="107">
        <v>0</v>
      </c>
      <c r="F78" s="107">
        <v>0</v>
      </c>
      <c r="G78" s="107">
        <v>2324</v>
      </c>
      <c r="H78" s="107">
        <v>2193</v>
      </c>
      <c r="I78" s="107">
        <v>2207</v>
      </c>
      <c r="J78" s="107">
        <v>462</v>
      </c>
      <c r="K78" s="107">
        <v>1754</v>
      </c>
      <c r="L78" s="107">
        <v>386</v>
      </c>
      <c r="M78" s="108">
        <f>M79+M80</f>
        <v>1370</v>
      </c>
      <c r="N78" s="109">
        <f>N79+N80</f>
        <v>137</v>
      </c>
      <c r="O78" s="109">
        <f>O79+O80</f>
        <v>711</v>
      </c>
      <c r="P78" s="109">
        <f>P79+P80</f>
        <v>2081</v>
      </c>
      <c r="Q78" s="109">
        <f>Q79+Q80</f>
        <v>848</v>
      </c>
      <c r="R78" s="109">
        <f t="shared" si="44"/>
        <v>1233</v>
      </c>
      <c r="S78" s="107">
        <f aca="true" t="shared" si="64" ref="S78:AT78">S79+S80</f>
        <v>325</v>
      </c>
      <c r="T78" s="107">
        <f t="shared" si="64"/>
        <v>375</v>
      </c>
      <c r="U78" s="107">
        <f t="shared" si="64"/>
        <v>680</v>
      </c>
      <c r="V78" s="107">
        <f t="shared" si="64"/>
        <v>102</v>
      </c>
      <c r="W78" s="107">
        <f t="shared" si="64"/>
        <v>360</v>
      </c>
      <c r="X78" s="107">
        <f t="shared" si="64"/>
        <v>462</v>
      </c>
      <c r="Y78" s="107">
        <f t="shared" si="64"/>
        <v>701</v>
      </c>
      <c r="Z78" s="107">
        <f t="shared" si="64"/>
        <v>35</v>
      </c>
      <c r="AA78" s="107">
        <f t="shared" si="64"/>
        <v>351</v>
      </c>
      <c r="AB78" s="107">
        <f t="shared" si="64"/>
        <v>386</v>
      </c>
      <c r="AC78" s="108">
        <f t="shared" si="64"/>
        <v>7000</v>
      </c>
      <c r="AD78" s="109">
        <f t="shared" si="64"/>
        <v>700</v>
      </c>
      <c r="AE78" s="109">
        <f t="shared" si="64"/>
        <v>6300</v>
      </c>
      <c r="AF78" s="107">
        <f t="shared" si="64"/>
        <v>1963</v>
      </c>
      <c r="AG78" s="107">
        <f t="shared" si="64"/>
        <v>1783</v>
      </c>
      <c r="AH78" s="107">
        <f t="shared" si="64"/>
        <v>1512</v>
      </c>
      <c r="AI78" s="107">
        <f t="shared" si="64"/>
        <v>350</v>
      </c>
      <c r="AJ78" s="107">
        <f t="shared" si="64"/>
        <v>1042</v>
      </c>
      <c r="AK78" s="107">
        <f t="shared" si="64"/>
        <v>350</v>
      </c>
      <c r="AL78" s="108">
        <f t="shared" si="64"/>
        <v>108</v>
      </c>
      <c r="AM78" s="109">
        <f t="shared" si="64"/>
        <v>11</v>
      </c>
      <c r="AN78" s="110">
        <f t="shared" si="64"/>
        <v>97</v>
      </c>
      <c r="AO78" s="107">
        <f t="shared" si="64"/>
        <v>36</v>
      </c>
      <c r="AP78" s="107">
        <f t="shared" si="64"/>
        <v>35</v>
      </c>
      <c r="AQ78" s="107">
        <f t="shared" si="64"/>
        <v>15</v>
      </c>
      <c r="AR78" s="107">
        <f t="shared" si="64"/>
        <v>10</v>
      </c>
      <c r="AS78" s="107">
        <f t="shared" si="64"/>
        <v>11</v>
      </c>
      <c r="AT78" s="107">
        <f t="shared" si="64"/>
        <v>1</v>
      </c>
    </row>
    <row r="79" spans="1:46" ht="14.25" customHeight="1">
      <c r="A79" s="34" t="s">
        <v>130</v>
      </c>
      <c r="B79" s="35" t="s">
        <v>131</v>
      </c>
      <c r="C79" s="37">
        <v>6838</v>
      </c>
      <c r="D79" s="107">
        <v>684</v>
      </c>
      <c r="E79" s="107">
        <v>0</v>
      </c>
      <c r="F79" s="107">
        <v>0</v>
      </c>
      <c r="G79" s="107">
        <v>1889</v>
      </c>
      <c r="H79" s="107">
        <v>1694</v>
      </c>
      <c r="I79" s="107">
        <v>1853</v>
      </c>
      <c r="J79" s="107">
        <v>349</v>
      </c>
      <c r="K79" s="107">
        <v>1402</v>
      </c>
      <c r="L79" s="107">
        <v>335</v>
      </c>
      <c r="M79" s="108">
        <v>320</v>
      </c>
      <c r="N79" s="109">
        <v>32</v>
      </c>
      <c r="O79" s="109">
        <f aca="true" t="shared" si="65" ref="O79:O85">+AD79+AM79</f>
        <v>652</v>
      </c>
      <c r="P79" s="109">
        <f aca="true" t="shared" si="66" ref="P79:P85">+M79+O79</f>
        <v>972</v>
      </c>
      <c r="Q79" s="109">
        <f aca="true" t="shared" si="67" ref="Q79:Q85">+N79+O79</f>
        <v>684</v>
      </c>
      <c r="R79" s="109">
        <f t="shared" si="44"/>
        <v>288</v>
      </c>
      <c r="S79" s="107">
        <v>75</v>
      </c>
      <c r="T79" s="107">
        <v>75</v>
      </c>
      <c r="U79" s="107">
        <f>70+325+2</f>
        <v>397</v>
      </c>
      <c r="V79" s="107">
        <v>22</v>
      </c>
      <c r="W79" s="107">
        <f aca="true" t="shared" si="68" ref="W79:W85">AI79+AR79</f>
        <v>327</v>
      </c>
      <c r="X79" s="107">
        <f aca="true" t="shared" si="69" ref="X79:X85">V79+W79</f>
        <v>349</v>
      </c>
      <c r="Y79" s="107">
        <f aca="true" t="shared" si="70" ref="Y79:Y85">+P79-S79-T79-U79</f>
        <v>425</v>
      </c>
      <c r="Z79" s="107">
        <f aca="true" t="shared" si="71" ref="Z79:AA85">N79-V79</f>
        <v>10</v>
      </c>
      <c r="AA79" s="107">
        <f t="shared" si="71"/>
        <v>325</v>
      </c>
      <c r="AB79" s="107">
        <f aca="true" t="shared" si="72" ref="AB79:AB85">Q79-X79</f>
        <v>335</v>
      </c>
      <c r="AC79" s="108">
        <v>6500</v>
      </c>
      <c r="AD79" s="109">
        <v>650</v>
      </c>
      <c r="AE79" s="109">
        <v>5850</v>
      </c>
      <c r="AF79" s="107">
        <v>1808</v>
      </c>
      <c r="AG79" s="107">
        <v>1614</v>
      </c>
      <c r="AH79" s="107">
        <v>1451</v>
      </c>
      <c r="AI79" s="107">
        <v>325</v>
      </c>
      <c r="AJ79" s="107">
        <f aca="true" t="shared" si="73" ref="AJ79:AJ85">+AE79-AF79-AG79-AH79</f>
        <v>977</v>
      </c>
      <c r="AK79" s="107">
        <f aca="true" t="shared" si="74" ref="AK79:AK85">AD79-AI79</f>
        <v>325</v>
      </c>
      <c r="AL79" s="108">
        <v>18</v>
      </c>
      <c r="AM79" s="109">
        <v>2</v>
      </c>
      <c r="AN79" s="110">
        <f aca="true" t="shared" si="75" ref="AN79:AN84">+AL79-AM79</f>
        <v>16</v>
      </c>
      <c r="AO79" s="107">
        <v>6</v>
      </c>
      <c r="AP79" s="107">
        <v>5</v>
      </c>
      <c r="AQ79" s="107">
        <v>5</v>
      </c>
      <c r="AR79" s="107">
        <v>2</v>
      </c>
      <c r="AS79" s="107">
        <f aca="true" t="shared" si="76" ref="AS79:AS85">+AN79-AO79-AP79-AQ79</f>
        <v>0</v>
      </c>
      <c r="AT79" s="107">
        <f aca="true" t="shared" si="77" ref="AT79:AT85">+AM79-AR79</f>
        <v>0</v>
      </c>
    </row>
    <row r="80" spans="1:46" ht="14.25" customHeight="1">
      <c r="A80" s="34" t="s">
        <v>132</v>
      </c>
      <c r="B80" s="35" t="s">
        <v>133</v>
      </c>
      <c r="C80" s="37">
        <v>1640</v>
      </c>
      <c r="D80" s="107">
        <v>164</v>
      </c>
      <c r="E80" s="107">
        <v>0</v>
      </c>
      <c r="F80" s="107">
        <v>0</v>
      </c>
      <c r="G80" s="107">
        <v>435</v>
      </c>
      <c r="H80" s="107">
        <v>499</v>
      </c>
      <c r="I80" s="107">
        <v>354</v>
      </c>
      <c r="J80" s="107">
        <v>113</v>
      </c>
      <c r="K80" s="107">
        <v>352</v>
      </c>
      <c r="L80" s="107">
        <v>51</v>
      </c>
      <c r="M80" s="108">
        <v>1050</v>
      </c>
      <c r="N80" s="109">
        <v>105</v>
      </c>
      <c r="O80" s="109">
        <f t="shared" si="65"/>
        <v>59</v>
      </c>
      <c r="P80" s="109">
        <f t="shared" si="66"/>
        <v>1109</v>
      </c>
      <c r="Q80" s="109">
        <f t="shared" si="67"/>
        <v>164</v>
      </c>
      <c r="R80" s="109">
        <f t="shared" si="44"/>
        <v>945</v>
      </c>
      <c r="S80" s="107">
        <v>250</v>
      </c>
      <c r="T80" s="107">
        <v>300</v>
      </c>
      <c r="U80" s="107">
        <f>250+25+8</f>
        <v>283</v>
      </c>
      <c r="V80" s="107">
        <v>80</v>
      </c>
      <c r="W80" s="107">
        <f t="shared" si="68"/>
        <v>33</v>
      </c>
      <c r="X80" s="107">
        <f t="shared" si="69"/>
        <v>113</v>
      </c>
      <c r="Y80" s="107">
        <f t="shared" si="70"/>
        <v>276</v>
      </c>
      <c r="Z80" s="107">
        <f t="shared" si="71"/>
        <v>25</v>
      </c>
      <c r="AA80" s="107">
        <f t="shared" si="71"/>
        <v>26</v>
      </c>
      <c r="AB80" s="107">
        <f t="shared" si="72"/>
        <v>51</v>
      </c>
      <c r="AC80" s="108">
        <v>500</v>
      </c>
      <c r="AD80" s="109">
        <v>50</v>
      </c>
      <c r="AE80" s="109">
        <v>450</v>
      </c>
      <c r="AF80" s="107">
        <v>155</v>
      </c>
      <c r="AG80" s="107">
        <v>169</v>
      </c>
      <c r="AH80" s="107">
        <v>61</v>
      </c>
      <c r="AI80" s="107">
        <v>25</v>
      </c>
      <c r="AJ80" s="107">
        <f t="shared" si="73"/>
        <v>65</v>
      </c>
      <c r="AK80" s="107">
        <f t="shared" si="74"/>
        <v>25</v>
      </c>
      <c r="AL80" s="108">
        <v>90</v>
      </c>
      <c r="AM80" s="109">
        <v>9</v>
      </c>
      <c r="AN80" s="110">
        <f t="shared" si="75"/>
        <v>81</v>
      </c>
      <c r="AO80" s="107">
        <v>30</v>
      </c>
      <c r="AP80" s="107">
        <v>30</v>
      </c>
      <c r="AQ80" s="107">
        <v>10</v>
      </c>
      <c r="AR80" s="107">
        <v>8</v>
      </c>
      <c r="AS80" s="107">
        <f t="shared" si="76"/>
        <v>11</v>
      </c>
      <c r="AT80" s="107">
        <f t="shared" si="77"/>
        <v>1</v>
      </c>
    </row>
    <row r="81" spans="1:46" ht="14.25" customHeight="1">
      <c r="A81" s="34" t="s">
        <v>134</v>
      </c>
      <c r="B81" s="35" t="s">
        <v>135</v>
      </c>
      <c r="C81" s="37">
        <v>73</v>
      </c>
      <c r="D81" s="107">
        <v>7</v>
      </c>
      <c r="E81" s="107">
        <v>0</v>
      </c>
      <c r="F81" s="107">
        <v>0</v>
      </c>
      <c r="G81" s="107">
        <v>15</v>
      </c>
      <c r="H81" s="107">
        <v>26</v>
      </c>
      <c r="I81" s="107">
        <v>24</v>
      </c>
      <c r="J81" s="107">
        <v>4</v>
      </c>
      <c r="K81" s="107">
        <v>8</v>
      </c>
      <c r="L81" s="107">
        <v>3</v>
      </c>
      <c r="M81" s="108"/>
      <c r="N81" s="109">
        <v>0</v>
      </c>
      <c r="O81" s="109">
        <f t="shared" si="65"/>
        <v>7</v>
      </c>
      <c r="P81" s="109">
        <f t="shared" si="66"/>
        <v>7</v>
      </c>
      <c r="Q81" s="109">
        <f t="shared" si="67"/>
        <v>7</v>
      </c>
      <c r="R81" s="109">
        <f t="shared" si="44"/>
        <v>0</v>
      </c>
      <c r="S81" s="107"/>
      <c r="T81" s="107"/>
      <c r="U81" s="107">
        <v>4</v>
      </c>
      <c r="V81" s="107">
        <v>0</v>
      </c>
      <c r="W81" s="107">
        <f t="shared" si="68"/>
        <v>4</v>
      </c>
      <c r="X81" s="107">
        <f t="shared" si="69"/>
        <v>4</v>
      </c>
      <c r="Y81" s="107">
        <f t="shared" si="70"/>
        <v>3</v>
      </c>
      <c r="Z81" s="107">
        <f t="shared" si="71"/>
        <v>0</v>
      </c>
      <c r="AA81" s="107">
        <f t="shared" si="71"/>
        <v>3</v>
      </c>
      <c r="AB81" s="107">
        <f t="shared" si="72"/>
        <v>3</v>
      </c>
      <c r="AC81" s="108">
        <v>73</v>
      </c>
      <c r="AD81" s="109">
        <v>7</v>
      </c>
      <c r="AE81" s="109">
        <v>66</v>
      </c>
      <c r="AF81" s="107">
        <v>15</v>
      </c>
      <c r="AG81" s="107">
        <v>26</v>
      </c>
      <c r="AH81" s="107">
        <v>20</v>
      </c>
      <c r="AI81" s="107">
        <v>4</v>
      </c>
      <c r="AJ81" s="107">
        <f t="shared" si="73"/>
        <v>5</v>
      </c>
      <c r="AK81" s="107">
        <f t="shared" si="74"/>
        <v>3</v>
      </c>
      <c r="AL81" s="108"/>
      <c r="AM81" s="109"/>
      <c r="AN81" s="110">
        <f t="shared" si="75"/>
        <v>0</v>
      </c>
      <c r="AO81" s="107"/>
      <c r="AP81" s="107"/>
      <c r="AQ81" s="107"/>
      <c r="AR81" s="107"/>
      <c r="AS81" s="107">
        <f t="shared" si="76"/>
        <v>0</v>
      </c>
      <c r="AT81" s="107">
        <f t="shared" si="77"/>
        <v>0</v>
      </c>
    </row>
    <row r="82" spans="1:46" ht="14.25" customHeight="1">
      <c r="A82" s="34" t="s">
        <v>136</v>
      </c>
      <c r="B82" s="35" t="s">
        <v>137</v>
      </c>
      <c r="C82" s="37">
        <v>374</v>
      </c>
      <c r="D82" s="107">
        <v>37</v>
      </c>
      <c r="E82" s="107">
        <v>0</v>
      </c>
      <c r="F82" s="107">
        <v>0</v>
      </c>
      <c r="G82" s="107">
        <v>108</v>
      </c>
      <c r="H82" s="107">
        <v>93</v>
      </c>
      <c r="I82" s="107">
        <v>76</v>
      </c>
      <c r="J82" s="107">
        <v>20</v>
      </c>
      <c r="K82" s="107">
        <v>97</v>
      </c>
      <c r="L82" s="107">
        <v>17</v>
      </c>
      <c r="M82" s="108">
        <v>60</v>
      </c>
      <c r="N82" s="109">
        <v>6</v>
      </c>
      <c r="O82" s="109">
        <f t="shared" si="65"/>
        <v>31</v>
      </c>
      <c r="P82" s="109">
        <f t="shared" si="66"/>
        <v>91</v>
      </c>
      <c r="Q82" s="109">
        <f t="shared" si="67"/>
        <v>37</v>
      </c>
      <c r="R82" s="109">
        <f t="shared" si="44"/>
        <v>54</v>
      </c>
      <c r="S82" s="107">
        <v>10</v>
      </c>
      <c r="T82" s="107">
        <v>15</v>
      </c>
      <c r="U82" s="107">
        <f>15+15+1</f>
        <v>31</v>
      </c>
      <c r="V82" s="107">
        <v>4</v>
      </c>
      <c r="W82" s="107">
        <f t="shared" si="68"/>
        <v>16</v>
      </c>
      <c r="X82" s="107">
        <f t="shared" si="69"/>
        <v>20</v>
      </c>
      <c r="Y82" s="107">
        <f t="shared" si="70"/>
        <v>35</v>
      </c>
      <c r="Z82" s="107">
        <f t="shared" si="71"/>
        <v>2</v>
      </c>
      <c r="AA82" s="107">
        <f t="shared" si="71"/>
        <v>15</v>
      </c>
      <c r="AB82" s="107">
        <f t="shared" si="72"/>
        <v>17</v>
      </c>
      <c r="AC82" s="108">
        <v>300</v>
      </c>
      <c r="AD82" s="109">
        <v>30</v>
      </c>
      <c r="AE82" s="109">
        <v>270</v>
      </c>
      <c r="AF82" s="107">
        <v>85</v>
      </c>
      <c r="AG82" s="107">
        <v>78</v>
      </c>
      <c r="AH82" s="107">
        <v>45</v>
      </c>
      <c r="AI82" s="107">
        <v>15</v>
      </c>
      <c r="AJ82" s="107">
        <f t="shared" si="73"/>
        <v>62</v>
      </c>
      <c r="AK82" s="107">
        <f t="shared" si="74"/>
        <v>15</v>
      </c>
      <c r="AL82" s="108">
        <v>14</v>
      </c>
      <c r="AM82" s="109">
        <v>1</v>
      </c>
      <c r="AN82" s="110">
        <f t="shared" si="75"/>
        <v>13</v>
      </c>
      <c r="AO82" s="107">
        <v>13</v>
      </c>
      <c r="AP82" s="107"/>
      <c r="AQ82" s="107"/>
      <c r="AR82" s="107">
        <v>1</v>
      </c>
      <c r="AS82" s="107">
        <f t="shared" si="76"/>
        <v>0</v>
      </c>
      <c r="AT82" s="107">
        <f t="shared" si="77"/>
        <v>0</v>
      </c>
    </row>
    <row r="83" spans="1:46" ht="14.25" customHeight="1">
      <c r="A83" s="34" t="s">
        <v>138</v>
      </c>
      <c r="B83" s="35" t="s">
        <v>139</v>
      </c>
      <c r="C83" s="37">
        <v>119</v>
      </c>
      <c r="D83" s="107">
        <v>12</v>
      </c>
      <c r="E83" s="107">
        <v>0</v>
      </c>
      <c r="F83" s="107">
        <v>0</v>
      </c>
      <c r="G83" s="107">
        <v>0</v>
      </c>
      <c r="H83" s="107">
        <v>0</v>
      </c>
      <c r="I83" s="107">
        <v>28</v>
      </c>
      <c r="J83" s="107">
        <v>3</v>
      </c>
      <c r="K83" s="107">
        <v>91</v>
      </c>
      <c r="L83" s="107">
        <v>9</v>
      </c>
      <c r="M83" s="108"/>
      <c r="N83" s="109">
        <v>0</v>
      </c>
      <c r="O83" s="109">
        <f t="shared" si="65"/>
        <v>12</v>
      </c>
      <c r="P83" s="109">
        <f t="shared" si="66"/>
        <v>12</v>
      </c>
      <c r="Q83" s="109">
        <f t="shared" si="67"/>
        <v>12</v>
      </c>
      <c r="R83" s="109">
        <f t="shared" si="44"/>
        <v>0</v>
      </c>
      <c r="S83" s="107"/>
      <c r="T83" s="107"/>
      <c r="U83" s="107">
        <v>3</v>
      </c>
      <c r="V83" s="107">
        <v>0</v>
      </c>
      <c r="W83" s="107">
        <f t="shared" si="68"/>
        <v>3</v>
      </c>
      <c r="X83" s="107">
        <f t="shared" si="69"/>
        <v>3</v>
      </c>
      <c r="Y83" s="107">
        <f t="shared" si="70"/>
        <v>9</v>
      </c>
      <c r="Z83" s="107">
        <f t="shared" si="71"/>
        <v>0</v>
      </c>
      <c r="AA83" s="107">
        <f t="shared" si="71"/>
        <v>9</v>
      </c>
      <c r="AB83" s="107">
        <f t="shared" si="72"/>
        <v>9</v>
      </c>
      <c r="AC83" s="108"/>
      <c r="AD83" s="109">
        <v>0</v>
      </c>
      <c r="AE83" s="109">
        <v>0</v>
      </c>
      <c r="AF83" s="107"/>
      <c r="AG83" s="107"/>
      <c r="AH83" s="107"/>
      <c r="AI83" s="107">
        <f>(AF83+AG83+AH83)*10%</f>
        <v>0</v>
      </c>
      <c r="AJ83" s="107">
        <f t="shared" si="73"/>
        <v>0</v>
      </c>
      <c r="AK83" s="107">
        <f t="shared" si="74"/>
        <v>0</v>
      </c>
      <c r="AL83" s="108">
        <f>50+69</f>
        <v>119</v>
      </c>
      <c r="AM83" s="109">
        <v>12</v>
      </c>
      <c r="AN83" s="110">
        <f t="shared" si="75"/>
        <v>107</v>
      </c>
      <c r="AO83" s="107"/>
      <c r="AP83" s="107"/>
      <c r="AQ83" s="107">
        <v>25</v>
      </c>
      <c r="AR83" s="107">
        <v>3</v>
      </c>
      <c r="AS83" s="107">
        <f t="shared" si="76"/>
        <v>82</v>
      </c>
      <c r="AT83" s="107">
        <f t="shared" si="77"/>
        <v>9</v>
      </c>
    </row>
    <row r="84" spans="1:46" ht="14.25" customHeight="1">
      <c r="A84" s="34" t="s">
        <v>140</v>
      </c>
      <c r="B84" s="35" t="s">
        <v>141</v>
      </c>
      <c r="C84" s="37">
        <v>350</v>
      </c>
      <c r="D84" s="107">
        <v>35</v>
      </c>
      <c r="E84" s="107">
        <v>0</v>
      </c>
      <c r="F84" s="107">
        <v>0</v>
      </c>
      <c r="G84" s="107">
        <v>51</v>
      </c>
      <c r="H84" s="107">
        <v>110</v>
      </c>
      <c r="I84" s="107">
        <v>109</v>
      </c>
      <c r="J84" s="107">
        <v>19</v>
      </c>
      <c r="K84" s="107">
        <v>80</v>
      </c>
      <c r="L84" s="107">
        <v>16</v>
      </c>
      <c r="M84" s="108">
        <v>30</v>
      </c>
      <c r="N84" s="109">
        <v>3</v>
      </c>
      <c r="O84" s="109">
        <f t="shared" si="65"/>
        <v>32</v>
      </c>
      <c r="P84" s="109">
        <f t="shared" si="66"/>
        <v>62</v>
      </c>
      <c r="Q84" s="109">
        <f t="shared" si="67"/>
        <v>35</v>
      </c>
      <c r="R84" s="109">
        <f t="shared" si="44"/>
        <v>27</v>
      </c>
      <c r="S84" s="107">
        <v>7</v>
      </c>
      <c r="T84" s="107">
        <v>5</v>
      </c>
      <c r="U84" s="107">
        <f>5+15+2</f>
        <v>22</v>
      </c>
      <c r="V84" s="107">
        <v>2</v>
      </c>
      <c r="W84" s="107">
        <f t="shared" si="68"/>
        <v>17</v>
      </c>
      <c r="X84" s="107">
        <f t="shared" si="69"/>
        <v>19</v>
      </c>
      <c r="Y84" s="107">
        <f t="shared" si="70"/>
        <v>28</v>
      </c>
      <c r="Z84" s="107">
        <f t="shared" si="71"/>
        <v>1</v>
      </c>
      <c r="AA84" s="107">
        <f t="shared" si="71"/>
        <v>15</v>
      </c>
      <c r="AB84" s="107">
        <f t="shared" si="72"/>
        <v>16</v>
      </c>
      <c r="AC84" s="108">
        <v>300</v>
      </c>
      <c r="AD84" s="109">
        <v>30</v>
      </c>
      <c r="AE84" s="109">
        <v>270</v>
      </c>
      <c r="AF84" s="107">
        <v>43</v>
      </c>
      <c r="AG84" s="107">
        <v>100</v>
      </c>
      <c r="AH84" s="107">
        <v>78</v>
      </c>
      <c r="AI84" s="107">
        <v>15</v>
      </c>
      <c r="AJ84" s="107">
        <f t="shared" si="73"/>
        <v>49</v>
      </c>
      <c r="AK84" s="107">
        <f t="shared" si="74"/>
        <v>15</v>
      </c>
      <c r="AL84" s="108">
        <v>20</v>
      </c>
      <c r="AM84" s="109">
        <v>2</v>
      </c>
      <c r="AN84" s="110">
        <f t="shared" si="75"/>
        <v>18</v>
      </c>
      <c r="AO84" s="107">
        <v>1</v>
      </c>
      <c r="AP84" s="107">
        <v>5</v>
      </c>
      <c r="AQ84" s="107">
        <v>9</v>
      </c>
      <c r="AR84" s="107">
        <v>2</v>
      </c>
      <c r="AS84" s="107">
        <f t="shared" si="76"/>
        <v>3</v>
      </c>
      <c r="AT84" s="107">
        <f t="shared" si="77"/>
        <v>0</v>
      </c>
    </row>
    <row r="85" spans="1:46" ht="14.25" customHeight="1">
      <c r="A85" s="34" t="s">
        <v>142</v>
      </c>
      <c r="B85" s="35" t="s">
        <v>143</v>
      </c>
      <c r="C85" s="37">
        <v>350</v>
      </c>
      <c r="D85" s="107">
        <v>35</v>
      </c>
      <c r="E85" s="107">
        <v>0</v>
      </c>
      <c r="F85" s="107">
        <v>0</v>
      </c>
      <c r="G85" s="107">
        <v>45</v>
      </c>
      <c r="H85" s="107">
        <v>128</v>
      </c>
      <c r="I85" s="107">
        <v>113</v>
      </c>
      <c r="J85" s="107">
        <v>17</v>
      </c>
      <c r="K85" s="107">
        <v>64</v>
      </c>
      <c r="L85" s="107">
        <v>18</v>
      </c>
      <c r="M85" s="108">
        <v>0</v>
      </c>
      <c r="N85" s="109">
        <v>0</v>
      </c>
      <c r="O85" s="109">
        <f t="shared" si="65"/>
        <v>35</v>
      </c>
      <c r="P85" s="109">
        <f t="shared" si="66"/>
        <v>35</v>
      </c>
      <c r="Q85" s="109">
        <f t="shared" si="67"/>
        <v>35</v>
      </c>
      <c r="R85" s="109">
        <f t="shared" si="44"/>
        <v>0</v>
      </c>
      <c r="S85" s="107"/>
      <c r="T85" s="107"/>
      <c r="U85" s="107">
        <v>17</v>
      </c>
      <c r="V85" s="107">
        <v>0</v>
      </c>
      <c r="W85" s="107">
        <f t="shared" si="68"/>
        <v>17</v>
      </c>
      <c r="X85" s="107">
        <f t="shared" si="69"/>
        <v>17</v>
      </c>
      <c r="Y85" s="107">
        <f t="shared" si="70"/>
        <v>18</v>
      </c>
      <c r="Z85" s="107">
        <f t="shared" si="71"/>
        <v>0</v>
      </c>
      <c r="AA85" s="107">
        <f t="shared" si="71"/>
        <v>18</v>
      </c>
      <c r="AB85" s="107">
        <f t="shared" si="72"/>
        <v>18</v>
      </c>
      <c r="AC85" s="108">
        <v>350</v>
      </c>
      <c r="AD85" s="109">
        <v>35</v>
      </c>
      <c r="AE85" s="109">
        <v>315</v>
      </c>
      <c r="AF85" s="107">
        <v>45</v>
      </c>
      <c r="AG85" s="107">
        <v>128</v>
      </c>
      <c r="AH85" s="107">
        <v>96</v>
      </c>
      <c r="AI85" s="107">
        <v>17</v>
      </c>
      <c r="AJ85" s="107">
        <f t="shared" si="73"/>
        <v>46</v>
      </c>
      <c r="AK85" s="107">
        <f t="shared" si="74"/>
        <v>18</v>
      </c>
      <c r="AL85" s="108"/>
      <c r="AM85" s="109"/>
      <c r="AN85" s="110"/>
      <c r="AO85" s="107"/>
      <c r="AP85" s="107"/>
      <c r="AQ85" s="107"/>
      <c r="AR85" s="107"/>
      <c r="AS85" s="107">
        <f t="shared" si="76"/>
        <v>0</v>
      </c>
      <c r="AT85" s="107">
        <f t="shared" si="77"/>
        <v>0</v>
      </c>
    </row>
    <row r="86" spans="1:46" ht="14.25" customHeight="1">
      <c r="A86" s="34" t="s">
        <v>145</v>
      </c>
      <c r="B86" s="35" t="s">
        <v>146</v>
      </c>
      <c r="C86" s="37">
        <v>11716</v>
      </c>
      <c r="D86" s="107">
        <v>1035</v>
      </c>
      <c r="E86" s="107">
        <v>0</v>
      </c>
      <c r="F86" s="107">
        <v>0</v>
      </c>
      <c r="G86" s="107">
        <v>2697</v>
      </c>
      <c r="H86" s="107">
        <v>2708</v>
      </c>
      <c r="I86" s="107">
        <v>3379</v>
      </c>
      <c r="J86" s="107">
        <v>525</v>
      </c>
      <c r="K86" s="107">
        <v>2932</v>
      </c>
      <c r="L86" s="107">
        <v>510</v>
      </c>
      <c r="M86" s="108" t="e">
        <f>+#REF!+M87+M88+M89+M90</f>
        <v>#REF!</v>
      </c>
      <c r="N86" s="109" t="e">
        <f>+#REF!+N87+N88+N89+N90</f>
        <v>#REF!</v>
      </c>
      <c r="O86" s="109" t="e">
        <f>+#REF!+O87+O88+O89+O90</f>
        <v>#REF!</v>
      </c>
      <c r="P86" s="109" t="e">
        <f>+#REF!+P87+P88+P89+P90</f>
        <v>#REF!</v>
      </c>
      <c r="Q86" s="109" t="e">
        <f>+#REF!+Q87+Q88+Q89+Q90</f>
        <v>#REF!</v>
      </c>
      <c r="R86" s="109" t="e">
        <f t="shared" si="44"/>
        <v>#REF!</v>
      </c>
      <c r="S86" s="107" t="e">
        <f>+#REF!+S87+S88+S89+S90</f>
        <v>#REF!</v>
      </c>
      <c r="T86" s="107" t="e">
        <f>+#REF!+T87+T88+T89+T90</f>
        <v>#REF!</v>
      </c>
      <c r="U86" s="107" t="e">
        <f>+#REF!+U87+U88+U89+U90</f>
        <v>#REF!</v>
      </c>
      <c r="V86" s="107" t="e">
        <f>+#REF!+V87+V88+V89+V90</f>
        <v>#REF!</v>
      </c>
      <c r="W86" s="107" t="e">
        <f>+#REF!+W87+W88+W89+W90</f>
        <v>#REF!</v>
      </c>
      <c r="X86" s="107" t="e">
        <f>+#REF!+X87+X88+X89+X90</f>
        <v>#REF!</v>
      </c>
      <c r="Y86" s="107" t="e">
        <f>+#REF!+Y87+Y88+Y89+Y90</f>
        <v>#REF!</v>
      </c>
      <c r="Z86" s="107" t="e">
        <f>+#REF!+Z87+Z88+Z89+Z90</f>
        <v>#REF!</v>
      </c>
      <c r="AA86" s="107" t="e">
        <f>+#REF!+AA87+AA88+AA89+AA90</f>
        <v>#REF!</v>
      </c>
      <c r="AB86" s="107" t="e">
        <f>+#REF!+AB87+AB88+AB89+AB90</f>
        <v>#REF!</v>
      </c>
      <c r="AC86" s="108" t="e">
        <f>+#REF!+AC87+AC88+AC89+AC90</f>
        <v>#REF!</v>
      </c>
      <c r="AD86" s="109" t="e">
        <f>+#REF!+AD87+AD88+AD89+AD90</f>
        <v>#REF!</v>
      </c>
      <c r="AE86" s="109" t="e">
        <f>+#REF!+AE87+AE88+AE89+AE90</f>
        <v>#REF!</v>
      </c>
      <c r="AF86" s="107" t="e">
        <f>+#REF!+AF87+AF88+AF89+AF90</f>
        <v>#REF!</v>
      </c>
      <c r="AG86" s="107" t="e">
        <f>+#REF!+AG87+AG88+AG89+AG90</f>
        <v>#REF!</v>
      </c>
      <c r="AH86" s="107" t="e">
        <f>+#REF!+AH87+AH88+AH89+AH90</f>
        <v>#REF!</v>
      </c>
      <c r="AI86" s="107">
        <v>503</v>
      </c>
      <c r="AJ86" s="107" t="e">
        <f>+#REF!+AJ87+AJ88+AJ89+AJ90</f>
        <v>#REF!</v>
      </c>
      <c r="AK86" s="107" t="e">
        <f>+#REF!+AK87+AK88+AK89+AK90</f>
        <v>#REF!</v>
      </c>
      <c r="AL86" s="108" t="e">
        <f>+#REF!+AL87+AL88+AL89+AL90</f>
        <v>#REF!</v>
      </c>
      <c r="AM86" s="109" t="e">
        <f>+#REF!+AM87+AM88+AM89+AM90</f>
        <v>#REF!</v>
      </c>
      <c r="AN86" s="110" t="e">
        <f>+#REF!+AN87+AN88+AN89+AN90</f>
        <v>#REF!</v>
      </c>
      <c r="AO86" s="107" t="e">
        <f>+#REF!+AO87+AO88+AO89+AO90</f>
        <v>#REF!</v>
      </c>
      <c r="AP86" s="107" t="e">
        <f>+#REF!+AP87+AP88+AP89+AP90</f>
        <v>#REF!</v>
      </c>
      <c r="AQ86" s="107" t="e">
        <f>+#REF!+AQ87+AQ88+AQ89+AQ90</f>
        <v>#REF!</v>
      </c>
      <c r="AR86" s="107" t="e">
        <f>+#REF!+AR87+AR88+AR89+AR90</f>
        <v>#REF!</v>
      </c>
      <c r="AS86" s="107" t="e">
        <f>+#REF!+AS87+AS88+AS89+AS90</f>
        <v>#REF!</v>
      </c>
      <c r="AT86" s="107" t="e">
        <f>+#REF!+AT87+AT88+AT89+AT90</f>
        <v>#REF!</v>
      </c>
    </row>
    <row r="87" spans="1:46" ht="14.25" customHeight="1">
      <c r="A87" s="34" t="s">
        <v>149</v>
      </c>
      <c r="B87" s="35" t="s">
        <v>150</v>
      </c>
      <c r="C87" s="37">
        <v>251</v>
      </c>
      <c r="D87" s="107">
        <v>26</v>
      </c>
      <c r="E87" s="107">
        <v>0</v>
      </c>
      <c r="F87" s="107">
        <v>0</v>
      </c>
      <c r="G87" s="107">
        <v>40</v>
      </c>
      <c r="H87" s="107">
        <v>56</v>
      </c>
      <c r="I87" s="107">
        <v>103</v>
      </c>
      <c r="J87" s="107">
        <v>20</v>
      </c>
      <c r="K87" s="107">
        <v>52</v>
      </c>
      <c r="L87" s="107">
        <v>6</v>
      </c>
      <c r="M87" s="108">
        <f>286-90</f>
        <v>196</v>
      </c>
      <c r="N87" s="109">
        <v>20</v>
      </c>
      <c r="O87" s="109">
        <f>+AD87+AM87</f>
        <v>6</v>
      </c>
      <c r="P87" s="109">
        <f>+M87+O87</f>
        <v>202</v>
      </c>
      <c r="Q87" s="109">
        <f>+N87+O87</f>
        <v>26</v>
      </c>
      <c r="R87" s="109">
        <f t="shared" si="44"/>
        <v>176</v>
      </c>
      <c r="S87" s="107">
        <v>35</v>
      </c>
      <c r="T87" s="107">
        <v>40</v>
      </c>
      <c r="U87" s="107">
        <f>86+3+1</f>
        <v>90</v>
      </c>
      <c r="V87" s="107">
        <v>16</v>
      </c>
      <c r="W87" s="107">
        <f>AI87+AR87</f>
        <v>4</v>
      </c>
      <c r="X87" s="107">
        <f>V87+W87</f>
        <v>20</v>
      </c>
      <c r="Y87" s="107">
        <f>+P87-S87-T87-U87</f>
        <v>37</v>
      </c>
      <c r="Z87" s="107">
        <f aca="true" t="shared" si="78" ref="Z87:AA90">N87-V87</f>
        <v>4</v>
      </c>
      <c r="AA87" s="107">
        <f t="shared" si="78"/>
        <v>2</v>
      </c>
      <c r="AB87" s="107">
        <f>Q87-X87</f>
        <v>6</v>
      </c>
      <c r="AC87" s="108">
        <v>50</v>
      </c>
      <c r="AD87" s="109">
        <v>5</v>
      </c>
      <c r="AE87" s="109">
        <v>45</v>
      </c>
      <c r="AF87" s="107">
        <v>4</v>
      </c>
      <c r="AG87" s="107">
        <v>15</v>
      </c>
      <c r="AH87" s="107">
        <v>11</v>
      </c>
      <c r="AI87" s="107">
        <v>3</v>
      </c>
      <c r="AJ87" s="107">
        <f>+AE87-AF87-AG87-AH87</f>
        <v>15</v>
      </c>
      <c r="AK87" s="107">
        <f>AD87-AI87</f>
        <v>2</v>
      </c>
      <c r="AL87" s="108">
        <v>5</v>
      </c>
      <c r="AM87" s="109">
        <v>1</v>
      </c>
      <c r="AN87" s="110">
        <f>+AL87-AM87</f>
        <v>4</v>
      </c>
      <c r="AO87" s="107">
        <v>1</v>
      </c>
      <c r="AP87" s="107">
        <v>1</v>
      </c>
      <c r="AQ87" s="107">
        <v>2</v>
      </c>
      <c r="AR87" s="107">
        <v>1</v>
      </c>
      <c r="AS87" s="107">
        <f>+AN87-AO87-AP87-AQ87</f>
        <v>0</v>
      </c>
      <c r="AT87" s="107">
        <f>+AM87-AR87</f>
        <v>0</v>
      </c>
    </row>
    <row r="88" spans="1:46" ht="14.25" customHeight="1">
      <c r="A88" s="34" t="s">
        <v>151</v>
      </c>
      <c r="B88" s="35" t="s">
        <v>152</v>
      </c>
      <c r="C88" s="37">
        <v>542</v>
      </c>
      <c r="D88" s="107">
        <v>54</v>
      </c>
      <c r="E88" s="107">
        <v>0</v>
      </c>
      <c r="F88" s="107">
        <v>0</v>
      </c>
      <c r="G88" s="107">
        <v>137</v>
      </c>
      <c r="H88" s="107">
        <v>117</v>
      </c>
      <c r="I88" s="107">
        <v>79</v>
      </c>
      <c r="J88" s="107">
        <v>27</v>
      </c>
      <c r="K88" s="107">
        <v>209</v>
      </c>
      <c r="L88" s="107">
        <v>27</v>
      </c>
      <c r="M88" s="108">
        <v>42</v>
      </c>
      <c r="N88" s="109">
        <v>4</v>
      </c>
      <c r="O88" s="109">
        <f>+AD88+AM88</f>
        <v>50</v>
      </c>
      <c r="P88" s="109">
        <f>+M88+O88</f>
        <v>92</v>
      </c>
      <c r="Q88" s="109">
        <f>+N88+O88</f>
        <v>54</v>
      </c>
      <c r="R88" s="109">
        <f t="shared" si="44"/>
        <v>38</v>
      </c>
      <c r="S88" s="107">
        <v>5</v>
      </c>
      <c r="T88" s="107">
        <v>2</v>
      </c>
      <c r="U88" s="107">
        <f>10+25</f>
        <v>35</v>
      </c>
      <c r="V88" s="107">
        <v>2</v>
      </c>
      <c r="W88" s="107">
        <f>AI88+AR88</f>
        <v>25</v>
      </c>
      <c r="X88" s="107">
        <f>V88+W88</f>
        <v>27</v>
      </c>
      <c r="Y88" s="107">
        <f>+P88-S88-T88-U88</f>
        <v>50</v>
      </c>
      <c r="Z88" s="107">
        <f t="shared" si="78"/>
        <v>2</v>
      </c>
      <c r="AA88" s="107">
        <f t="shared" si="78"/>
        <v>25</v>
      </c>
      <c r="AB88" s="107">
        <f>Q88-X88</f>
        <v>27</v>
      </c>
      <c r="AC88" s="108">
        <v>500</v>
      </c>
      <c r="AD88" s="109">
        <v>50</v>
      </c>
      <c r="AE88" s="109">
        <v>450</v>
      </c>
      <c r="AF88" s="107">
        <v>132</v>
      </c>
      <c r="AG88" s="107">
        <v>115</v>
      </c>
      <c r="AH88" s="107">
        <v>44</v>
      </c>
      <c r="AI88" s="107">
        <v>25</v>
      </c>
      <c r="AJ88" s="107">
        <f>+AE88-AF88-AG88-AH88</f>
        <v>159</v>
      </c>
      <c r="AK88" s="107">
        <f>AD88-AI88</f>
        <v>25</v>
      </c>
      <c r="AL88" s="108"/>
      <c r="AM88" s="109"/>
      <c r="AN88" s="110"/>
      <c r="AO88" s="107"/>
      <c r="AP88" s="107"/>
      <c r="AQ88" s="107"/>
      <c r="AR88" s="107"/>
      <c r="AS88" s="107">
        <f>+AN88-AO88-AP88-AQ88</f>
        <v>0</v>
      </c>
      <c r="AT88" s="107">
        <f>+AM88-AR88</f>
        <v>0</v>
      </c>
    </row>
    <row r="89" spans="1:46" ht="14.25" customHeight="1">
      <c r="A89" s="34" t="s">
        <v>153</v>
      </c>
      <c r="B89" s="35" t="s">
        <v>154</v>
      </c>
      <c r="C89" s="37">
        <v>4050</v>
      </c>
      <c r="D89" s="107">
        <v>405</v>
      </c>
      <c r="E89" s="107">
        <v>0</v>
      </c>
      <c r="F89" s="107">
        <v>0</v>
      </c>
      <c r="G89" s="107">
        <v>928</v>
      </c>
      <c r="H89" s="107">
        <v>865</v>
      </c>
      <c r="I89" s="107">
        <v>1333</v>
      </c>
      <c r="J89" s="107">
        <v>203</v>
      </c>
      <c r="K89" s="107">
        <v>924</v>
      </c>
      <c r="L89" s="107">
        <v>202</v>
      </c>
      <c r="M89" s="108">
        <v>50</v>
      </c>
      <c r="N89" s="109">
        <v>5</v>
      </c>
      <c r="O89" s="109">
        <f>+AD89+AM89</f>
        <v>400</v>
      </c>
      <c r="P89" s="109">
        <f>+M89+O89</f>
        <v>450</v>
      </c>
      <c r="Q89" s="109">
        <f>+N89+O89</f>
        <v>405</v>
      </c>
      <c r="R89" s="109">
        <f t="shared" si="44"/>
        <v>45</v>
      </c>
      <c r="S89" s="107">
        <v>5</v>
      </c>
      <c r="T89" s="107">
        <v>10</v>
      </c>
      <c r="U89" s="107">
        <f>10+200</f>
        <v>210</v>
      </c>
      <c r="V89" s="107">
        <v>3</v>
      </c>
      <c r="W89" s="107">
        <f>AI89+AR89</f>
        <v>200</v>
      </c>
      <c r="X89" s="107">
        <f>V89+W89</f>
        <v>203</v>
      </c>
      <c r="Y89" s="107">
        <f>+P89-S89-T89-U89</f>
        <v>225</v>
      </c>
      <c r="Z89" s="107">
        <f t="shared" si="78"/>
        <v>2</v>
      </c>
      <c r="AA89" s="107">
        <f t="shared" si="78"/>
        <v>200</v>
      </c>
      <c r="AB89" s="107">
        <f>Q89-X89</f>
        <v>202</v>
      </c>
      <c r="AC89" s="108">
        <v>4000</v>
      </c>
      <c r="AD89" s="109">
        <f>400</f>
        <v>400</v>
      </c>
      <c r="AE89" s="109">
        <v>3600</v>
      </c>
      <c r="AF89" s="107">
        <v>923</v>
      </c>
      <c r="AG89" s="107">
        <v>855</v>
      </c>
      <c r="AH89" s="107">
        <v>1123</v>
      </c>
      <c r="AI89" s="107">
        <v>200</v>
      </c>
      <c r="AJ89" s="107">
        <f>+AE89-AF89-AG89-AH89</f>
        <v>699</v>
      </c>
      <c r="AK89" s="107">
        <f>AD89-AI89</f>
        <v>200</v>
      </c>
      <c r="AL89" s="108"/>
      <c r="AM89" s="109"/>
      <c r="AN89" s="110"/>
      <c r="AO89" s="107"/>
      <c r="AP89" s="107"/>
      <c r="AQ89" s="107"/>
      <c r="AR89" s="107"/>
      <c r="AS89" s="107">
        <f>+AN89-AO89-AP89-AQ89</f>
        <v>0</v>
      </c>
      <c r="AT89" s="107">
        <f>+AM89-AR89</f>
        <v>0</v>
      </c>
    </row>
    <row r="90" spans="1:46" ht="14.25" customHeight="1">
      <c r="A90" s="34" t="s">
        <v>155</v>
      </c>
      <c r="B90" s="38" t="s">
        <v>156</v>
      </c>
      <c r="C90" s="37">
        <v>6873</v>
      </c>
      <c r="D90" s="107">
        <v>550</v>
      </c>
      <c r="E90" s="107">
        <v>0</v>
      </c>
      <c r="F90" s="107">
        <v>0</v>
      </c>
      <c r="G90" s="107">
        <v>1592</v>
      </c>
      <c r="H90" s="107">
        <v>1670</v>
      </c>
      <c r="I90" s="107">
        <v>1864</v>
      </c>
      <c r="J90" s="107">
        <v>275</v>
      </c>
      <c r="K90" s="107">
        <v>1747</v>
      </c>
      <c r="L90" s="107">
        <v>275</v>
      </c>
      <c r="M90" s="108">
        <f>1916-545</f>
        <v>1371</v>
      </c>
      <c r="N90" s="109">
        <f>137-137</f>
        <v>0</v>
      </c>
      <c r="O90" s="109">
        <f>+AD90+AM90</f>
        <v>550</v>
      </c>
      <c r="P90" s="109">
        <f>+M90+O90</f>
        <v>1921</v>
      </c>
      <c r="Q90" s="109">
        <f>+N90+O90</f>
        <v>550</v>
      </c>
      <c r="R90" s="109">
        <f t="shared" si="44"/>
        <v>1371</v>
      </c>
      <c r="S90" s="107">
        <v>250</v>
      </c>
      <c r="T90" s="107">
        <v>400</v>
      </c>
      <c r="U90" s="107">
        <f>350+275</f>
        <v>625</v>
      </c>
      <c r="V90" s="107">
        <v>0</v>
      </c>
      <c r="W90" s="107">
        <f>AI90+AR90</f>
        <v>275</v>
      </c>
      <c r="X90" s="107">
        <f>V90+W90</f>
        <v>275</v>
      </c>
      <c r="Y90" s="107">
        <f>+P90-S90-T90-U90</f>
        <v>646</v>
      </c>
      <c r="Z90" s="107">
        <f t="shared" si="78"/>
        <v>0</v>
      </c>
      <c r="AA90" s="107">
        <f t="shared" si="78"/>
        <v>275</v>
      </c>
      <c r="AB90" s="107">
        <f>Q90-X90</f>
        <v>275</v>
      </c>
      <c r="AC90" s="108">
        <v>5500</v>
      </c>
      <c r="AD90" s="109">
        <v>550</v>
      </c>
      <c r="AE90" s="109">
        <v>4950</v>
      </c>
      <c r="AF90" s="107">
        <v>1342</v>
      </c>
      <c r="AG90" s="107">
        <v>1270</v>
      </c>
      <c r="AH90" s="107">
        <v>1239</v>
      </c>
      <c r="AI90" s="107">
        <v>275</v>
      </c>
      <c r="AJ90" s="107">
        <f>+AE90-AF90-AG90-AH90</f>
        <v>1099</v>
      </c>
      <c r="AK90" s="107">
        <f>AD90-AI90</f>
        <v>275</v>
      </c>
      <c r="AL90" s="108">
        <v>2</v>
      </c>
      <c r="AM90" s="109">
        <v>0</v>
      </c>
      <c r="AN90" s="110">
        <f>+AL90-AM90</f>
        <v>2</v>
      </c>
      <c r="AO90" s="107"/>
      <c r="AP90" s="107"/>
      <c r="AQ90" s="107"/>
      <c r="AR90" s="107"/>
      <c r="AS90" s="107">
        <f>+AN90-AO90-AP90-AQ90</f>
        <v>2</v>
      </c>
      <c r="AT90" s="107">
        <f>+AM90-AR90</f>
        <v>0</v>
      </c>
    </row>
    <row r="91" spans="1:46" ht="14.25" customHeight="1">
      <c r="A91" s="105" t="s">
        <v>36</v>
      </c>
      <c r="B91" s="106" t="s">
        <v>27</v>
      </c>
      <c r="C91" s="107">
        <v>985</v>
      </c>
      <c r="D91" s="107">
        <v>0</v>
      </c>
      <c r="E91" s="107">
        <v>0</v>
      </c>
      <c r="F91" s="107">
        <v>0</v>
      </c>
      <c r="G91" s="107">
        <v>236</v>
      </c>
      <c r="H91" s="107">
        <v>270</v>
      </c>
      <c r="I91" s="107">
        <v>241</v>
      </c>
      <c r="J91" s="107">
        <v>0</v>
      </c>
      <c r="K91" s="107">
        <v>238</v>
      </c>
      <c r="L91" s="107">
        <v>0</v>
      </c>
      <c r="M91" s="108">
        <f aca="true" t="shared" si="79" ref="M91:Q92">+M92</f>
        <v>985</v>
      </c>
      <c r="N91" s="109">
        <f t="shared" si="79"/>
        <v>0</v>
      </c>
      <c r="O91" s="109">
        <f t="shared" si="79"/>
        <v>0</v>
      </c>
      <c r="P91" s="109">
        <f t="shared" si="79"/>
        <v>985</v>
      </c>
      <c r="Q91" s="109">
        <f t="shared" si="79"/>
        <v>0</v>
      </c>
      <c r="R91" s="109"/>
      <c r="S91" s="107">
        <f aca="true" t="shared" si="80" ref="S91:AB92">+S92</f>
        <v>236</v>
      </c>
      <c r="T91" s="107">
        <f t="shared" si="80"/>
        <v>270</v>
      </c>
      <c r="U91" s="107">
        <f t="shared" si="80"/>
        <v>241</v>
      </c>
      <c r="V91" s="107">
        <f t="shared" si="80"/>
        <v>0</v>
      </c>
      <c r="W91" s="107">
        <f t="shared" si="80"/>
        <v>0</v>
      </c>
      <c r="X91" s="107">
        <f t="shared" si="80"/>
        <v>0</v>
      </c>
      <c r="Y91" s="107">
        <f t="shared" si="80"/>
        <v>238</v>
      </c>
      <c r="Z91" s="107">
        <f t="shared" si="80"/>
        <v>0</v>
      </c>
      <c r="AA91" s="107">
        <f t="shared" si="80"/>
        <v>0</v>
      </c>
      <c r="AB91" s="107">
        <f t="shared" si="80"/>
        <v>0</v>
      </c>
      <c r="AC91" s="108">
        <f aca="true" t="shared" si="81" ref="AC91:AL92">+AC92</f>
        <v>0</v>
      </c>
      <c r="AD91" s="109">
        <f t="shared" si="81"/>
        <v>0</v>
      </c>
      <c r="AE91" s="109">
        <f t="shared" si="81"/>
        <v>0</v>
      </c>
      <c r="AF91" s="107">
        <f t="shared" si="81"/>
        <v>0</v>
      </c>
      <c r="AG91" s="107">
        <f t="shared" si="81"/>
        <v>0</v>
      </c>
      <c r="AH91" s="107">
        <f t="shared" si="81"/>
        <v>0</v>
      </c>
      <c r="AI91" s="107">
        <f t="shared" si="81"/>
        <v>0</v>
      </c>
      <c r="AJ91" s="107">
        <f t="shared" si="81"/>
        <v>0</v>
      </c>
      <c r="AK91" s="107">
        <f t="shared" si="81"/>
        <v>0</v>
      </c>
      <c r="AL91" s="108">
        <f t="shared" si="81"/>
        <v>0</v>
      </c>
      <c r="AM91" s="109"/>
      <c r="AN91" s="110">
        <f aca="true" t="shared" si="82" ref="AN91:AT92">+AN92</f>
        <v>0</v>
      </c>
      <c r="AO91" s="107">
        <f t="shared" si="82"/>
        <v>0</v>
      </c>
      <c r="AP91" s="107">
        <f t="shared" si="82"/>
        <v>0</v>
      </c>
      <c r="AQ91" s="107">
        <f t="shared" si="82"/>
        <v>0</v>
      </c>
      <c r="AR91" s="107">
        <f t="shared" si="82"/>
        <v>0</v>
      </c>
      <c r="AS91" s="107">
        <f t="shared" si="82"/>
        <v>0</v>
      </c>
      <c r="AT91" s="107">
        <f t="shared" si="82"/>
        <v>0</v>
      </c>
    </row>
    <row r="92" spans="1:46" ht="14.25" customHeight="1">
      <c r="A92" s="105" t="s">
        <v>157</v>
      </c>
      <c r="B92" s="106" t="s">
        <v>158</v>
      </c>
      <c r="C92" s="107">
        <v>985</v>
      </c>
      <c r="D92" s="107">
        <v>0</v>
      </c>
      <c r="E92" s="107">
        <v>0</v>
      </c>
      <c r="F92" s="107">
        <v>0</v>
      </c>
      <c r="G92" s="107">
        <v>236</v>
      </c>
      <c r="H92" s="107">
        <v>270</v>
      </c>
      <c r="I92" s="107">
        <v>241</v>
      </c>
      <c r="J92" s="107">
        <v>0</v>
      </c>
      <c r="K92" s="107">
        <v>238</v>
      </c>
      <c r="L92" s="107">
        <v>0</v>
      </c>
      <c r="M92" s="108">
        <f t="shared" si="79"/>
        <v>985</v>
      </c>
      <c r="N92" s="109">
        <f t="shared" si="79"/>
        <v>0</v>
      </c>
      <c r="O92" s="109">
        <f t="shared" si="79"/>
        <v>0</v>
      </c>
      <c r="P92" s="109">
        <f t="shared" si="79"/>
        <v>985</v>
      </c>
      <c r="Q92" s="109">
        <f t="shared" si="79"/>
        <v>0</v>
      </c>
      <c r="R92" s="109"/>
      <c r="S92" s="107">
        <f t="shared" si="80"/>
        <v>236</v>
      </c>
      <c r="T92" s="107">
        <f t="shared" si="80"/>
        <v>270</v>
      </c>
      <c r="U92" s="107">
        <f t="shared" si="80"/>
        <v>241</v>
      </c>
      <c r="V92" s="107">
        <f t="shared" si="80"/>
        <v>0</v>
      </c>
      <c r="W92" s="107">
        <f t="shared" si="80"/>
        <v>0</v>
      </c>
      <c r="X92" s="107">
        <f t="shared" si="80"/>
        <v>0</v>
      </c>
      <c r="Y92" s="107">
        <f t="shared" si="80"/>
        <v>238</v>
      </c>
      <c r="Z92" s="107">
        <f t="shared" si="80"/>
        <v>0</v>
      </c>
      <c r="AA92" s="107">
        <f t="shared" si="80"/>
        <v>0</v>
      </c>
      <c r="AB92" s="107">
        <f t="shared" si="80"/>
        <v>0</v>
      </c>
      <c r="AC92" s="108">
        <f t="shared" si="81"/>
        <v>0</v>
      </c>
      <c r="AD92" s="109">
        <f t="shared" si="81"/>
        <v>0</v>
      </c>
      <c r="AE92" s="109">
        <f t="shared" si="81"/>
        <v>0</v>
      </c>
      <c r="AF92" s="107">
        <f t="shared" si="81"/>
        <v>0</v>
      </c>
      <c r="AG92" s="107">
        <f t="shared" si="81"/>
        <v>0</v>
      </c>
      <c r="AH92" s="107">
        <f t="shared" si="81"/>
        <v>0</v>
      </c>
      <c r="AI92" s="107">
        <f t="shared" si="81"/>
        <v>0</v>
      </c>
      <c r="AJ92" s="107">
        <f t="shared" si="81"/>
        <v>0</v>
      </c>
      <c r="AK92" s="107">
        <f t="shared" si="81"/>
        <v>0</v>
      </c>
      <c r="AL92" s="108">
        <f t="shared" si="81"/>
        <v>0</v>
      </c>
      <c r="AM92" s="109"/>
      <c r="AN92" s="110">
        <f t="shared" si="82"/>
        <v>0</v>
      </c>
      <c r="AO92" s="107">
        <f t="shared" si="82"/>
        <v>0</v>
      </c>
      <c r="AP92" s="107">
        <f t="shared" si="82"/>
        <v>0</v>
      </c>
      <c r="AQ92" s="107">
        <f t="shared" si="82"/>
        <v>0</v>
      </c>
      <c r="AR92" s="107">
        <f t="shared" si="82"/>
        <v>0</v>
      </c>
      <c r="AS92" s="107">
        <f t="shared" si="82"/>
        <v>0</v>
      </c>
      <c r="AT92" s="107">
        <f t="shared" si="82"/>
        <v>0</v>
      </c>
    </row>
    <row r="93" spans="1:46" ht="14.25" customHeight="1">
      <c r="A93" s="105" t="s">
        <v>159</v>
      </c>
      <c r="B93" s="106" t="s">
        <v>160</v>
      </c>
      <c r="C93" s="107">
        <v>985</v>
      </c>
      <c r="D93" s="107">
        <v>0</v>
      </c>
      <c r="E93" s="107">
        <v>0</v>
      </c>
      <c r="F93" s="107">
        <v>0</v>
      </c>
      <c r="G93" s="107">
        <v>236</v>
      </c>
      <c r="H93" s="107">
        <v>270</v>
      </c>
      <c r="I93" s="107">
        <v>241</v>
      </c>
      <c r="J93" s="107">
        <v>0</v>
      </c>
      <c r="K93" s="107">
        <v>238</v>
      </c>
      <c r="L93" s="107">
        <v>0</v>
      </c>
      <c r="M93" s="108">
        <f>690+295</f>
        <v>985</v>
      </c>
      <c r="N93" s="107">
        <v>0</v>
      </c>
      <c r="O93" s="107">
        <f>+AD93+AM93</f>
        <v>0</v>
      </c>
      <c r="P93" s="107">
        <f>+M93+O93</f>
        <v>985</v>
      </c>
      <c r="Q93" s="107">
        <f>+N93+O93</f>
        <v>0</v>
      </c>
      <c r="R93" s="107"/>
      <c r="S93" s="107">
        <v>236</v>
      </c>
      <c r="T93" s="107">
        <v>270</v>
      </c>
      <c r="U93" s="107">
        <v>241</v>
      </c>
      <c r="V93" s="107"/>
      <c r="W93" s="107"/>
      <c r="X93" s="107"/>
      <c r="Y93" s="107">
        <f>+P93-S93-T93-U93</f>
        <v>238</v>
      </c>
      <c r="Z93" s="107"/>
      <c r="AA93" s="107"/>
      <c r="AB93" s="107"/>
      <c r="AC93" s="108"/>
      <c r="AD93" s="109">
        <v>0</v>
      </c>
      <c r="AE93" s="109">
        <f>+AC93-AD93</f>
        <v>0</v>
      </c>
      <c r="AF93" s="107"/>
      <c r="AG93" s="107"/>
      <c r="AH93" s="107"/>
      <c r="AI93" s="107"/>
      <c r="AJ93" s="107">
        <f>+AE93-AF93-AG93-AH93</f>
        <v>0</v>
      </c>
      <c r="AK93" s="107"/>
      <c r="AL93" s="108"/>
      <c r="AM93" s="109"/>
      <c r="AN93" s="110"/>
      <c r="AO93" s="107"/>
      <c r="AP93" s="107"/>
      <c r="AQ93" s="107"/>
      <c r="AR93" s="107"/>
      <c r="AS93" s="107">
        <f>+AN93-AO93-AP93-AQ93</f>
        <v>0</v>
      </c>
      <c r="AT93" s="107"/>
    </row>
    <row r="94" spans="1:46" ht="14.25" customHeight="1">
      <c r="A94" s="105" t="s">
        <v>28</v>
      </c>
      <c r="B94" s="106" t="s">
        <v>29</v>
      </c>
      <c r="C94" s="107">
        <v>13032</v>
      </c>
      <c r="D94" s="107">
        <v>0</v>
      </c>
      <c r="E94" s="107">
        <v>0</v>
      </c>
      <c r="F94" s="107">
        <v>0</v>
      </c>
      <c r="G94" s="107">
        <v>120</v>
      </c>
      <c r="H94" s="107">
        <v>289</v>
      </c>
      <c r="I94" s="107">
        <v>0</v>
      </c>
      <c r="J94" s="107">
        <v>0</v>
      </c>
      <c r="K94" s="107">
        <v>12623</v>
      </c>
      <c r="L94" s="107">
        <v>0</v>
      </c>
      <c r="M94" s="108" t="e">
        <f>+M95+M97</f>
        <v>#REF!</v>
      </c>
      <c r="N94" s="107">
        <f>+N95+N97</f>
        <v>0</v>
      </c>
      <c r="O94" s="107" t="e">
        <f>+O95+O97</f>
        <v>#REF!</v>
      </c>
      <c r="P94" s="107" t="e">
        <f>+P95+P97</f>
        <v>#REF!</v>
      </c>
      <c r="Q94" s="107" t="e">
        <f>+Q95+Q97</f>
        <v>#REF!</v>
      </c>
      <c r="R94" s="107"/>
      <c r="S94" s="107" t="e">
        <f aca="true" t="shared" si="83" ref="S94:AL94">+S95+S97</f>
        <v>#REF!</v>
      </c>
      <c r="T94" s="107" t="e">
        <f t="shared" si="83"/>
        <v>#REF!</v>
      </c>
      <c r="U94" s="107" t="e">
        <f t="shared" si="83"/>
        <v>#REF!</v>
      </c>
      <c r="V94" s="107" t="e">
        <f t="shared" si="83"/>
        <v>#REF!</v>
      </c>
      <c r="W94" s="107" t="e">
        <f t="shared" si="83"/>
        <v>#REF!</v>
      </c>
      <c r="X94" s="107" t="e">
        <f t="shared" si="83"/>
        <v>#REF!</v>
      </c>
      <c r="Y94" s="107" t="e">
        <f t="shared" si="83"/>
        <v>#REF!</v>
      </c>
      <c r="Z94" s="107" t="e">
        <f t="shared" si="83"/>
        <v>#REF!</v>
      </c>
      <c r="AA94" s="107" t="e">
        <f t="shared" si="83"/>
        <v>#REF!</v>
      </c>
      <c r="AB94" s="107" t="e">
        <f t="shared" si="83"/>
        <v>#REF!</v>
      </c>
      <c r="AC94" s="108" t="e">
        <f t="shared" si="83"/>
        <v>#REF!</v>
      </c>
      <c r="AD94" s="109">
        <f t="shared" si="83"/>
        <v>0</v>
      </c>
      <c r="AE94" s="109" t="e">
        <f t="shared" si="83"/>
        <v>#REF!</v>
      </c>
      <c r="AF94" s="107" t="e">
        <f t="shared" si="83"/>
        <v>#REF!</v>
      </c>
      <c r="AG94" s="107" t="e">
        <f t="shared" si="83"/>
        <v>#REF!</v>
      </c>
      <c r="AH94" s="107" t="e">
        <f t="shared" si="83"/>
        <v>#REF!</v>
      </c>
      <c r="AI94" s="107" t="e">
        <f t="shared" si="83"/>
        <v>#REF!</v>
      </c>
      <c r="AJ94" s="107" t="e">
        <f t="shared" si="83"/>
        <v>#REF!</v>
      </c>
      <c r="AK94" s="107" t="e">
        <f t="shared" si="83"/>
        <v>#REF!</v>
      </c>
      <c r="AL94" s="108" t="e">
        <f t="shared" si="83"/>
        <v>#REF!</v>
      </c>
      <c r="AM94" s="109"/>
      <c r="AN94" s="110" t="e">
        <f aca="true" t="shared" si="84" ref="AN94:AT94">+AN95+AN97</f>
        <v>#REF!</v>
      </c>
      <c r="AO94" s="107" t="e">
        <f t="shared" si="84"/>
        <v>#REF!</v>
      </c>
      <c r="AP94" s="107" t="e">
        <f t="shared" si="84"/>
        <v>#REF!</v>
      </c>
      <c r="AQ94" s="107" t="e">
        <f t="shared" si="84"/>
        <v>#REF!</v>
      </c>
      <c r="AR94" s="107" t="e">
        <f t="shared" si="84"/>
        <v>#REF!</v>
      </c>
      <c r="AS94" s="107" t="e">
        <f t="shared" si="84"/>
        <v>#REF!</v>
      </c>
      <c r="AT94" s="107" t="e">
        <f t="shared" si="84"/>
        <v>#REF!</v>
      </c>
    </row>
    <row r="95" spans="1:46" ht="14.25" customHeight="1">
      <c r="A95" s="105" t="s">
        <v>161</v>
      </c>
      <c r="B95" s="106" t="s">
        <v>162</v>
      </c>
      <c r="C95" s="107">
        <v>68</v>
      </c>
      <c r="D95" s="107">
        <v>0</v>
      </c>
      <c r="E95" s="107">
        <v>0</v>
      </c>
      <c r="F95" s="107">
        <v>0</v>
      </c>
      <c r="G95" s="107">
        <v>0</v>
      </c>
      <c r="H95" s="107">
        <v>34</v>
      </c>
      <c r="I95" s="107">
        <v>0</v>
      </c>
      <c r="J95" s="107">
        <v>0</v>
      </c>
      <c r="K95" s="107">
        <v>34</v>
      </c>
      <c r="L95" s="107">
        <v>0</v>
      </c>
      <c r="M95" s="108" t="e">
        <f>+#REF!+#REF!+M96</f>
        <v>#REF!</v>
      </c>
      <c r="N95" s="109">
        <f>+N96</f>
        <v>0</v>
      </c>
      <c r="O95" s="109" t="e">
        <f>+#REF!+#REF!+O96</f>
        <v>#REF!</v>
      </c>
      <c r="P95" s="109" t="e">
        <f>+#REF!+#REF!+P96</f>
        <v>#REF!</v>
      </c>
      <c r="Q95" s="109" t="e">
        <f>+#REF!+#REF!+Q96</f>
        <v>#REF!</v>
      </c>
      <c r="R95" s="109"/>
      <c r="S95" s="107" t="e">
        <f>+#REF!+#REF!+S96</f>
        <v>#REF!</v>
      </c>
      <c r="T95" s="107" t="e">
        <f>+#REF!+#REF!+T96</f>
        <v>#REF!</v>
      </c>
      <c r="U95" s="107" t="e">
        <f>+#REF!+#REF!+U96</f>
        <v>#REF!</v>
      </c>
      <c r="V95" s="107" t="e">
        <f>+#REF!+#REF!+V96</f>
        <v>#REF!</v>
      </c>
      <c r="W95" s="107" t="e">
        <f>+#REF!+#REF!+W96</f>
        <v>#REF!</v>
      </c>
      <c r="X95" s="107" t="e">
        <f>+#REF!+#REF!+X96</f>
        <v>#REF!</v>
      </c>
      <c r="Y95" s="107" t="e">
        <f>+#REF!+#REF!+Y96</f>
        <v>#REF!</v>
      </c>
      <c r="Z95" s="107" t="e">
        <f>+#REF!+#REF!+Z96</f>
        <v>#REF!</v>
      </c>
      <c r="AA95" s="107" t="e">
        <f>+#REF!+#REF!+AA96</f>
        <v>#REF!</v>
      </c>
      <c r="AB95" s="107" t="e">
        <f>+#REF!+#REF!+AB96</f>
        <v>#REF!</v>
      </c>
      <c r="AC95" s="108" t="e">
        <f>+#REF!+#REF!+AC96</f>
        <v>#REF!</v>
      </c>
      <c r="AD95" s="109">
        <f>+AD96</f>
        <v>0</v>
      </c>
      <c r="AE95" s="109" t="e">
        <f>+#REF!+#REF!+AE96</f>
        <v>#REF!</v>
      </c>
      <c r="AF95" s="107" t="e">
        <f>+#REF!+#REF!+AF96</f>
        <v>#REF!</v>
      </c>
      <c r="AG95" s="107" t="e">
        <f>+#REF!+#REF!+AG96</f>
        <v>#REF!</v>
      </c>
      <c r="AH95" s="107" t="e">
        <f>+#REF!+#REF!+AH96</f>
        <v>#REF!</v>
      </c>
      <c r="AI95" s="107" t="e">
        <f>+#REF!+#REF!+AI96</f>
        <v>#REF!</v>
      </c>
      <c r="AJ95" s="107" t="e">
        <f>+#REF!+#REF!+AJ96</f>
        <v>#REF!</v>
      </c>
      <c r="AK95" s="107" t="e">
        <f>+#REF!+#REF!+AK96</f>
        <v>#REF!</v>
      </c>
      <c r="AL95" s="108" t="e">
        <f>+#REF!+#REF!+AL96</f>
        <v>#REF!</v>
      </c>
      <c r="AM95" s="109"/>
      <c r="AN95" s="110" t="e">
        <f>+#REF!+#REF!+AN96</f>
        <v>#REF!</v>
      </c>
      <c r="AO95" s="107" t="e">
        <f>+#REF!+#REF!+AO96</f>
        <v>#REF!</v>
      </c>
      <c r="AP95" s="107" t="e">
        <f>+#REF!+#REF!+AP96</f>
        <v>#REF!</v>
      </c>
      <c r="AQ95" s="107" t="e">
        <f>+#REF!+#REF!+AQ96</f>
        <v>#REF!</v>
      </c>
      <c r="AR95" s="107" t="e">
        <f>+#REF!+#REF!+AR96</f>
        <v>#REF!</v>
      </c>
      <c r="AS95" s="107" t="e">
        <f>+#REF!+#REF!+AS96</f>
        <v>#REF!</v>
      </c>
      <c r="AT95" s="107" t="e">
        <f>+#REF!+#REF!+AT96</f>
        <v>#REF!</v>
      </c>
    </row>
    <row r="96" spans="1:46" ht="14.25" customHeight="1">
      <c r="A96" s="105" t="s">
        <v>163</v>
      </c>
      <c r="B96" s="106" t="s">
        <v>164</v>
      </c>
      <c r="C96" s="107">
        <v>68</v>
      </c>
      <c r="D96" s="107">
        <v>0</v>
      </c>
      <c r="E96" s="107">
        <v>0</v>
      </c>
      <c r="F96" s="107">
        <v>0</v>
      </c>
      <c r="G96" s="107">
        <v>0</v>
      </c>
      <c r="H96" s="107">
        <v>34</v>
      </c>
      <c r="I96" s="107">
        <v>0</v>
      </c>
      <c r="J96" s="107">
        <v>0</v>
      </c>
      <c r="K96" s="107">
        <v>34</v>
      </c>
      <c r="L96" s="107">
        <v>0</v>
      </c>
      <c r="M96" s="108">
        <v>68</v>
      </c>
      <c r="N96" s="109">
        <v>0</v>
      </c>
      <c r="O96" s="109">
        <f>+AD96+AM96</f>
        <v>0</v>
      </c>
      <c r="P96" s="109">
        <f>+M96+O96</f>
        <v>68</v>
      </c>
      <c r="Q96" s="109">
        <f>+N96+O96</f>
        <v>0</v>
      </c>
      <c r="R96" s="109"/>
      <c r="S96" s="107"/>
      <c r="T96" s="107">
        <v>34</v>
      </c>
      <c r="U96" s="107"/>
      <c r="V96" s="107"/>
      <c r="W96" s="107"/>
      <c r="X96" s="107"/>
      <c r="Y96" s="107">
        <f>+P96-S96-T96-U96</f>
        <v>34</v>
      </c>
      <c r="Z96" s="107"/>
      <c r="AA96" s="107"/>
      <c r="AB96" s="107"/>
      <c r="AC96" s="108"/>
      <c r="AD96" s="109">
        <v>0</v>
      </c>
      <c r="AE96" s="109">
        <f>+AC96-AD96</f>
        <v>0</v>
      </c>
      <c r="AF96" s="107"/>
      <c r="AG96" s="107"/>
      <c r="AH96" s="107"/>
      <c r="AI96" s="107"/>
      <c r="AJ96" s="107">
        <f>+AE96-AF96-AG96-AH96</f>
        <v>0</v>
      </c>
      <c r="AK96" s="107"/>
      <c r="AL96" s="108"/>
      <c r="AM96" s="109"/>
      <c r="AN96" s="110"/>
      <c r="AO96" s="107"/>
      <c r="AP96" s="107"/>
      <c r="AQ96" s="107"/>
      <c r="AR96" s="107"/>
      <c r="AS96" s="107">
        <f>+AN96-AO96-AP96-AQ96</f>
        <v>0</v>
      </c>
      <c r="AT96" s="107"/>
    </row>
    <row r="97" spans="1:46" ht="14.25" customHeight="1">
      <c r="A97" s="105" t="s">
        <v>165</v>
      </c>
      <c r="B97" s="106" t="s">
        <v>166</v>
      </c>
      <c r="C97" s="107">
        <v>12964</v>
      </c>
      <c r="D97" s="107">
        <v>0</v>
      </c>
      <c r="E97" s="107">
        <v>0</v>
      </c>
      <c r="F97" s="107">
        <v>0</v>
      </c>
      <c r="G97" s="107">
        <v>120</v>
      </c>
      <c r="H97" s="107">
        <v>255</v>
      </c>
      <c r="I97" s="107">
        <v>0</v>
      </c>
      <c r="J97" s="107">
        <v>0</v>
      </c>
      <c r="K97" s="107">
        <v>12589</v>
      </c>
      <c r="L97" s="107">
        <v>0</v>
      </c>
      <c r="M97" s="108">
        <f>+M98</f>
        <v>12964</v>
      </c>
      <c r="N97" s="109">
        <f>+N98</f>
        <v>0</v>
      </c>
      <c r="O97" s="109">
        <f>+O98</f>
        <v>0</v>
      </c>
      <c r="P97" s="109">
        <f>+P98</f>
        <v>12964</v>
      </c>
      <c r="Q97" s="109">
        <f>+Q98</f>
        <v>0</v>
      </c>
      <c r="R97" s="109"/>
      <c r="S97" s="107">
        <f aca="true" t="shared" si="85" ref="S97:AL97">+S98</f>
        <v>120</v>
      </c>
      <c r="T97" s="107">
        <f t="shared" si="85"/>
        <v>255</v>
      </c>
      <c r="U97" s="107">
        <f t="shared" si="85"/>
        <v>0</v>
      </c>
      <c r="V97" s="107">
        <f t="shared" si="85"/>
        <v>0</v>
      </c>
      <c r="W97" s="107">
        <f t="shared" si="85"/>
        <v>0</v>
      </c>
      <c r="X97" s="107">
        <f t="shared" si="85"/>
        <v>0</v>
      </c>
      <c r="Y97" s="107">
        <f t="shared" si="85"/>
        <v>12589</v>
      </c>
      <c r="Z97" s="107">
        <f t="shared" si="85"/>
        <v>0</v>
      </c>
      <c r="AA97" s="107">
        <f t="shared" si="85"/>
        <v>0</v>
      </c>
      <c r="AB97" s="107">
        <f t="shared" si="85"/>
        <v>0</v>
      </c>
      <c r="AC97" s="108">
        <f t="shared" si="85"/>
        <v>0</v>
      </c>
      <c r="AD97" s="109">
        <f t="shared" si="85"/>
        <v>0</v>
      </c>
      <c r="AE97" s="109">
        <f t="shared" si="85"/>
        <v>0</v>
      </c>
      <c r="AF97" s="107">
        <f t="shared" si="85"/>
        <v>0</v>
      </c>
      <c r="AG97" s="107">
        <f t="shared" si="85"/>
        <v>0</v>
      </c>
      <c r="AH97" s="107">
        <f t="shared" si="85"/>
        <v>0</v>
      </c>
      <c r="AI97" s="107">
        <f t="shared" si="85"/>
        <v>0</v>
      </c>
      <c r="AJ97" s="107">
        <f t="shared" si="85"/>
        <v>0</v>
      </c>
      <c r="AK97" s="107">
        <f t="shared" si="85"/>
        <v>0</v>
      </c>
      <c r="AL97" s="108">
        <f t="shared" si="85"/>
        <v>0</v>
      </c>
      <c r="AM97" s="109"/>
      <c r="AN97" s="110">
        <f aca="true" t="shared" si="86" ref="AN97:AT97">+AN98</f>
        <v>0</v>
      </c>
      <c r="AO97" s="107">
        <f t="shared" si="86"/>
        <v>0</v>
      </c>
      <c r="AP97" s="107">
        <f t="shared" si="86"/>
        <v>0</v>
      </c>
      <c r="AQ97" s="107">
        <f t="shared" si="86"/>
        <v>0</v>
      </c>
      <c r="AR97" s="107">
        <f t="shared" si="86"/>
        <v>0</v>
      </c>
      <c r="AS97" s="107">
        <f t="shared" si="86"/>
        <v>0</v>
      </c>
      <c r="AT97" s="107">
        <f t="shared" si="86"/>
        <v>0</v>
      </c>
    </row>
    <row r="98" spans="1:46" ht="14.25" customHeight="1">
      <c r="A98" s="123" t="s">
        <v>167</v>
      </c>
      <c r="B98" s="112" t="s">
        <v>168</v>
      </c>
      <c r="C98" s="107">
        <v>12964</v>
      </c>
      <c r="D98" s="107">
        <v>0</v>
      </c>
      <c r="E98" s="107">
        <v>0</v>
      </c>
      <c r="F98" s="107">
        <v>0</v>
      </c>
      <c r="G98" s="107">
        <v>120</v>
      </c>
      <c r="H98" s="107">
        <v>255</v>
      </c>
      <c r="I98" s="107">
        <v>0</v>
      </c>
      <c r="J98" s="107">
        <v>0</v>
      </c>
      <c r="K98" s="107">
        <v>12589</v>
      </c>
      <c r="L98" s="107">
        <v>0</v>
      </c>
      <c r="M98" s="108">
        <v>12964</v>
      </c>
      <c r="N98" s="109">
        <v>0</v>
      </c>
      <c r="O98" s="109">
        <f>+AD98+AM98</f>
        <v>0</v>
      </c>
      <c r="P98" s="109">
        <f>+M98+O98</f>
        <v>12964</v>
      </c>
      <c r="Q98" s="109">
        <f>+N98+O98</f>
        <v>0</v>
      </c>
      <c r="R98" s="109"/>
      <c r="S98" s="107">
        <v>120</v>
      </c>
      <c r="T98" s="107">
        <v>255</v>
      </c>
      <c r="U98" s="107">
        <v>0</v>
      </c>
      <c r="V98" s="107"/>
      <c r="W98" s="107"/>
      <c r="X98" s="107"/>
      <c r="Y98" s="107">
        <f>+P98-S98-T98-U98</f>
        <v>12589</v>
      </c>
      <c r="Z98" s="107"/>
      <c r="AA98" s="107"/>
      <c r="AB98" s="107"/>
      <c r="AC98" s="108"/>
      <c r="AD98" s="109">
        <v>0</v>
      </c>
      <c r="AE98" s="130">
        <f>+AC98-AD98</f>
        <v>0</v>
      </c>
      <c r="AF98" s="107"/>
      <c r="AG98" s="107"/>
      <c r="AH98" s="107"/>
      <c r="AI98" s="107"/>
      <c r="AJ98" s="107">
        <f>+AE98-AF98-AG98-AH98</f>
        <v>0</v>
      </c>
      <c r="AK98" s="107"/>
      <c r="AL98" s="108"/>
      <c r="AM98" s="109"/>
      <c r="AN98" s="110"/>
      <c r="AO98" s="107"/>
      <c r="AP98" s="107"/>
      <c r="AQ98" s="107"/>
      <c r="AR98" s="107"/>
      <c r="AS98" s="107">
        <f>+AN98-AO98-AP98-AQ98</f>
        <v>0</v>
      </c>
      <c r="AT98" s="107"/>
    </row>
    <row r="99" spans="1:46" ht="14.25" customHeight="1">
      <c r="A99" s="105" t="s">
        <v>37</v>
      </c>
      <c r="B99" s="112">
        <v>56</v>
      </c>
      <c r="C99" s="107">
        <v>85844</v>
      </c>
      <c r="D99" s="107">
        <v>0</v>
      </c>
      <c r="E99" s="107">
        <v>0</v>
      </c>
      <c r="F99" s="107">
        <v>0</v>
      </c>
      <c r="G99" s="107">
        <v>3766</v>
      </c>
      <c r="H99" s="107">
        <v>22971</v>
      </c>
      <c r="I99" s="107">
        <v>28075</v>
      </c>
      <c r="J99" s="107">
        <v>0</v>
      </c>
      <c r="K99" s="107">
        <v>31032</v>
      </c>
      <c r="L99" s="107">
        <v>0</v>
      </c>
      <c r="M99" s="108" t="e">
        <f>+M100+#REF!+#REF!+#REF!+M106+M109+#REF!+M104+M114+#REF!+M105</f>
        <v>#REF!</v>
      </c>
      <c r="N99" s="109" t="e">
        <f>+N100+#REF!+#REF!+#REF!+N106+N109+#REF!+N104+N114+#REF!+N105</f>
        <v>#REF!</v>
      </c>
      <c r="O99" s="109" t="e">
        <f>+O100+#REF!+#REF!+#REF!+O106+O109+#REF!+O104+O114+#REF!+O105</f>
        <v>#REF!</v>
      </c>
      <c r="P99" s="109" t="e">
        <f>+P100+#REF!+#REF!+#REF!+P106+P109+#REF!+P104+P114+#REF!+P105</f>
        <v>#REF!</v>
      </c>
      <c r="Q99" s="109" t="e">
        <f>+Q100+#REF!+#REF!+#REF!+Q106+Q109+#REF!+Q104+Q114+#REF!+Q105</f>
        <v>#REF!</v>
      </c>
      <c r="R99" s="109"/>
      <c r="S99" s="107" t="e">
        <f>+S100+#REF!+#REF!+#REF!+S106+S109+#REF!+S104+S114+#REF!+S105</f>
        <v>#REF!</v>
      </c>
      <c r="T99" s="107" t="e">
        <f>+T100+#REF!+#REF!+#REF!+T106+T109+#REF!+T104+T114+#REF!+T105</f>
        <v>#REF!</v>
      </c>
      <c r="U99" s="107" t="e">
        <f>+U100+#REF!+#REF!+#REF!+U106+U109+#REF!+U104+U114+#REF!+U105</f>
        <v>#REF!</v>
      </c>
      <c r="V99" s="107" t="e">
        <f>+V100+#REF!+#REF!+#REF!+V106+V109+#REF!+V104+V114+#REF!+V105</f>
        <v>#REF!</v>
      </c>
      <c r="W99" s="107" t="e">
        <f>+W100+#REF!+#REF!+#REF!+W106+W109+#REF!+W104+W114+#REF!+W105</f>
        <v>#REF!</v>
      </c>
      <c r="X99" s="107" t="e">
        <f>+X100+#REF!+#REF!+#REF!+X106+X109+#REF!+X104+X114+#REF!+X105</f>
        <v>#REF!</v>
      </c>
      <c r="Y99" s="107" t="e">
        <f>+Y100+#REF!+#REF!+#REF!+Y106+Y109+#REF!+Y104+Y114+#REF!+Y105</f>
        <v>#REF!</v>
      </c>
      <c r="Z99" s="107" t="e">
        <f>+Z100+#REF!+#REF!+#REF!+Z106+Z109+#REF!+Z104+Z114+#REF!+Z105</f>
        <v>#REF!</v>
      </c>
      <c r="AA99" s="107" t="e">
        <f>+AA100+#REF!+#REF!+#REF!+AA106+AA109+#REF!+AA104+AA114+#REF!+AA105</f>
        <v>#REF!</v>
      </c>
      <c r="AB99" s="107" t="e">
        <f>+AB100+#REF!+#REF!+#REF!+AB106+AB109+#REF!+AB104+AB114+#REF!+AB105</f>
        <v>#REF!</v>
      </c>
      <c r="AC99" s="108" t="e">
        <f>+AC100+#REF!+#REF!+#REF!+AC106+AC109+#REF!+AC104+AC114+#REF!+AC105</f>
        <v>#REF!</v>
      </c>
      <c r="AD99" s="109" t="e">
        <f>+AD100+#REF!+#REF!+#REF!+AD106+AD109+#REF!+AD104+AD114+#REF!+AD105</f>
        <v>#REF!</v>
      </c>
      <c r="AE99" s="109" t="e">
        <f>+AE100+#REF!+#REF!+#REF!+AE106+AE109+#REF!+AE104+AE114+#REF!+AE105</f>
        <v>#REF!</v>
      </c>
      <c r="AF99" s="107" t="e">
        <f>+AF100+#REF!+#REF!+#REF!+AF106+AF109+#REF!+AF104+AF114+#REF!+AF105</f>
        <v>#REF!</v>
      </c>
      <c r="AG99" s="107" t="e">
        <f>+AG100+#REF!+#REF!+#REF!+AG106+AG109+#REF!+AG104+AG114+#REF!+AG105</f>
        <v>#REF!</v>
      </c>
      <c r="AH99" s="107" t="e">
        <f>+AH100+#REF!+#REF!+#REF!+AH106+AH109+#REF!+AH104+AH114+#REF!+AH105</f>
        <v>#REF!</v>
      </c>
      <c r="AI99" s="107" t="e">
        <f>+AI100+#REF!+#REF!+#REF!+AI106+AI109+#REF!+AI104+AI114+#REF!+AI105</f>
        <v>#REF!</v>
      </c>
      <c r="AJ99" s="107" t="e">
        <f>+AJ100+#REF!+#REF!+#REF!+AJ106+AJ109+#REF!+AJ104+AJ114+#REF!+AJ105</f>
        <v>#REF!</v>
      </c>
      <c r="AK99" s="107" t="e">
        <f>+AK100+#REF!+#REF!+#REF!+AK106+AK109+#REF!+AK104+AK114+#REF!+AK105</f>
        <v>#REF!</v>
      </c>
      <c r="AL99" s="108" t="e">
        <f>+AL100+#REF!+#REF!+#REF!+AL106+AL109+#REF!+AL104+AL114+#REF!+AL105</f>
        <v>#REF!</v>
      </c>
      <c r="AM99" s="109"/>
      <c r="AN99" s="110" t="e">
        <f>+AN100+#REF!+#REF!+#REF!+AN106+AN109+#REF!+AN104+AN114+#REF!+AN105</f>
        <v>#REF!</v>
      </c>
      <c r="AO99" s="107" t="e">
        <f>+AO100+#REF!+#REF!+#REF!+AO106+AO109+#REF!+AO104+AO114+#REF!+AO105</f>
        <v>#REF!</v>
      </c>
      <c r="AP99" s="107" t="e">
        <f>+AP100+#REF!+#REF!+#REF!+AP106+AP109+#REF!+AP104+AP114+#REF!+AP105</f>
        <v>#REF!</v>
      </c>
      <c r="AQ99" s="107" t="e">
        <f>+AQ100+#REF!+#REF!+#REF!+AQ106+AQ109+#REF!+AQ104+AQ114+#REF!+AQ105</f>
        <v>#REF!</v>
      </c>
      <c r="AR99" s="107" t="e">
        <f>+AR100+#REF!+#REF!+#REF!+AR106+AR109+#REF!+AR104+AR114+#REF!+AR105</f>
        <v>#REF!</v>
      </c>
      <c r="AS99" s="107" t="e">
        <f>+AS100+#REF!+#REF!+#REF!+AS106+AS109+#REF!+AS104+AS114+#REF!+AS105</f>
        <v>#REF!</v>
      </c>
      <c r="AT99" s="107" t="e">
        <f>+AT100+#REF!+#REF!+#REF!+AT106+AT109+#REF!+AT104+AT114+#REF!+AT105</f>
        <v>#REF!</v>
      </c>
    </row>
    <row r="100" spans="1:46" ht="14.25" customHeight="1">
      <c r="A100" s="105" t="s">
        <v>169</v>
      </c>
      <c r="B100" s="112" t="s">
        <v>170</v>
      </c>
      <c r="C100" s="107">
        <v>74540</v>
      </c>
      <c r="D100" s="107">
        <v>0</v>
      </c>
      <c r="E100" s="107">
        <v>0</v>
      </c>
      <c r="F100" s="107">
        <v>0</v>
      </c>
      <c r="G100" s="107">
        <v>3101</v>
      </c>
      <c r="H100" s="107">
        <v>16012</v>
      </c>
      <c r="I100" s="107">
        <v>25765</v>
      </c>
      <c r="J100" s="107">
        <v>0</v>
      </c>
      <c r="K100" s="107">
        <v>29662</v>
      </c>
      <c r="L100" s="107">
        <v>0</v>
      </c>
      <c r="M100" s="108">
        <f>+M101+M102+M103</f>
        <v>21892</v>
      </c>
      <c r="N100" s="109">
        <f>+N101+N102+N103</f>
        <v>0</v>
      </c>
      <c r="O100" s="109">
        <f>+O101+O102+O103</f>
        <v>0</v>
      </c>
      <c r="P100" s="109">
        <f>+P101+P102+P103</f>
        <v>21892</v>
      </c>
      <c r="Q100" s="109">
        <f>+Q101+Q102+Q103</f>
        <v>0</v>
      </c>
      <c r="R100" s="109"/>
      <c r="S100" s="107">
        <f aca="true" t="shared" si="87" ref="S100:AL100">+S101+S102+S103</f>
        <v>2399</v>
      </c>
      <c r="T100" s="107">
        <f t="shared" si="87"/>
        <v>4892</v>
      </c>
      <c r="U100" s="107">
        <f t="shared" si="87"/>
        <v>5671</v>
      </c>
      <c r="V100" s="107">
        <f t="shared" si="87"/>
        <v>0</v>
      </c>
      <c r="W100" s="107">
        <f t="shared" si="87"/>
        <v>0</v>
      </c>
      <c r="X100" s="107">
        <f t="shared" si="87"/>
        <v>0</v>
      </c>
      <c r="Y100" s="107">
        <f t="shared" si="87"/>
        <v>8930</v>
      </c>
      <c r="Z100" s="107">
        <f t="shared" si="87"/>
        <v>0</v>
      </c>
      <c r="AA100" s="107">
        <f t="shared" si="87"/>
        <v>0</v>
      </c>
      <c r="AB100" s="107">
        <f t="shared" si="87"/>
        <v>0</v>
      </c>
      <c r="AC100" s="108">
        <f t="shared" si="87"/>
        <v>51872</v>
      </c>
      <c r="AD100" s="109">
        <f t="shared" si="87"/>
        <v>0</v>
      </c>
      <c r="AE100" s="109">
        <f t="shared" si="87"/>
        <v>51872</v>
      </c>
      <c r="AF100" s="107">
        <f t="shared" si="87"/>
        <v>0</v>
      </c>
      <c r="AG100" s="107">
        <f t="shared" si="87"/>
        <v>11046</v>
      </c>
      <c r="AH100" s="107">
        <f t="shared" si="87"/>
        <v>20094</v>
      </c>
      <c r="AI100" s="107">
        <f t="shared" si="87"/>
        <v>0</v>
      </c>
      <c r="AJ100" s="107">
        <f t="shared" si="87"/>
        <v>20732</v>
      </c>
      <c r="AK100" s="107">
        <f t="shared" si="87"/>
        <v>0</v>
      </c>
      <c r="AL100" s="108">
        <f t="shared" si="87"/>
        <v>776</v>
      </c>
      <c r="AM100" s="109"/>
      <c r="AN100" s="110">
        <f aca="true" t="shared" si="88" ref="AN100:AT100">+AN101+AN102+AN103</f>
        <v>776</v>
      </c>
      <c r="AO100" s="107">
        <f t="shared" si="88"/>
        <v>702</v>
      </c>
      <c r="AP100" s="107">
        <f t="shared" si="88"/>
        <v>74</v>
      </c>
      <c r="AQ100" s="107">
        <f t="shared" si="88"/>
        <v>0</v>
      </c>
      <c r="AR100" s="107">
        <f t="shared" si="88"/>
        <v>0</v>
      </c>
      <c r="AS100" s="107">
        <f t="shared" si="88"/>
        <v>0</v>
      </c>
      <c r="AT100" s="107">
        <f t="shared" si="88"/>
        <v>0</v>
      </c>
    </row>
    <row r="101" spans="1:46" ht="14.25" customHeight="1">
      <c r="A101" s="105" t="s">
        <v>171</v>
      </c>
      <c r="B101" s="112" t="s">
        <v>172</v>
      </c>
      <c r="C101" s="107">
        <v>9047</v>
      </c>
      <c r="D101" s="107">
        <v>0</v>
      </c>
      <c r="E101" s="107">
        <v>0</v>
      </c>
      <c r="F101" s="107">
        <v>0</v>
      </c>
      <c r="G101" s="107">
        <v>375</v>
      </c>
      <c r="H101" s="107">
        <v>1992</v>
      </c>
      <c r="I101" s="107">
        <v>3181</v>
      </c>
      <c r="J101" s="107">
        <v>0</v>
      </c>
      <c r="K101" s="107">
        <v>3499</v>
      </c>
      <c r="L101" s="107">
        <v>0</v>
      </c>
      <c r="M101" s="131">
        <v>2655</v>
      </c>
      <c r="N101" s="132">
        <v>0</v>
      </c>
      <c r="O101" s="132">
        <f>+AD101+AM101</f>
        <v>0</v>
      </c>
      <c r="P101" s="132">
        <f>+M101+O101</f>
        <v>2655</v>
      </c>
      <c r="Q101" s="132">
        <f>+N101+O101</f>
        <v>0</v>
      </c>
      <c r="R101" s="132"/>
      <c r="S101" s="107">
        <v>290</v>
      </c>
      <c r="T101" s="107">
        <v>640</v>
      </c>
      <c r="U101" s="107">
        <v>740</v>
      </c>
      <c r="V101" s="107"/>
      <c r="W101" s="107"/>
      <c r="X101" s="107"/>
      <c r="Y101" s="107">
        <f>+P101-S101-T101-U101</f>
        <v>985</v>
      </c>
      <c r="Z101" s="107"/>
      <c r="AA101" s="107"/>
      <c r="AB101" s="107"/>
      <c r="AC101" s="108">
        <v>6297</v>
      </c>
      <c r="AD101" s="109">
        <v>0</v>
      </c>
      <c r="AE101" s="109">
        <f>+AC101-AD101</f>
        <v>6297</v>
      </c>
      <c r="AF101" s="107">
        <v>0</v>
      </c>
      <c r="AG101" s="107">
        <v>1342</v>
      </c>
      <c r="AH101" s="107">
        <v>2441</v>
      </c>
      <c r="AI101" s="107"/>
      <c r="AJ101" s="107">
        <f>+AE101-AF101-AG101-AH101</f>
        <v>2514</v>
      </c>
      <c r="AK101" s="107"/>
      <c r="AL101" s="108">
        <v>95</v>
      </c>
      <c r="AM101" s="109"/>
      <c r="AN101" s="110">
        <v>95</v>
      </c>
      <c r="AO101" s="107">
        <v>85</v>
      </c>
      <c r="AP101" s="107">
        <v>10</v>
      </c>
      <c r="AQ101" s="107"/>
      <c r="AR101" s="107"/>
      <c r="AS101" s="107">
        <f>+AN101-AO101-AP101-AQ101</f>
        <v>0</v>
      </c>
      <c r="AT101" s="107"/>
    </row>
    <row r="102" spans="1:46" ht="14.25" customHeight="1">
      <c r="A102" s="105" t="s">
        <v>173</v>
      </c>
      <c r="B102" s="112" t="s">
        <v>174</v>
      </c>
      <c r="C102" s="107">
        <v>51278</v>
      </c>
      <c r="D102" s="107">
        <v>0</v>
      </c>
      <c r="E102" s="107">
        <v>0</v>
      </c>
      <c r="F102" s="107">
        <v>0</v>
      </c>
      <c r="G102" s="107">
        <v>2125</v>
      </c>
      <c r="H102" s="107">
        <v>10992</v>
      </c>
      <c r="I102" s="107">
        <v>17683</v>
      </c>
      <c r="J102" s="107">
        <v>0</v>
      </c>
      <c r="K102" s="107">
        <v>20478</v>
      </c>
      <c r="L102" s="107">
        <v>0</v>
      </c>
      <c r="M102" s="131">
        <v>15056</v>
      </c>
      <c r="N102" s="132">
        <v>0</v>
      </c>
      <c r="O102" s="132">
        <f>+AD102+AM102</f>
        <v>0</v>
      </c>
      <c r="P102" s="132">
        <f>+M102+O102</f>
        <v>15056</v>
      </c>
      <c r="Q102" s="132">
        <f>+N102+O102</f>
        <v>0</v>
      </c>
      <c r="R102" s="132"/>
      <c r="S102" s="107">
        <v>1642</v>
      </c>
      <c r="T102" s="107">
        <v>3330</v>
      </c>
      <c r="U102" s="107">
        <v>3844</v>
      </c>
      <c r="V102" s="107"/>
      <c r="W102" s="107"/>
      <c r="X102" s="107"/>
      <c r="Y102" s="107">
        <f>+P102-S102-T102-U102</f>
        <v>6240</v>
      </c>
      <c r="Z102" s="107"/>
      <c r="AA102" s="107"/>
      <c r="AB102" s="107"/>
      <c r="AC102" s="108">
        <v>35689</v>
      </c>
      <c r="AD102" s="109">
        <v>0</v>
      </c>
      <c r="AE102" s="109">
        <f>+AC102-AD102</f>
        <v>35689</v>
      </c>
      <c r="AF102" s="107">
        <v>0</v>
      </c>
      <c r="AG102" s="107">
        <v>7612</v>
      </c>
      <c r="AH102" s="107">
        <v>13839</v>
      </c>
      <c r="AI102" s="107"/>
      <c r="AJ102" s="107">
        <f>+AE102-AF102-AG102-AH102</f>
        <v>14238</v>
      </c>
      <c r="AK102" s="107"/>
      <c r="AL102" s="108">
        <v>533</v>
      </c>
      <c r="AM102" s="109"/>
      <c r="AN102" s="110">
        <v>533</v>
      </c>
      <c r="AO102" s="107">
        <v>483</v>
      </c>
      <c r="AP102" s="107">
        <v>50</v>
      </c>
      <c r="AQ102" s="107"/>
      <c r="AR102" s="107"/>
      <c r="AS102" s="107">
        <f>+AN102-AO102-AP102-AQ102</f>
        <v>0</v>
      </c>
      <c r="AT102" s="107"/>
    </row>
    <row r="103" spans="1:46" ht="14.25" customHeight="1">
      <c r="A103" s="105" t="s">
        <v>175</v>
      </c>
      <c r="B103" s="112" t="s">
        <v>176</v>
      </c>
      <c r="C103" s="107">
        <v>14215</v>
      </c>
      <c r="D103" s="107">
        <v>0</v>
      </c>
      <c r="E103" s="107">
        <v>0</v>
      </c>
      <c r="F103" s="107">
        <v>0</v>
      </c>
      <c r="G103" s="107">
        <v>601</v>
      </c>
      <c r="H103" s="107">
        <v>3028</v>
      </c>
      <c r="I103" s="107">
        <v>4901</v>
      </c>
      <c r="J103" s="107">
        <v>0</v>
      </c>
      <c r="K103" s="107">
        <v>5685</v>
      </c>
      <c r="L103" s="107">
        <v>0</v>
      </c>
      <c r="M103" s="131">
        <v>4181</v>
      </c>
      <c r="N103" s="132">
        <v>0</v>
      </c>
      <c r="O103" s="132">
        <f>+AD103+AM103</f>
        <v>0</v>
      </c>
      <c r="P103" s="132">
        <f>+M103+O103</f>
        <v>4181</v>
      </c>
      <c r="Q103" s="132">
        <f>+N103+O103</f>
        <v>0</v>
      </c>
      <c r="R103" s="132"/>
      <c r="S103" s="107">
        <v>467</v>
      </c>
      <c r="T103" s="107">
        <v>922</v>
      </c>
      <c r="U103" s="107">
        <v>1087</v>
      </c>
      <c r="V103" s="107"/>
      <c r="W103" s="107"/>
      <c r="X103" s="107"/>
      <c r="Y103" s="107">
        <f>+P103-S103-T103-U103</f>
        <v>1705</v>
      </c>
      <c r="Z103" s="107"/>
      <c r="AA103" s="107"/>
      <c r="AB103" s="107"/>
      <c r="AC103" s="108">
        <v>9886</v>
      </c>
      <c r="AD103" s="109">
        <v>0</v>
      </c>
      <c r="AE103" s="109">
        <f>+AC103-AD103</f>
        <v>9886</v>
      </c>
      <c r="AF103" s="107">
        <v>0</v>
      </c>
      <c r="AG103" s="107">
        <v>2092</v>
      </c>
      <c r="AH103" s="107">
        <v>3814</v>
      </c>
      <c r="AI103" s="107"/>
      <c r="AJ103" s="107">
        <f>+AE103-AF103-AG103-AH103</f>
        <v>3980</v>
      </c>
      <c r="AK103" s="107"/>
      <c r="AL103" s="108">
        <v>148</v>
      </c>
      <c r="AM103" s="109"/>
      <c r="AN103" s="110">
        <v>148</v>
      </c>
      <c r="AO103" s="107">
        <v>134</v>
      </c>
      <c r="AP103" s="107">
        <v>14</v>
      </c>
      <c r="AQ103" s="107"/>
      <c r="AR103" s="107"/>
      <c r="AS103" s="107">
        <f>+AN103-AO103-AP103-AQ103</f>
        <v>0</v>
      </c>
      <c r="AT103" s="107"/>
    </row>
    <row r="104" spans="1:46" ht="14.25" customHeight="1">
      <c r="A104" s="105" t="s">
        <v>255</v>
      </c>
      <c r="B104" s="112" t="s">
        <v>256</v>
      </c>
      <c r="C104" s="107">
        <v>441</v>
      </c>
      <c r="D104" s="107">
        <v>0</v>
      </c>
      <c r="E104" s="107">
        <v>0</v>
      </c>
      <c r="F104" s="107">
        <v>0</v>
      </c>
      <c r="G104" s="107">
        <v>10</v>
      </c>
      <c r="H104" s="107">
        <v>100</v>
      </c>
      <c r="I104" s="107">
        <v>200</v>
      </c>
      <c r="J104" s="107">
        <v>0</v>
      </c>
      <c r="K104" s="107">
        <v>131</v>
      </c>
      <c r="L104" s="107">
        <v>0</v>
      </c>
      <c r="M104" s="108">
        <v>0</v>
      </c>
      <c r="N104" s="109">
        <v>0</v>
      </c>
      <c r="O104" s="109">
        <v>0</v>
      </c>
      <c r="P104" s="109">
        <f>+M104+O104</f>
        <v>0</v>
      </c>
      <c r="Q104" s="109">
        <v>0</v>
      </c>
      <c r="R104" s="109"/>
      <c r="S104" s="107">
        <v>0</v>
      </c>
      <c r="T104" s="107">
        <v>0</v>
      </c>
      <c r="U104" s="107">
        <v>0</v>
      </c>
      <c r="V104" s="107">
        <v>0</v>
      </c>
      <c r="W104" s="107">
        <v>0</v>
      </c>
      <c r="X104" s="107">
        <v>0</v>
      </c>
      <c r="Y104" s="107">
        <f>+P104-S104-T104-U104</f>
        <v>0</v>
      </c>
      <c r="Z104" s="107">
        <v>0</v>
      </c>
      <c r="AA104" s="107">
        <v>0</v>
      </c>
      <c r="AB104" s="107">
        <v>0</v>
      </c>
      <c r="AC104" s="108">
        <v>441</v>
      </c>
      <c r="AD104" s="109">
        <v>0</v>
      </c>
      <c r="AE104" s="109">
        <f>+AC104-AD104</f>
        <v>441</v>
      </c>
      <c r="AF104" s="107">
        <v>10</v>
      </c>
      <c r="AG104" s="107">
        <v>100</v>
      </c>
      <c r="AH104" s="107">
        <v>200</v>
      </c>
      <c r="AI104" s="107">
        <v>0</v>
      </c>
      <c r="AJ104" s="107">
        <f>+AE104-AF104-AG104-AH104</f>
        <v>131</v>
      </c>
      <c r="AK104" s="107">
        <v>0</v>
      </c>
      <c r="AL104" s="108"/>
      <c r="AM104" s="109"/>
      <c r="AN104" s="110"/>
      <c r="AO104" s="107">
        <v>0</v>
      </c>
      <c r="AP104" s="107">
        <v>0</v>
      </c>
      <c r="AQ104" s="107">
        <v>0</v>
      </c>
      <c r="AR104" s="107">
        <v>0</v>
      </c>
      <c r="AS104" s="107">
        <v>0</v>
      </c>
      <c r="AT104" s="107">
        <v>0</v>
      </c>
    </row>
    <row r="105" spans="1:46" ht="14.25" customHeight="1">
      <c r="A105" s="105" t="s">
        <v>177</v>
      </c>
      <c r="B105" s="112" t="s">
        <v>178</v>
      </c>
      <c r="C105" s="107">
        <v>107</v>
      </c>
      <c r="D105" s="107">
        <v>0</v>
      </c>
      <c r="E105" s="107">
        <v>0</v>
      </c>
      <c r="F105" s="107">
        <v>0</v>
      </c>
      <c r="G105" s="107">
        <v>93</v>
      </c>
      <c r="H105" s="107">
        <v>14</v>
      </c>
      <c r="I105" s="107">
        <v>0</v>
      </c>
      <c r="J105" s="107">
        <v>0</v>
      </c>
      <c r="K105" s="107">
        <v>0</v>
      </c>
      <c r="L105" s="107">
        <v>0</v>
      </c>
      <c r="M105" s="108">
        <v>107</v>
      </c>
      <c r="N105" s="109">
        <v>0</v>
      </c>
      <c r="O105" s="109">
        <f>+AD105+AM105</f>
        <v>0</v>
      </c>
      <c r="P105" s="109">
        <f>+M105+O105</f>
        <v>107</v>
      </c>
      <c r="Q105" s="109"/>
      <c r="R105" s="109"/>
      <c r="S105" s="107">
        <v>93</v>
      </c>
      <c r="T105" s="107">
        <v>14</v>
      </c>
      <c r="U105" s="107"/>
      <c r="V105" s="107"/>
      <c r="W105" s="107"/>
      <c r="X105" s="107"/>
      <c r="Y105" s="107">
        <f>+P105-S105-T105-U105</f>
        <v>0</v>
      </c>
      <c r="Z105" s="107"/>
      <c r="AA105" s="107"/>
      <c r="AB105" s="107"/>
      <c r="AC105" s="108"/>
      <c r="AD105" s="109">
        <v>0</v>
      </c>
      <c r="AE105" s="109">
        <f>+AC105-AD105</f>
        <v>0</v>
      </c>
      <c r="AF105" s="107"/>
      <c r="AG105" s="107"/>
      <c r="AH105" s="107"/>
      <c r="AI105" s="107"/>
      <c r="AJ105" s="107">
        <f>+AE105-AF105-AG105-AH105</f>
        <v>0</v>
      </c>
      <c r="AK105" s="107"/>
      <c r="AL105" s="108"/>
      <c r="AM105" s="109"/>
      <c r="AN105" s="110"/>
      <c r="AO105" s="107"/>
      <c r="AP105" s="107"/>
      <c r="AQ105" s="107"/>
      <c r="AR105" s="107"/>
      <c r="AS105" s="107">
        <f>+AN105-AO105-AP105-AQ105</f>
        <v>0</v>
      </c>
      <c r="AT105" s="107"/>
    </row>
    <row r="106" spans="1:46" ht="14.25" customHeight="1">
      <c r="A106" s="105" t="s">
        <v>179</v>
      </c>
      <c r="B106" s="112" t="s">
        <v>180</v>
      </c>
      <c r="C106" s="107">
        <v>278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278</v>
      </c>
      <c r="L106" s="107">
        <v>0</v>
      </c>
      <c r="M106" s="108">
        <f>+M107+M108</f>
        <v>278</v>
      </c>
      <c r="N106" s="109">
        <f>+N107+N108</f>
        <v>0</v>
      </c>
      <c r="O106" s="109">
        <f>+O107+O108</f>
        <v>0</v>
      </c>
      <c r="P106" s="109">
        <f>+P107+P108</f>
        <v>278</v>
      </c>
      <c r="Q106" s="109">
        <f>+Q107+Q108</f>
        <v>0</v>
      </c>
      <c r="R106" s="109"/>
      <c r="S106" s="107">
        <f aca="true" t="shared" si="89" ref="S106:AB106">+S107+S108</f>
        <v>0</v>
      </c>
      <c r="T106" s="107">
        <f t="shared" si="89"/>
        <v>0</v>
      </c>
      <c r="U106" s="107">
        <f t="shared" si="89"/>
        <v>0</v>
      </c>
      <c r="V106" s="107">
        <f t="shared" si="89"/>
        <v>0</v>
      </c>
      <c r="W106" s="107">
        <f t="shared" si="89"/>
        <v>0</v>
      </c>
      <c r="X106" s="107">
        <f t="shared" si="89"/>
        <v>0</v>
      </c>
      <c r="Y106" s="107">
        <f t="shared" si="89"/>
        <v>278</v>
      </c>
      <c r="Z106" s="107">
        <f t="shared" si="89"/>
        <v>0</v>
      </c>
      <c r="AA106" s="107">
        <f t="shared" si="89"/>
        <v>0</v>
      </c>
      <c r="AB106" s="107">
        <f t="shared" si="89"/>
        <v>0</v>
      </c>
      <c r="AC106" s="108"/>
      <c r="AD106" s="109">
        <f aca="true" t="shared" si="90" ref="AD106:AK106">+AD107+AD108</f>
        <v>0</v>
      </c>
      <c r="AE106" s="109">
        <f t="shared" si="90"/>
        <v>0</v>
      </c>
      <c r="AF106" s="107">
        <f t="shared" si="90"/>
        <v>0</v>
      </c>
      <c r="AG106" s="107">
        <f t="shared" si="90"/>
        <v>0</v>
      </c>
      <c r="AH106" s="107">
        <f t="shared" si="90"/>
        <v>0</v>
      </c>
      <c r="AI106" s="107">
        <f t="shared" si="90"/>
        <v>0</v>
      </c>
      <c r="AJ106" s="107">
        <f t="shared" si="90"/>
        <v>0</v>
      </c>
      <c r="AK106" s="107">
        <f t="shared" si="90"/>
        <v>0</v>
      </c>
      <c r="AL106" s="108"/>
      <c r="AM106" s="109"/>
      <c r="AN106" s="110"/>
      <c r="AO106" s="107">
        <f aca="true" t="shared" si="91" ref="AO106:AT106">+AO107+AO108</f>
        <v>0</v>
      </c>
      <c r="AP106" s="107">
        <f t="shared" si="91"/>
        <v>0</v>
      </c>
      <c r="AQ106" s="107">
        <f t="shared" si="91"/>
        <v>0</v>
      </c>
      <c r="AR106" s="107">
        <f t="shared" si="91"/>
        <v>0</v>
      </c>
      <c r="AS106" s="107">
        <f t="shared" si="91"/>
        <v>0</v>
      </c>
      <c r="AT106" s="107">
        <f t="shared" si="91"/>
        <v>0</v>
      </c>
    </row>
    <row r="107" spans="1:46" ht="14.25" customHeight="1">
      <c r="A107" s="105" t="s">
        <v>171</v>
      </c>
      <c r="B107" s="112" t="s">
        <v>181</v>
      </c>
      <c r="C107" s="107">
        <v>42</v>
      </c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  <c r="K107" s="107">
        <v>42</v>
      </c>
      <c r="L107" s="107">
        <v>0</v>
      </c>
      <c r="M107" s="108">
        <v>42</v>
      </c>
      <c r="N107" s="109">
        <v>0</v>
      </c>
      <c r="O107" s="109">
        <f>+AD107+AM107</f>
        <v>0</v>
      </c>
      <c r="P107" s="109">
        <f>+M107+O107</f>
        <v>42</v>
      </c>
      <c r="Q107" s="109">
        <f>+N107+O107</f>
        <v>0</v>
      </c>
      <c r="R107" s="109"/>
      <c r="S107" s="107"/>
      <c r="T107" s="107"/>
      <c r="U107" s="107"/>
      <c r="V107" s="107"/>
      <c r="W107" s="107"/>
      <c r="X107" s="107"/>
      <c r="Y107" s="107">
        <f>+P107-S107-T107-U107</f>
        <v>42</v>
      </c>
      <c r="Z107" s="107"/>
      <c r="AA107" s="107"/>
      <c r="AB107" s="107"/>
      <c r="AC107" s="108"/>
      <c r="AD107" s="109">
        <v>0</v>
      </c>
      <c r="AE107" s="109">
        <f>+AC107-AD107</f>
        <v>0</v>
      </c>
      <c r="AF107" s="107"/>
      <c r="AG107" s="107"/>
      <c r="AH107" s="107"/>
      <c r="AI107" s="107"/>
      <c r="AJ107" s="107">
        <f>+AE107-AF107-AG107-AH107</f>
        <v>0</v>
      </c>
      <c r="AK107" s="107"/>
      <c r="AL107" s="108"/>
      <c r="AM107" s="109"/>
      <c r="AN107" s="110"/>
      <c r="AO107" s="107"/>
      <c r="AP107" s="107"/>
      <c r="AQ107" s="107"/>
      <c r="AR107" s="107"/>
      <c r="AS107" s="107">
        <f>+AN107-AO107-AP107-AQ107</f>
        <v>0</v>
      </c>
      <c r="AT107" s="107"/>
    </row>
    <row r="108" spans="1:46" ht="14.25" customHeight="1">
      <c r="A108" s="105" t="s">
        <v>173</v>
      </c>
      <c r="B108" s="112" t="s">
        <v>182</v>
      </c>
      <c r="C108" s="107">
        <v>236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236</v>
      </c>
      <c r="L108" s="107">
        <v>0</v>
      </c>
      <c r="M108" s="108">
        <v>236</v>
      </c>
      <c r="N108" s="109">
        <v>0</v>
      </c>
      <c r="O108" s="109">
        <f>+AD108+AM108</f>
        <v>0</v>
      </c>
      <c r="P108" s="109">
        <f>+M108+O108</f>
        <v>236</v>
      </c>
      <c r="Q108" s="109">
        <f>+N108+O108</f>
        <v>0</v>
      </c>
      <c r="R108" s="109"/>
      <c r="S108" s="107"/>
      <c r="T108" s="107"/>
      <c r="U108" s="107"/>
      <c r="V108" s="107"/>
      <c r="W108" s="107"/>
      <c r="X108" s="107"/>
      <c r="Y108" s="107">
        <f>+P108-S108-T108-U108</f>
        <v>236</v>
      </c>
      <c r="Z108" s="107"/>
      <c r="AA108" s="107"/>
      <c r="AB108" s="107"/>
      <c r="AC108" s="108"/>
      <c r="AD108" s="109">
        <v>0</v>
      </c>
      <c r="AE108" s="109">
        <f>+AC108-AD108</f>
        <v>0</v>
      </c>
      <c r="AF108" s="107"/>
      <c r="AG108" s="107"/>
      <c r="AH108" s="107"/>
      <c r="AI108" s="107"/>
      <c r="AJ108" s="107">
        <f>+AE108-AF108-AG108-AH108</f>
        <v>0</v>
      </c>
      <c r="AK108" s="107"/>
      <c r="AL108" s="108"/>
      <c r="AM108" s="109"/>
      <c r="AN108" s="110"/>
      <c r="AO108" s="107"/>
      <c r="AP108" s="107"/>
      <c r="AQ108" s="107"/>
      <c r="AR108" s="107"/>
      <c r="AS108" s="107">
        <f>+AN108-AO108-AP108-AQ108</f>
        <v>0</v>
      </c>
      <c r="AT108" s="107"/>
    </row>
    <row r="109" spans="1:46" ht="15" customHeight="1">
      <c r="A109" s="105" t="s">
        <v>185</v>
      </c>
      <c r="B109" s="112" t="s">
        <v>186</v>
      </c>
      <c r="C109" s="107">
        <v>9750</v>
      </c>
      <c r="D109" s="107">
        <v>0</v>
      </c>
      <c r="E109" s="107">
        <v>0</v>
      </c>
      <c r="F109" s="107">
        <v>0</v>
      </c>
      <c r="G109" s="107">
        <v>517</v>
      </c>
      <c r="H109" s="107">
        <v>6373</v>
      </c>
      <c r="I109" s="107">
        <v>1999</v>
      </c>
      <c r="J109" s="107">
        <v>0</v>
      </c>
      <c r="K109" s="107">
        <v>861</v>
      </c>
      <c r="L109" s="107">
        <v>0</v>
      </c>
      <c r="M109" s="108">
        <f>+M111+M112+M113</f>
        <v>9750</v>
      </c>
      <c r="N109" s="109">
        <f>+N111+N112+N113</f>
        <v>0</v>
      </c>
      <c r="O109" s="109">
        <f>+O111+O112+O113</f>
        <v>0</v>
      </c>
      <c r="P109" s="109">
        <f>+P111+P112+P113</f>
        <v>9750</v>
      </c>
      <c r="Q109" s="109">
        <f>+Q111+Q112+Q113</f>
        <v>0</v>
      </c>
      <c r="R109" s="109"/>
      <c r="S109" s="107">
        <f aca="true" t="shared" si="92" ref="S109:AB109">+S111+S112+S113</f>
        <v>517</v>
      </c>
      <c r="T109" s="107">
        <f t="shared" si="92"/>
        <v>6373</v>
      </c>
      <c r="U109" s="107">
        <f t="shared" si="92"/>
        <v>1999</v>
      </c>
      <c r="V109" s="107">
        <f t="shared" si="92"/>
        <v>0</v>
      </c>
      <c r="W109" s="107">
        <f t="shared" si="92"/>
        <v>0</v>
      </c>
      <c r="X109" s="107">
        <f t="shared" si="92"/>
        <v>0</v>
      </c>
      <c r="Y109" s="107">
        <f t="shared" si="92"/>
        <v>861</v>
      </c>
      <c r="Z109" s="107">
        <f t="shared" si="92"/>
        <v>0</v>
      </c>
      <c r="AA109" s="107">
        <f t="shared" si="92"/>
        <v>0</v>
      </c>
      <c r="AB109" s="107">
        <f t="shared" si="92"/>
        <v>0</v>
      </c>
      <c r="AC109" s="108"/>
      <c r="AD109" s="109">
        <f aca="true" t="shared" si="93" ref="AD109:AK109">+AD111+AD112+AD113</f>
        <v>0</v>
      </c>
      <c r="AE109" s="109">
        <f t="shared" si="93"/>
        <v>0</v>
      </c>
      <c r="AF109" s="107">
        <f t="shared" si="93"/>
        <v>0</v>
      </c>
      <c r="AG109" s="107">
        <f t="shared" si="93"/>
        <v>0</v>
      </c>
      <c r="AH109" s="107">
        <f t="shared" si="93"/>
        <v>0</v>
      </c>
      <c r="AI109" s="107">
        <f t="shared" si="93"/>
        <v>0</v>
      </c>
      <c r="AJ109" s="107">
        <f t="shared" si="93"/>
        <v>0</v>
      </c>
      <c r="AK109" s="107">
        <f t="shared" si="93"/>
        <v>0</v>
      </c>
      <c r="AL109" s="108"/>
      <c r="AM109" s="109"/>
      <c r="AN109" s="110"/>
      <c r="AO109" s="107">
        <f aca="true" t="shared" si="94" ref="AO109:AT109">+AO111+AO112+AO113</f>
        <v>0</v>
      </c>
      <c r="AP109" s="107">
        <f t="shared" si="94"/>
        <v>0</v>
      </c>
      <c r="AQ109" s="107">
        <f t="shared" si="94"/>
        <v>0</v>
      </c>
      <c r="AR109" s="107">
        <f t="shared" si="94"/>
        <v>0</v>
      </c>
      <c r="AS109" s="107">
        <f t="shared" si="94"/>
        <v>0</v>
      </c>
      <c r="AT109" s="107">
        <f t="shared" si="94"/>
        <v>0</v>
      </c>
    </row>
    <row r="110" spans="1:46" ht="14.25" customHeight="1">
      <c r="A110" s="105" t="s">
        <v>40</v>
      </c>
      <c r="B110" s="133">
        <v>65</v>
      </c>
      <c r="C110" s="134">
        <v>0</v>
      </c>
      <c r="D110" s="107">
        <v>0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08">
        <v>0</v>
      </c>
      <c r="N110" s="109"/>
      <c r="O110" s="135">
        <v>0</v>
      </c>
      <c r="P110" s="135">
        <v>0</v>
      </c>
      <c r="Q110" s="135">
        <v>0</v>
      </c>
      <c r="R110" s="135"/>
      <c r="S110" s="134">
        <v>0</v>
      </c>
      <c r="T110" s="134">
        <v>0</v>
      </c>
      <c r="U110" s="134">
        <v>0</v>
      </c>
      <c r="V110" s="134">
        <v>0</v>
      </c>
      <c r="W110" s="134">
        <v>0</v>
      </c>
      <c r="X110" s="134">
        <v>0</v>
      </c>
      <c r="Y110" s="134">
        <v>0</v>
      </c>
      <c r="Z110" s="134">
        <v>0</v>
      </c>
      <c r="AA110" s="134">
        <v>0</v>
      </c>
      <c r="AB110" s="134">
        <v>0</v>
      </c>
      <c r="AC110" s="108">
        <f>+AC114</f>
        <v>0</v>
      </c>
      <c r="AD110" s="109"/>
      <c r="AE110" s="135">
        <v>0</v>
      </c>
      <c r="AF110" s="134">
        <v>0</v>
      </c>
      <c r="AG110" s="134">
        <v>0</v>
      </c>
      <c r="AH110" s="134">
        <v>0</v>
      </c>
      <c r="AI110" s="134">
        <v>0</v>
      </c>
      <c r="AJ110" s="134">
        <v>0</v>
      </c>
      <c r="AK110" s="134">
        <v>0</v>
      </c>
      <c r="AL110" s="108">
        <f>+AL114</f>
        <v>0</v>
      </c>
      <c r="AM110" s="109"/>
      <c r="AN110" s="110">
        <f>+AN114</f>
        <v>0</v>
      </c>
      <c r="AO110" s="134">
        <v>0</v>
      </c>
      <c r="AP110" s="134">
        <v>0</v>
      </c>
      <c r="AQ110" s="134">
        <v>0</v>
      </c>
      <c r="AR110" s="134">
        <v>0</v>
      </c>
      <c r="AS110" s="134">
        <v>0</v>
      </c>
      <c r="AT110" s="134">
        <v>0</v>
      </c>
    </row>
    <row r="111" spans="1:46" ht="14.25" customHeight="1">
      <c r="A111" s="105" t="s">
        <v>171</v>
      </c>
      <c r="B111" s="112" t="s">
        <v>187</v>
      </c>
      <c r="C111" s="134">
        <v>1525</v>
      </c>
      <c r="D111" s="107">
        <v>0</v>
      </c>
      <c r="E111" s="134">
        <v>0</v>
      </c>
      <c r="F111" s="134">
        <v>0</v>
      </c>
      <c r="G111" s="134">
        <v>73</v>
      </c>
      <c r="H111" s="134">
        <v>1013</v>
      </c>
      <c r="I111" s="134">
        <v>311</v>
      </c>
      <c r="J111" s="134">
        <v>0</v>
      </c>
      <c r="K111" s="134">
        <v>128</v>
      </c>
      <c r="L111" s="134">
        <v>0</v>
      </c>
      <c r="M111" s="108">
        <v>1525</v>
      </c>
      <c r="N111" s="109">
        <v>0</v>
      </c>
      <c r="O111" s="135">
        <f>+AD111+AM111</f>
        <v>0</v>
      </c>
      <c r="P111" s="135">
        <f>+M111+O111</f>
        <v>1525</v>
      </c>
      <c r="Q111" s="135">
        <f>+N111+O111</f>
        <v>0</v>
      </c>
      <c r="R111" s="135"/>
      <c r="S111" s="134">
        <v>73</v>
      </c>
      <c r="T111" s="134">
        <v>1013</v>
      </c>
      <c r="U111" s="134">
        <v>311</v>
      </c>
      <c r="V111" s="134"/>
      <c r="W111" s="134"/>
      <c r="X111" s="134"/>
      <c r="Y111" s="134">
        <f>+P111-S111-T111-U111</f>
        <v>128</v>
      </c>
      <c r="Z111" s="134"/>
      <c r="AA111" s="134"/>
      <c r="AB111" s="134"/>
      <c r="AC111" s="108"/>
      <c r="AD111" s="109">
        <v>0</v>
      </c>
      <c r="AE111" s="135">
        <f>+AC111-AD111</f>
        <v>0</v>
      </c>
      <c r="AF111" s="134"/>
      <c r="AG111" s="134"/>
      <c r="AH111" s="134"/>
      <c r="AI111" s="134"/>
      <c r="AJ111" s="134">
        <f>+AE111-AF111-AG111-AH111</f>
        <v>0</v>
      </c>
      <c r="AK111" s="134"/>
      <c r="AL111" s="108"/>
      <c r="AM111" s="109"/>
      <c r="AN111" s="110"/>
      <c r="AO111" s="134"/>
      <c r="AP111" s="134"/>
      <c r="AQ111" s="134"/>
      <c r="AR111" s="134"/>
      <c r="AS111" s="134">
        <f>+AN111-AO111-AP111-AQ111</f>
        <v>0</v>
      </c>
      <c r="AT111" s="134">
        <f>+AM111-AR111</f>
        <v>0</v>
      </c>
    </row>
    <row r="112" spans="1:46" ht="14.25" customHeight="1">
      <c r="A112" s="105" t="s">
        <v>173</v>
      </c>
      <c r="B112" s="112" t="s">
        <v>188</v>
      </c>
      <c r="C112" s="134">
        <v>6252</v>
      </c>
      <c r="D112" s="107">
        <v>0</v>
      </c>
      <c r="E112" s="134">
        <v>0</v>
      </c>
      <c r="F112" s="134">
        <v>0</v>
      </c>
      <c r="G112" s="134">
        <v>341</v>
      </c>
      <c r="H112" s="134">
        <v>4067</v>
      </c>
      <c r="I112" s="134">
        <v>1284</v>
      </c>
      <c r="J112" s="134">
        <v>0</v>
      </c>
      <c r="K112" s="134">
        <v>560</v>
      </c>
      <c r="L112" s="134">
        <v>0</v>
      </c>
      <c r="M112" s="108">
        <v>6252</v>
      </c>
      <c r="N112" s="109">
        <v>0</v>
      </c>
      <c r="O112" s="135">
        <f>+AD112+AM112</f>
        <v>0</v>
      </c>
      <c r="P112" s="135">
        <f>+M112+O112</f>
        <v>6252</v>
      </c>
      <c r="Q112" s="135">
        <f>+N112+O112</f>
        <v>0</v>
      </c>
      <c r="R112" s="135"/>
      <c r="S112" s="134">
        <v>341</v>
      </c>
      <c r="T112" s="134">
        <v>4067</v>
      </c>
      <c r="U112" s="134">
        <v>1284</v>
      </c>
      <c r="V112" s="134"/>
      <c r="W112" s="134"/>
      <c r="X112" s="134"/>
      <c r="Y112" s="134">
        <f>+P112-S112-T112-U112</f>
        <v>560</v>
      </c>
      <c r="Z112" s="134"/>
      <c r="AA112" s="134"/>
      <c r="AB112" s="134"/>
      <c r="AC112" s="108"/>
      <c r="AD112" s="109">
        <v>0</v>
      </c>
      <c r="AE112" s="135">
        <f>+AC112-AD112</f>
        <v>0</v>
      </c>
      <c r="AF112" s="134"/>
      <c r="AG112" s="134"/>
      <c r="AH112" s="134"/>
      <c r="AI112" s="134"/>
      <c r="AJ112" s="134">
        <f>+AE112-AF112-AG112-AH112</f>
        <v>0</v>
      </c>
      <c r="AK112" s="134"/>
      <c r="AL112" s="108"/>
      <c r="AM112" s="109"/>
      <c r="AN112" s="110"/>
      <c r="AO112" s="134"/>
      <c r="AP112" s="134"/>
      <c r="AQ112" s="134"/>
      <c r="AR112" s="134"/>
      <c r="AS112" s="134">
        <f>+AN112-AO112-AP112-AQ112</f>
        <v>0</v>
      </c>
      <c r="AT112" s="134">
        <f>+AM112-AR112</f>
        <v>0</v>
      </c>
    </row>
    <row r="113" spans="1:46" ht="14.25" customHeight="1">
      <c r="A113" s="105" t="s">
        <v>175</v>
      </c>
      <c r="B113" s="112" t="s">
        <v>189</v>
      </c>
      <c r="C113" s="134">
        <v>1973</v>
      </c>
      <c r="D113" s="107">
        <v>0</v>
      </c>
      <c r="E113" s="134">
        <v>0</v>
      </c>
      <c r="F113" s="134">
        <v>0</v>
      </c>
      <c r="G113" s="134">
        <v>103</v>
      </c>
      <c r="H113" s="134">
        <v>1293</v>
      </c>
      <c r="I113" s="134">
        <v>404</v>
      </c>
      <c r="J113" s="134">
        <v>0</v>
      </c>
      <c r="K113" s="134">
        <v>173</v>
      </c>
      <c r="L113" s="134">
        <v>0</v>
      </c>
      <c r="M113" s="108">
        <v>1973</v>
      </c>
      <c r="N113" s="109">
        <v>0</v>
      </c>
      <c r="O113" s="135">
        <f>+AD113+AM113</f>
        <v>0</v>
      </c>
      <c r="P113" s="135">
        <f>+M113+O113</f>
        <v>1973</v>
      </c>
      <c r="Q113" s="135">
        <f>+N113+O113</f>
        <v>0</v>
      </c>
      <c r="R113" s="135"/>
      <c r="S113" s="134">
        <v>103</v>
      </c>
      <c r="T113" s="134">
        <v>1293</v>
      </c>
      <c r="U113" s="134">
        <v>404</v>
      </c>
      <c r="V113" s="134"/>
      <c r="W113" s="134"/>
      <c r="X113" s="134"/>
      <c r="Y113" s="134">
        <f>+P113-S113-T113-U113</f>
        <v>173</v>
      </c>
      <c r="Z113" s="134"/>
      <c r="AA113" s="134"/>
      <c r="AB113" s="134"/>
      <c r="AC113" s="108"/>
      <c r="AD113" s="109">
        <v>0</v>
      </c>
      <c r="AE113" s="135">
        <f>+AC113-AD113</f>
        <v>0</v>
      </c>
      <c r="AF113" s="134"/>
      <c r="AG113" s="134"/>
      <c r="AH113" s="134"/>
      <c r="AI113" s="134"/>
      <c r="AJ113" s="134">
        <f>+AE113-AF113-AG113-AH113</f>
        <v>0</v>
      </c>
      <c r="AK113" s="134"/>
      <c r="AL113" s="108"/>
      <c r="AM113" s="109"/>
      <c r="AN113" s="110"/>
      <c r="AO113" s="134"/>
      <c r="AP113" s="134"/>
      <c r="AQ113" s="134"/>
      <c r="AR113" s="134"/>
      <c r="AS113" s="134">
        <f>+AN113-AO113-AP113-AQ113</f>
        <v>0</v>
      </c>
      <c r="AT113" s="134">
        <f>+AM113-AR113</f>
        <v>0</v>
      </c>
    </row>
    <row r="114" spans="1:46" ht="14.25" customHeight="1">
      <c r="A114" s="105" t="s">
        <v>190</v>
      </c>
      <c r="B114" s="133" t="s">
        <v>191</v>
      </c>
      <c r="C114" s="134">
        <v>728</v>
      </c>
      <c r="D114" s="107">
        <v>0</v>
      </c>
      <c r="E114" s="134">
        <v>0</v>
      </c>
      <c r="F114" s="134">
        <v>0</v>
      </c>
      <c r="G114" s="134">
        <v>45</v>
      </c>
      <c r="H114" s="134">
        <v>472</v>
      </c>
      <c r="I114" s="134">
        <v>111</v>
      </c>
      <c r="J114" s="134">
        <v>0</v>
      </c>
      <c r="K114" s="134">
        <v>100</v>
      </c>
      <c r="L114" s="134">
        <v>0</v>
      </c>
      <c r="M114" s="131">
        <f>+M115</f>
        <v>728</v>
      </c>
      <c r="N114" s="132">
        <f>+N115</f>
        <v>0</v>
      </c>
      <c r="O114" s="136">
        <f>+O115</f>
        <v>0</v>
      </c>
      <c r="P114" s="136">
        <f>+P115</f>
        <v>728</v>
      </c>
      <c r="Q114" s="136">
        <f>+Q115</f>
        <v>0</v>
      </c>
      <c r="R114" s="136"/>
      <c r="S114" s="134">
        <f aca="true" t="shared" si="95" ref="S114:AB114">+S115</f>
        <v>45</v>
      </c>
      <c r="T114" s="134">
        <f t="shared" si="95"/>
        <v>472</v>
      </c>
      <c r="U114" s="134">
        <f t="shared" si="95"/>
        <v>111</v>
      </c>
      <c r="V114" s="134">
        <f t="shared" si="95"/>
        <v>0</v>
      </c>
      <c r="W114" s="134">
        <f t="shared" si="95"/>
        <v>0</v>
      </c>
      <c r="X114" s="134">
        <f t="shared" si="95"/>
        <v>0</v>
      </c>
      <c r="Y114" s="134">
        <f t="shared" si="95"/>
        <v>100</v>
      </c>
      <c r="Z114" s="134">
        <f t="shared" si="95"/>
        <v>0</v>
      </c>
      <c r="AA114" s="134">
        <f t="shared" si="95"/>
        <v>0</v>
      </c>
      <c r="AB114" s="134">
        <f t="shared" si="95"/>
        <v>0</v>
      </c>
      <c r="AC114" s="108"/>
      <c r="AD114" s="109">
        <f aca="true" t="shared" si="96" ref="AD114:AK114">+AD115</f>
        <v>0</v>
      </c>
      <c r="AE114" s="135">
        <f t="shared" si="96"/>
        <v>0</v>
      </c>
      <c r="AF114" s="134">
        <f t="shared" si="96"/>
        <v>0</v>
      </c>
      <c r="AG114" s="134">
        <f t="shared" si="96"/>
        <v>0</v>
      </c>
      <c r="AH114" s="134">
        <f t="shared" si="96"/>
        <v>0</v>
      </c>
      <c r="AI114" s="134">
        <f t="shared" si="96"/>
        <v>0</v>
      </c>
      <c r="AJ114" s="134">
        <f t="shared" si="96"/>
        <v>0</v>
      </c>
      <c r="AK114" s="134">
        <f t="shared" si="96"/>
        <v>0</v>
      </c>
      <c r="AL114" s="108"/>
      <c r="AM114" s="109"/>
      <c r="AN114" s="110"/>
      <c r="AO114" s="134">
        <f aca="true" t="shared" si="97" ref="AO114:AT114">+AO115</f>
        <v>0</v>
      </c>
      <c r="AP114" s="134">
        <f t="shared" si="97"/>
        <v>0</v>
      </c>
      <c r="AQ114" s="134">
        <f t="shared" si="97"/>
        <v>0</v>
      </c>
      <c r="AR114" s="134">
        <f t="shared" si="97"/>
        <v>0</v>
      </c>
      <c r="AS114" s="134">
        <f t="shared" si="97"/>
        <v>0</v>
      </c>
      <c r="AT114" s="134">
        <f t="shared" si="97"/>
        <v>0</v>
      </c>
    </row>
    <row r="115" spans="1:46" ht="14.25" customHeight="1">
      <c r="A115" s="105" t="s">
        <v>192</v>
      </c>
      <c r="B115" s="133" t="s">
        <v>193</v>
      </c>
      <c r="C115" s="134">
        <v>728</v>
      </c>
      <c r="D115" s="107">
        <v>0</v>
      </c>
      <c r="E115" s="134">
        <v>0</v>
      </c>
      <c r="F115" s="134">
        <v>0</v>
      </c>
      <c r="G115" s="134">
        <v>45</v>
      </c>
      <c r="H115" s="134">
        <v>472</v>
      </c>
      <c r="I115" s="134">
        <v>111</v>
      </c>
      <c r="J115" s="134">
        <v>0</v>
      </c>
      <c r="K115" s="134">
        <v>100</v>
      </c>
      <c r="L115" s="134">
        <v>0</v>
      </c>
      <c r="M115" s="131">
        <v>728</v>
      </c>
      <c r="N115" s="132">
        <v>0</v>
      </c>
      <c r="O115" s="136">
        <f>+AD115+AM115</f>
        <v>0</v>
      </c>
      <c r="P115" s="136">
        <f>+M115+O115</f>
        <v>728</v>
      </c>
      <c r="Q115" s="136">
        <f>+N115+O115</f>
        <v>0</v>
      </c>
      <c r="R115" s="136"/>
      <c r="S115" s="134">
        <v>45</v>
      </c>
      <c r="T115" s="134">
        <v>472</v>
      </c>
      <c r="U115" s="134">
        <v>111</v>
      </c>
      <c r="V115" s="134"/>
      <c r="W115" s="134"/>
      <c r="X115" s="134"/>
      <c r="Y115" s="134">
        <f>+P115-S115-T115-U115</f>
        <v>100</v>
      </c>
      <c r="Z115" s="134"/>
      <c r="AA115" s="134"/>
      <c r="AB115" s="134"/>
      <c r="AC115" s="108"/>
      <c r="AD115" s="109">
        <v>0</v>
      </c>
      <c r="AE115" s="135">
        <f>+AC115-AD115</f>
        <v>0</v>
      </c>
      <c r="AF115" s="134"/>
      <c r="AG115" s="134"/>
      <c r="AH115" s="134"/>
      <c r="AI115" s="134"/>
      <c r="AJ115" s="134">
        <f>+AE115-AF115-AG115-AH115</f>
        <v>0</v>
      </c>
      <c r="AK115" s="134"/>
      <c r="AL115" s="108"/>
      <c r="AM115" s="109"/>
      <c r="AN115" s="110"/>
      <c r="AO115" s="134"/>
      <c r="AP115" s="134"/>
      <c r="AQ115" s="134"/>
      <c r="AR115" s="134"/>
      <c r="AS115" s="134">
        <f>+AN115-AO115-AP115-AQ115</f>
        <v>0</v>
      </c>
      <c r="AT115" s="134">
        <f>+AM115-AR115</f>
        <v>0</v>
      </c>
    </row>
    <row r="116" spans="1:46" ht="14.25" customHeight="1">
      <c r="A116" s="105" t="s">
        <v>40</v>
      </c>
      <c r="B116" s="122" t="s">
        <v>41</v>
      </c>
      <c r="C116" s="134">
        <v>16700</v>
      </c>
      <c r="D116" s="107">
        <v>0</v>
      </c>
      <c r="E116" s="134">
        <v>0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16700</v>
      </c>
      <c r="L116" s="134">
        <v>0</v>
      </c>
      <c r="M116" s="108">
        <f>+M117</f>
        <v>0</v>
      </c>
      <c r="N116" s="109">
        <f>+N117</f>
        <v>0</v>
      </c>
      <c r="O116" s="135">
        <f>+O117</f>
        <v>0</v>
      </c>
      <c r="P116" s="135">
        <f>+P117</f>
        <v>0</v>
      </c>
      <c r="Q116" s="135">
        <f>+Q117</f>
        <v>0</v>
      </c>
      <c r="R116" s="135"/>
      <c r="S116" s="134">
        <f aca="true" t="shared" si="98" ref="S116:AK116">+S117</f>
        <v>0</v>
      </c>
      <c r="T116" s="134">
        <f t="shared" si="98"/>
        <v>0</v>
      </c>
      <c r="U116" s="134">
        <f t="shared" si="98"/>
        <v>0</v>
      </c>
      <c r="V116" s="134">
        <f t="shared" si="98"/>
        <v>0</v>
      </c>
      <c r="W116" s="134">
        <f t="shared" si="98"/>
        <v>0</v>
      </c>
      <c r="X116" s="134">
        <f t="shared" si="98"/>
        <v>0</v>
      </c>
      <c r="Y116" s="134">
        <f t="shared" si="98"/>
        <v>0</v>
      </c>
      <c r="Z116" s="134">
        <f t="shared" si="98"/>
        <v>0</v>
      </c>
      <c r="AA116" s="134">
        <f t="shared" si="98"/>
        <v>0</v>
      </c>
      <c r="AB116" s="134">
        <f t="shared" si="98"/>
        <v>0</v>
      </c>
      <c r="AC116" s="108">
        <f t="shared" si="98"/>
        <v>16700</v>
      </c>
      <c r="AD116" s="109">
        <f t="shared" si="98"/>
        <v>0</v>
      </c>
      <c r="AE116" s="135">
        <f t="shared" si="98"/>
        <v>16700</v>
      </c>
      <c r="AF116" s="134">
        <f t="shared" si="98"/>
        <v>0</v>
      </c>
      <c r="AG116" s="134">
        <f t="shared" si="98"/>
        <v>0</v>
      </c>
      <c r="AH116" s="134">
        <f t="shared" si="98"/>
        <v>0</v>
      </c>
      <c r="AI116" s="134">
        <f t="shared" si="98"/>
        <v>0</v>
      </c>
      <c r="AJ116" s="134">
        <f t="shared" si="98"/>
        <v>16700</v>
      </c>
      <c r="AK116" s="134">
        <f t="shared" si="98"/>
        <v>0</v>
      </c>
      <c r="AL116" s="108"/>
      <c r="AM116" s="109"/>
      <c r="AN116" s="110"/>
      <c r="AO116" s="134">
        <f aca="true" t="shared" si="99" ref="AO116:AT116">+AO117</f>
        <v>0</v>
      </c>
      <c r="AP116" s="134">
        <f t="shared" si="99"/>
        <v>0</v>
      </c>
      <c r="AQ116" s="134">
        <f t="shared" si="99"/>
        <v>0</v>
      </c>
      <c r="AR116" s="134">
        <f t="shared" si="99"/>
        <v>0</v>
      </c>
      <c r="AS116" s="134">
        <f t="shared" si="99"/>
        <v>0</v>
      </c>
      <c r="AT116" s="134">
        <f t="shared" si="99"/>
        <v>0</v>
      </c>
    </row>
    <row r="117" spans="1:46" ht="14.25" customHeight="1">
      <c r="A117" s="105" t="s">
        <v>194</v>
      </c>
      <c r="B117" s="122" t="s">
        <v>195</v>
      </c>
      <c r="C117" s="134">
        <v>16700</v>
      </c>
      <c r="D117" s="107">
        <v>0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16700</v>
      </c>
      <c r="L117" s="134">
        <v>0</v>
      </c>
      <c r="M117" s="108">
        <v>0</v>
      </c>
      <c r="N117" s="109">
        <v>0</v>
      </c>
      <c r="O117" s="135">
        <f>+AD117+AM117</f>
        <v>0</v>
      </c>
      <c r="P117" s="135">
        <f>+M117+O117</f>
        <v>0</v>
      </c>
      <c r="Q117" s="135">
        <f>+N117+O117</f>
        <v>0</v>
      </c>
      <c r="R117" s="135"/>
      <c r="S117" s="134">
        <v>0</v>
      </c>
      <c r="T117" s="134">
        <v>0</v>
      </c>
      <c r="U117" s="134">
        <v>0</v>
      </c>
      <c r="V117" s="134">
        <v>0</v>
      </c>
      <c r="W117" s="134">
        <v>0</v>
      </c>
      <c r="X117" s="134">
        <v>0</v>
      </c>
      <c r="Y117" s="134">
        <f>+P117-S117-T117-U117</f>
        <v>0</v>
      </c>
      <c r="Z117" s="134"/>
      <c r="AA117" s="134"/>
      <c r="AB117" s="134"/>
      <c r="AC117" s="108">
        <v>16700</v>
      </c>
      <c r="AD117" s="109">
        <v>0</v>
      </c>
      <c r="AE117" s="135">
        <f>+AC117-AD117</f>
        <v>16700</v>
      </c>
      <c r="AF117" s="134"/>
      <c r="AG117" s="134"/>
      <c r="AH117" s="134"/>
      <c r="AI117" s="134">
        <v>0</v>
      </c>
      <c r="AJ117" s="134">
        <f>+AE117-AF117-AG117-AH117</f>
        <v>16700</v>
      </c>
      <c r="AK117" s="134">
        <f>AD117-AI117</f>
        <v>0</v>
      </c>
      <c r="AL117" s="108"/>
      <c r="AM117" s="109"/>
      <c r="AN117" s="110"/>
      <c r="AO117" s="134"/>
      <c r="AP117" s="134"/>
      <c r="AQ117" s="134"/>
      <c r="AR117" s="134"/>
      <c r="AS117" s="134">
        <f>+AN117-AO117-AP117-AQ117</f>
        <v>0</v>
      </c>
      <c r="AT117" s="134">
        <f>+AM117-AR117</f>
        <v>0</v>
      </c>
    </row>
    <row r="118" spans="1:46" ht="14.25" customHeight="1">
      <c r="A118" s="32" t="s">
        <v>30</v>
      </c>
      <c r="B118" s="33" t="s">
        <v>31</v>
      </c>
      <c r="C118" s="48">
        <v>75228</v>
      </c>
      <c r="D118" s="48">
        <v>7523</v>
      </c>
      <c r="E118" s="48">
        <v>0</v>
      </c>
      <c r="F118" s="48">
        <v>0</v>
      </c>
      <c r="G118" s="48">
        <v>15445</v>
      </c>
      <c r="H118" s="48">
        <v>10106</v>
      </c>
      <c r="I118" s="48">
        <v>39222</v>
      </c>
      <c r="J118" s="48">
        <v>3457</v>
      </c>
      <c r="K118" s="48">
        <v>10455</v>
      </c>
      <c r="L118" s="48">
        <v>4066</v>
      </c>
      <c r="M118" s="116">
        <f>+M119</f>
        <v>6108</v>
      </c>
      <c r="N118" s="117">
        <f>+N119</f>
        <v>611</v>
      </c>
      <c r="O118" s="117">
        <f>+O119</f>
        <v>6912</v>
      </c>
      <c r="P118" s="117">
        <f>+P119</f>
        <v>13020</v>
      </c>
      <c r="Q118" s="117">
        <f>+Q119</f>
        <v>7523</v>
      </c>
      <c r="R118" s="117"/>
      <c r="S118" s="102">
        <f aca="true" t="shared" si="100" ref="S118:AT118">+S119</f>
        <v>0</v>
      </c>
      <c r="T118" s="102">
        <f t="shared" si="100"/>
        <v>0</v>
      </c>
      <c r="U118" s="102">
        <f t="shared" si="100"/>
        <v>6564</v>
      </c>
      <c r="V118" s="102">
        <f t="shared" si="100"/>
        <v>311</v>
      </c>
      <c r="W118" s="102">
        <f t="shared" si="100"/>
        <v>3146</v>
      </c>
      <c r="X118" s="102">
        <f t="shared" si="100"/>
        <v>3457</v>
      </c>
      <c r="Y118" s="102">
        <f t="shared" si="100"/>
        <v>6456</v>
      </c>
      <c r="Z118" s="102">
        <f t="shared" si="100"/>
        <v>300</v>
      </c>
      <c r="AA118" s="102">
        <f t="shared" si="100"/>
        <v>3766</v>
      </c>
      <c r="AB118" s="102">
        <f t="shared" si="100"/>
        <v>4066</v>
      </c>
      <c r="AC118" s="137">
        <f t="shared" si="100"/>
        <v>69106</v>
      </c>
      <c r="AD118" s="138">
        <f t="shared" si="100"/>
        <v>6911</v>
      </c>
      <c r="AE118" s="138">
        <f t="shared" si="100"/>
        <v>62195</v>
      </c>
      <c r="AF118" s="102">
        <f t="shared" si="100"/>
        <v>15432</v>
      </c>
      <c r="AG118" s="102">
        <f t="shared" si="100"/>
        <v>10106</v>
      </c>
      <c r="AH118" s="102">
        <f t="shared" si="100"/>
        <v>32658</v>
      </c>
      <c r="AI118" s="102">
        <f t="shared" si="100"/>
        <v>3145</v>
      </c>
      <c r="AJ118" s="102">
        <f t="shared" si="100"/>
        <v>3999</v>
      </c>
      <c r="AK118" s="102">
        <f t="shared" si="100"/>
        <v>3766</v>
      </c>
      <c r="AL118" s="137">
        <f t="shared" si="100"/>
        <v>14</v>
      </c>
      <c r="AM118" s="138">
        <f t="shared" si="100"/>
        <v>1</v>
      </c>
      <c r="AN118" s="139">
        <f t="shared" si="100"/>
        <v>13</v>
      </c>
      <c r="AO118" s="102">
        <f t="shared" si="100"/>
        <v>13</v>
      </c>
      <c r="AP118" s="102">
        <f t="shared" si="100"/>
        <v>0</v>
      </c>
      <c r="AQ118" s="102">
        <f t="shared" si="100"/>
        <v>0</v>
      </c>
      <c r="AR118" s="102">
        <f t="shared" si="100"/>
        <v>1</v>
      </c>
      <c r="AS118" s="102">
        <f t="shared" si="100"/>
        <v>0</v>
      </c>
      <c r="AT118" s="102">
        <f t="shared" si="100"/>
        <v>0</v>
      </c>
    </row>
    <row r="119" spans="1:46" ht="14.25" customHeight="1">
      <c r="A119" s="34" t="s">
        <v>196</v>
      </c>
      <c r="B119" s="35" t="s">
        <v>33</v>
      </c>
      <c r="C119" s="37">
        <v>75228</v>
      </c>
      <c r="D119" s="37">
        <v>7523</v>
      </c>
      <c r="E119" s="37">
        <v>0</v>
      </c>
      <c r="F119" s="37">
        <v>0</v>
      </c>
      <c r="G119" s="37">
        <v>15445</v>
      </c>
      <c r="H119" s="37">
        <v>10106</v>
      </c>
      <c r="I119" s="37">
        <v>39222</v>
      </c>
      <c r="J119" s="37">
        <v>3457</v>
      </c>
      <c r="K119" s="37">
        <v>10455</v>
      </c>
      <c r="L119" s="37">
        <v>4066</v>
      </c>
      <c r="M119" s="108">
        <f>+M120+M125</f>
        <v>6108</v>
      </c>
      <c r="N119" s="109">
        <f>+N120+N125</f>
        <v>611</v>
      </c>
      <c r="O119" s="109">
        <f>+O120+O125</f>
        <v>6912</v>
      </c>
      <c r="P119" s="109">
        <f>+P120+P125</f>
        <v>13020</v>
      </c>
      <c r="Q119" s="109">
        <f>+Q120+Q125</f>
        <v>7523</v>
      </c>
      <c r="R119" s="109"/>
      <c r="S119" s="107">
        <f aca="true" t="shared" si="101" ref="S119:AT119">+S120+S125</f>
        <v>0</v>
      </c>
      <c r="T119" s="107">
        <f t="shared" si="101"/>
        <v>0</v>
      </c>
      <c r="U119" s="107">
        <f t="shared" si="101"/>
        <v>6564</v>
      </c>
      <c r="V119" s="107">
        <f t="shared" si="101"/>
        <v>311</v>
      </c>
      <c r="W119" s="107">
        <f t="shared" si="101"/>
        <v>3146</v>
      </c>
      <c r="X119" s="107">
        <f t="shared" si="101"/>
        <v>3457</v>
      </c>
      <c r="Y119" s="107">
        <f t="shared" si="101"/>
        <v>6456</v>
      </c>
      <c r="Z119" s="107">
        <f t="shared" si="101"/>
        <v>300</v>
      </c>
      <c r="AA119" s="107">
        <f t="shared" si="101"/>
        <v>3766</v>
      </c>
      <c r="AB119" s="107">
        <f t="shared" si="101"/>
        <v>4066</v>
      </c>
      <c r="AC119" s="140">
        <f t="shared" si="101"/>
        <v>69106</v>
      </c>
      <c r="AD119" s="141">
        <f t="shared" si="101"/>
        <v>6911</v>
      </c>
      <c r="AE119" s="141">
        <f t="shared" si="101"/>
        <v>62195</v>
      </c>
      <c r="AF119" s="107">
        <f t="shared" si="101"/>
        <v>15432</v>
      </c>
      <c r="AG119" s="107">
        <f t="shared" si="101"/>
        <v>10106</v>
      </c>
      <c r="AH119" s="107">
        <f t="shared" si="101"/>
        <v>32658</v>
      </c>
      <c r="AI119" s="107">
        <f t="shared" si="101"/>
        <v>3145</v>
      </c>
      <c r="AJ119" s="107">
        <f t="shared" si="101"/>
        <v>3999</v>
      </c>
      <c r="AK119" s="107">
        <f t="shared" si="101"/>
        <v>3766</v>
      </c>
      <c r="AL119" s="140">
        <f t="shared" si="101"/>
        <v>14</v>
      </c>
      <c r="AM119" s="141">
        <f t="shared" si="101"/>
        <v>1</v>
      </c>
      <c r="AN119" s="142">
        <f t="shared" si="101"/>
        <v>13</v>
      </c>
      <c r="AO119" s="107">
        <f t="shared" si="101"/>
        <v>13</v>
      </c>
      <c r="AP119" s="107">
        <f t="shared" si="101"/>
        <v>0</v>
      </c>
      <c r="AQ119" s="107">
        <f t="shared" si="101"/>
        <v>0</v>
      </c>
      <c r="AR119" s="107">
        <f t="shared" si="101"/>
        <v>1</v>
      </c>
      <c r="AS119" s="107">
        <f t="shared" si="101"/>
        <v>0</v>
      </c>
      <c r="AT119" s="107">
        <f t="shared" si="101"/>
        <v>0</v>
      </c>
    </row>
    <row r="120" spans="1:46" ht="14.25" customHeight="1">
      <c r="A120" s="34" t="s">
        <v>197</v>
      </c>
      <c r="B120" s="35" t="s">
        <v>198</v>
      </c>
      <c r="C120" s="37">
        <v>74228</v>
      </c>
      <c r="D120" s="37">
        <v>7523</v>
      </c>
      <c r="E120" s="37">
        <v>0</v>
      </c>
      <c r="F120" s="37">
        <v>0</v>
      </c>
      <c r="G120" s="37">
        <v>15445</v>
      </c>
      <c r="H120" s="37">
        <v>9906</v>
      </c>
      <c r="I120" s="37">
        <v>38422</v>
      </c>
      <c r="J120" s="37">
        <v>3457</v>
      </c>
      <c r="K120" s="37">
        <v>10455</v>
      </c>
      <c r="L120" s="37">
        <v>4066</v>
      </c>
      <c r="M120" s="108">
        <f>+M121+M122+M123+M124</f>
        <v>6108</v>
      </c>
      <c r="N120" s="109">
        <f>+N121+N122+N123+N124</f>
        <v>611</v>
      </c>
      <c r="O120" s="109">
        <f>+O121+O122+O123+O124</f>
        <v>6912</v>
      </c>
      <c r="P120" s="109">
        <f>+P121+P122+P123+P124</f>
        <v>13020</v>
      </c>
      <c r="Q120" s="109">
        <f>+Q121+Q122+Q123+Q124</f>
        <v>7523</v>
      </c>
      <c r="R120" s="109"/>
      <c r="S120" s="107">
        <f aca="true" t="shared" si="102" ref="S120:Y120">+S121+S122+S123+S124</f>
        <v>0</v>
      </c>
      <c r="T120" s="107">
        <f t="shared" si="102"/>
        <v>0</v>
      </c>
      <c r="U120" s="107">
        <f t="shared" si="102"/>
        <v>6564</v>
      </c>
      <c r="V120" s="107">
        <f t="shared" si="102"/>
        <v>311</v>
      </c>
      <c r="W120" s="107">
        <f t="shared" si="102"/>
        <v>3146</v>
      </c>
      <c r="X120" s="107">
        <f t="shared" si="102"/>
        <v>3457</v>
      </c>
      <c r="Y120" s="107">
        <f t="shared" si="102"/>
        <v>6456</v>
      </c>
      <c r="Z120" s="107">
        <f aca="true" t="shared" si="103" ref="Z120:Z126">N120-V120</f>
        <v>300</v>
      </c>
      <c r="AA120" s="107">
        <f aca="true" t="shared" si="104" ref="AA120:AT120">+AA121+AA122+AA123+AA124</f>
        <v>3766</v>
      </c>
      <c r="AB120" s="107">
        <f t="shared" si="104"/>
        <v>4066</v>
      </c>
      <c r="AC120" s="140">
        <f t="shared" si="104"/>
        <v>68106</v>
      </c>
      <c r="AD120" s="141">
        <f t="shared" si="104"/>
        <v>6911</v>
      </c>
      <c r="AE120" s="141">
        <f t="shared" si="104"/>
        <v>61195</v>
      </c>
      <c r="AF120" s="107">
        <f t="shared" si="104"/>
        <v>15432</v>
      </c>
      <c r="AG120" s="107">
        <f t="shared" si="104"/>
        <v>9906</v>
      </c>
      <c r="AH120" s="107">
        <f t="shared" si="104"/>
        <v>31858</v>
      </c>
      <c r="AI120" s="107">
        <f t="shared" si="104"/>
        <v>3145</v>
      </c>
      <c r="AJ120" s="107">
        <f t="shared" si="104"/>
        <v>3999</v>
      </c>
      <c r="AK120" s="107">
        <f t="shared" si="104"/>
        <v>3766</v>
      </c>
      <c r="AL120" s="140">
        <f t="shared" si="104"/>
        <v>14</v>
      </c>
      <c r="AM120" s="141">
        <f t="shared" si="104"/>
        <v>1</v>
      </c>
      <c r="AN120" s="142">
        <f t="shared" si="104"/>
        <v>13</v>
      </c>
      <c r="AO120" s="107">
        <f t="shared" si="104"/>
        <v>13</v>
      </c>
      <c r="AP120" s="107">
        <f t="shared" si="104"/>
        <v>0</v>
      </c>
      <c r="AQ120" s="107">
        <f t="shared" si="104"/>
        <v>0</v>
      </c>
      <c r="AR120" s="107">
        <f t="shared" si="104"/>
        <v>1</v>
      </c>
      <c r="AS120" s="107">
        <f t="shared" si="104"/>
        <v>0</v>
      </c>
      <c r="AT120" s="107">
        <f t="shared" si="104"/>
        <v>0</v>
      </c>
    </row>
    <row r="121" spans="1:46" ht="14.25" customHeight="1">
      <c r="A121" s="34" t="s">
        <v>199</v>
      </c>
      <c r="B121" s="35" t="s">
        <v>200</v>
      </c>
      <c r="C121" s="37">
        <v>17912</v>
      </c>
      <c r="D121" s="37">
        <v>535</v>
      </c>
      <c r="E121" s="37">
        <v>0</v>
      </c>
      <c r="F121" s="37">
        <v>0</v>
      </c>
      <c r="G121" s="37">
        <v>360</v>
      </c>
      <c r="H121" s="37">
        <v>3143</v>
      </c>
      <c r="I121" s="37">
        <v>11609</v>
      </c>
      <c r="J121" s="37">
        <v>256</v>
      </c>
      <c r="K121" s="37">
        <v>2800</v>
      </c>
      <c r="L121" s="37">
        <v>279</v>
      </c>
      <c r="M121" s="108">
        <v>5350</v>
      </c>
      <c r="N121" s="109">
        <v>535</v>
      </c>
      <c r="O121" s="109">
        <f>+AD121+AM121</f>
        <v>0</v>
      </c>
      <c r="P121" s="109">
        <f>+M121+O121</f>
        <v>5350</v>
      </c>
      <c r="Q121" s="109">
        <f>+N121+O121</f>
        <v>535</v>
      </c>
      <c r="R121" s="109"/>
      <c r="S121" s="107"/>
      <c r="T121" s="107"/>
      <c r="U121" s="107">
        <f>2015+535</f>
        <v>2550</v>
      </c>
      <c r="V121" s="107">
        <v>256</v>
      </c>
      <c r="W121" s="107">
        <f>AI121+AR121</f>
        <v>0</v>
      </c>
      <c r="X121" s="107">
        <f>V121+W121</f>
        <v>256</v>
      </c>
      <c r="Y121" s="107">
        <f>+P121-S121-T121-U121</f>
        <v>2800</v>
      </c>
      <c r="Z121" s="107">
        <f t="shared" si="103"/>
        <v>279</v>
      </c>
      <c r="AA121" s="107">
        <f>O121-W121</f>
        <v>0</v>
      </c>
      <c r="AB121" s="107">
        <f>Q121-X121</f>
        <v>279</v>
      </c>
      <c r="AC121" s="140">
        <v>12562</v>
      </c>
      <c r="AD121" s="141">
        <v>0</v>
      </c>
      <c r="AE121" s="141">
        <f>+AC121-AD121</f>
        <v>12562</v>
      </c>
      <c r="AF121" s="107">
        <v>360</v>
      </c>
      <c r="AG121" s="107">
        <v>3143</v>
      </c>
      <c r="AH121" s="107">
        <v>9059</v>
      </c>
      <c r="AI121" s="107">
        <v>0</v>
      </c>
      <c r="AJ121" s="107">
        <f>+AE121-AF121-AG121-AH121</f>
        <v>0</v>
      </c>
      <c r="AK121" s="107">
        <f>AD121-AI121</f>
        <v>0</v>
      </c>
      <c r="AL121" s="140">
        <v>0</v>
      </c>
      <c r="AM121" s="141"/>
      <c r="AN121" s="142">
        <v>0</v>
      </c>
      <c r="AO121" s="107"/>
      <c r="AP121" s="107"/>
      <c r="AQ121" s="107"/>
      <c r="AR121" s="107"/>
      <c r="AS121" s="107">
        <f>+AN121-AO121-AP121-AQ121</f>
        <v>0</v>
      </c>
      <c r="AT121" s="107">
        <f>+AM121-AR121</f>
        <v>0</v>
      </c>
    </row>
    <row r="122" spans="1:46" ht="14.25" customHeight="1">
      <c r="A122" s="34" t="s">
        <v>201</v>
      </c>
      <c r="B122" s="35" t="s">
        <v>202</v>
      </c>
      <c r="C122" s="37">
        <v>17533</v>
      </c>
      <c r="D122" s="37">
        <v>77</v>
      </c>
      <c r="E122" s="37">
        <v>0</v>
      </c>
      <c r="F122" s="37">
        <v>0</v>
      </c>
      <c r="G122" s="37">
        <v>13</v>
      </c>
      <c r="H122" s="37">
        <v>1327</v>
      </c>
      <c r="I122" s="37">
        <v>11994</v>
      </c>
      <c r="J122" s="37">
        <v>56</v>
      </c>
      <c r="K122" s="37">
        <v>4199</v>
      </c>
      <c r="L122" s="37">
        <v>21</v>
      </c>
      <c r="M122" s="108">
        <v>758</v>
      </c>
      <c r="N122" s="109">
        <v>76</v>
      </c>
      <c r="O122" s="109">
        <f>+AD122+AM122</f>
        <v>1</v>
      </c>
      <c r="P122" s="109">
        <f>+M122+O122</f>
        <v>759</v>
      </c>
      <c r="Q122" s="109">
        <f>+N122+O122</f>
        <v>77</v>
      </c>
      <c r="R122" s="109"/>
      <c r="S122" s="107"/>
      <c r="T122" s="107"/>
      <c r="U122" s="107">
        <f>482+1+76</f>
        <v>559</v>
      </c>
      <c r="V122" s="107">
        <v>55</v>
      </c>
      <c r="W122" s="107">
        <f>AI122+AR122</f>
        <v>1</v>
      </c>
      <c r="X122" s="107">
        <f>V122+W122</f>
        <v>56</v>
      </c>
      <c r="Y122" s="107">
        <f>+P122-S122-T122-U122</f>
        <v>200</v>
      </c>
      <c r="Z122" s="107">
        <f t="shared" si="103"/>
        <v>21</v>
      </c>
      <c r="AA122" s="107">
        <f>O122-W122</f>
        <v>0</v>
      </c>
      <c r="AB122" s="107">
        <f>Q122-X122</f>
        <v>21</v>
      </c>
      <c r="AC122" s="140">
        <v>16761</v>
      </c>
      <c r="AD122" s="141">
        <v>0</v>
      </c>
      <c r="AE122" s="141">
        <f>+AC122-AD122</f>
        <v>16761</v>
      </c>
      <c r="AF122" s="107">
        <v>0</v>
      </c>
      <c r="AG122" s="107">
        <f>1326+1</f>
        <v>1327</v>
      </c>
      <c r="AH122" s="107">
        <v>11435</v>
      </c>
      <c r="AI122" s="107">
        <v>0</v>
      </c>
      <c r="AJ122" s="107">
        <f>+AE122-AF122-AG122-AH122</f>
        <v>3999</v>
      </c>
      <c r="AK122" s="107">
        <f>AD122-AI122</f>
        <v>0</v>
      </c>
      <c r="AL122" s="140">
        <v>14</v>
      </c>
      <c r="AM122" s="141">
        <v>1</v>
      </c>
      <c r="AN122" s="142">
        <f>+AL122-AM122</f>
        <v>13</v>
      </c>
      <c r="AO122" s="107">
        <v>13</v>
      </c>
      <c r="AP122" s="107"/>
      <c r="AQ122" s="107"/>
      <c r="AR122" s="107">
        <v>1</v>
      </c>
      <c r="AS122" s="107">
        <f>+AN122-AO122-AP122-AQ122</f>
        <v>0</v>
      </c>
      <c r="AT122" s="107">
        <f>+AM122-AR122</f>
        <v>0</v>
      </c>
    </row>
    <row r="123" spans="1:46" ht="14.25" customHeight="1">
      <c r="A123" s="34" t="s">
        <v>203</v>
      </c>
      <c r="B123" s="35" t="s">
        <v>204</v>
      </c>
      <c r="C123" s="37">
        <v>508</v>
      </c>
      <c r="D123" s="37">
        <v>0</v>
      </c>
      <c r="E123" s="37">
        <v>0</v>
      </c>
      <c r="F123" s="37">
        <v>0</v>
      </c>
      <c r="G123" s="37">
        <v>13</v>
      </c>
      <c r="H123" s="37">
        <v>495</v>
      </c>
      <c r="I123" s="37">
        <v>0</v>
      </c>
      <c r="J123" s="37">
        <v>0</v>
      </c>
      <c r="K123" s="37">
        <v>0</v>
      </c>
      <c r="L123" s="37">
        <v>0</v>
      </c>
      <c r="M123" s="108">
        <v>0</v>
      </c>
      <c r="N123" s="109">
        <f>+M123*10%</f>
        <v>0</v>
      </c>
      <c r="O123" s="109">
        <f>+AD123+AM123</f>
        <v>0</v>
      </c>
      <c r="P123" s="109">
        <f>+M123+O123</f>
        <v>0</v>
      </c>
      <c r="Q123" s="109">
        <f>+N123+O123</f>
        <v>0</v>
      </c>
      <c r="R123" s="109"/>
      <c r="S123" s="107">
        <v>0</v>
      </c>
      <c r="T123" s="107">
        <v>0</v>
      </c>
      <c r="U123" s="107">
        <v>0</v>
      </c>
      <c r="V123" s="107">
        <v>0</v>
      </c>
      <c r="W123" s="107">
        <f>AI123+AR123</f>
        <v>0</v>
      </c>
      <c r="X123" s="107">
        <f>V123+W123</f>
        <v>0</v>
      </c>
      <c r="Y123" s="107">
        <f>+P123-S123-T123-U123</f>
        <v>0</v>
      </c>
      <c r="Z123" s="107">
        <f t="shared" si="103"/>
        <v>0</v>
      </c>
      <c r="AA123" s="107">
        <f>O123-W123</f>
        <v>0</v>
      </c>
      <c r="AB123" s="107">
        <f>Q123-X123</f>
        <v>0</v>
      </c>
      <c r="AC123" s="140">
        <v>508</v>
      </c>
      <c r="AD123" s="141">
        <v>0</v>
      </c>
      <c r="AE123" s="141">
        <f>+AC123-AD123</f>
        <v>508</v>
      </c>
      <c r="AF123" s="107">
        <v>13</v>
      </c>
      <c r="AG123" s="107">
        <v>495</v>
      </c>
      <c r="AH123" s="107">
        <v>0</v>
      </c>
      <c r="AI123" s="107">
        <v>0</v>
      </c>
      <c r="AJ123" s="107">
        <f>+AE123-AF123-AG123-AH123</f>
        <v>0</v>
      </c>
      <c r="AK123" s="107">
        <f>AD123-AI123</f>
        <v>0</v>
      </c>
      <c r="AL123" s="140"/>
      <c r="AM123" s="141"/>
      <c r="AN123" s="142"/>
      <c r="AO123" s="107">
        <v>0</v>
      </c>
      <c r="AP123" s="107">
        <v>0</v>
      </c>
      <c r="AQ123" s="107">
        <v>0</v>
      </c>
      <c r="AR123" s="107">
        <v>0</v>
      </c>
      <c r="AS123" s="107">
        <f>+AN123-AO123-AP123-AQ123</f>
        <v>0</v>
      </c>
      <c r="AT123" s="107">
        <f>+AM123-AR123</f>
        <v>0</v>
      </c>
    </row>
    <row r="124" spans="1:46" ht="14.25" customHeight="1">
      <c r="A124" s="34" t="s">
        <v>205</v>
      </c>
      <c r="B124" s="35" t="s">
        <v>206</v>
      </c>
      <c r="C124" s="37">
        <v>38275</v>
      </c>
      <c r="D124" s="37">
        <v>6911</v>
      </c>
      <c r="E124" s="37">
        <v>0</v>
      </c>
      <c r="F124" s="37">
        <v>0</v>
      </c>
      <c r="G124" s="37">
        <v>15059</v>
      </c>
      <c r="H124" s="37">
        <v>4941</v>
      </c>
      <c r="I124" s="37">
        <v>14819</v>
      </c>
      <c r="J124" s="37">
        <v>3145</v>
      </c>
      <c r="K124" s="37">
        <v>3456</v>
      </c>
      <c r="L124" s="37">
        <v>3766</v>
      </c>
      <c r="M124" s="108">
        <v>0</v>
      </c>
      <c r="N124" s="109">
        <f>+M124*10%</f>
        <v>0</v>
      </c>
      <c r="O124" s="109">
        <f>+AD124+AM124</f>
        <v>6911</v>
      </c>
      <c r="P124" s="109">
        <f>+M124+O124</f>
        <v>6911</v>
      </c>
      <c r="Q124" s="109">
        <f>+N124+O124</f>
        <v>6911</v>
      </c>
      <c r="R124" s="109"/>
      <c r="S124" s="107">
        <v>0</v>
      </c>
      <c r="T124" s="107">
        <v>0</v>
      </c>
      <c r="U124" s="107">
        <v>3455</v>
      </c>
      <c r="V124" s="107">
        <v>0</v>
      </c>
      <c r="W124" s="107">
        <f>AI124+AR124</f>
        <v>3145</v>
      </c>
      <c r="X124" s="107">
        <f>V124+W124</f>
        <v>3145</v>
      </c>
      <c r="Y124" s="107">
        <f>+P124-S124-T124-U124</f>
        <v>3456</v>
      </c>
      <c r="Z124" s="107">
        <f t="shared" si="103"/>
        <v>0</v>
      </c>
      <c r="AA124" s="107">
        <f>O124-W124</f>
        <v>3766</v>
      </c>
      <c r="AB124" s="107">
        <f>Q124-X124</f>
        <v>3766</v>
      </c>
      <c r="AC124" s="140">
        <v>38275</v>
      </c>
      <c r="AD124" s="141">
        <v>6911</v>
      </c>
      <c r="AE124" s="141">
        <f>+AC124-AD124</f>
        <v>31364</v>
      </c>
      <c r="AF124" s="107">
        <v>15059</v>
      </c>
      <c r="AG124" s="107">
        <v>4941</v>
      </c>
      <c r="AH124" s="107">
        <v>11364</v>
      </c>
      <c r="AI124" s="143">
        <f>3456-311</f>
        <v>3145</v>
      </c>
      <c r="AJ124" s="107">
        <f>+AE124-AF124-AG124-AH124</f>
        <v>0</v>
      </c>
      <c r="AK124" s="107">
        <f>AD124-AI124</f>
        <v>3766</v>
      </c>
      <c r="AL124" s="140"/>
      <c r="AM124" s="141"/>
      <c r="AN124" s="142"/>
      <c r="AO124" s="107">
        <v>0</v>
      </c>
      <c r="AP124" s="107">
        <v>0</v>
      </c>
      <c r="AQ124" s="107">
        <v>0</v>
      </c>
      <c r="AR124" s="107">
        <v>0</v>
      </c>
      <c r="AS124" s="107">
        <f>+AN124-AO124-AP124-AQ124</f>
        <v>0</v>
      </c>
      <c r="AT124" s="107">
        <f>+AM124-AR124</f>
        <v>0</v>
      </c>
    </row>
    <row r="125" spans="1:46" ht="14.25" customHeight="1">
      <c r="A125" s="34" t="s">
        <v>207</v>
      </c>
      <c r="B125" s="35" t="s">
        <v>208</v>
      </c>
      <c r="C125" s="37">
        <v>1000</v>
      </c>
      <c r="D125" s="37">
        <v>0</v>
      </c>
      <c r="E125" s="37">
        <v>0</v>
      </c>
      <c r="F125" s="37">
        <v>0</v>
      </c>
      <c r="G125" s="37">
        <v>0</v>
      </c>
      <c r="H125" s="37">
        <v>200</v>
      </c>
      <c r="I125" s="37">
        <v>800</v>
      </c>
      <c r="J125" s="37">
        <v>0</v>
      </c>
      <c r="K125" s="37">
        <v>0</v>
      </c>
      <c r="L125" s="37">
        <v>0</v>
      </c>
      <c r="M125" s="108">
        <v>0</v>
      </c>
      <c r="N125" s="109">
        <f>+M125*10%</f>
        <v>0</v>
      </c>
      <c r="O125" s="109">
        <f>+AD125+AM125</f>
        <v>0</v>
      </c>
      <c r="P125" s="109">
        <f>+M125+O125</f>
        <v>0</v>
      </c>
      <c r="Q125" s="109">
        <f>+N125+O125</f>
        <v>0</v>
      </c>
      <c r="R125" s="109"/>
      <c r="S125" s="107">
        <v>0</v>
      </c>
      <c r="T125" s="107">
        <v>0</v>
      </c>
      <c r="U125" s="107">
        <v>0</v>
      </c>
      <c r="V125" s="107">
        <v>0</v>
      </c>
      <c r="W125" s="107">
        <f>AI125+AR125</f>
        <v>0</v>
      </c>
      <c r="X125" s="107">
        <f>V125+W125</f>
        <v>0</v>
      </c>
      <c r="Y125" s="107">
        <f>+P125-S125-T125-U125</f>
        <v>0</v>
      </c>
      <c r="Z125" s="107">
        <f t="shared" si="103"/>
        <v>0</v>
      </c>
      <c r="AA125" s="107">
        <f>O125-W125</f>
        <v>0</v>
      </c>
      <c r="AB125" s="107">
        <f>Q125-X125</f>
        <v>0</v>
      </c>
      <c r="AC125" s="140">
        <v>1000</v>
      </c>
      <c r="AD125" s="141">
        <v>0</v>
      </c>
      <c r="AE125" s="141">
        <f>+AC125-AD125</f>
        <v>1000</v>
      </c>
      <c r="AF125" s="107">
        <v>0</v>
      </c>
      <c r="AG125" s="107">
        <v>200</v>
      </c>
      <c r="AH125" s="107">
        <v>800</v>
      </c>
      <c r="AI125" s="107">
        <v>0</v>
      </c>
      <c r="AJ125" s="107">
        <f>+AE125-AF125-AG125-AH125</f>
        <v>0</v>
      </c>
      <c r="AK125" s="107">
        <f>AD125-AI125</f>
        <v>0</v>
      </c>
      <c r="AL125" s="140"/>
      <c r="AM125" s="141"/>
      <c r="AN125" s="142"/>
      <c r="AO125" s="107">
        <v>0</v>
      </c>
      <c r="AP125" s="107">
        <v>0</v>
      </c>
      <c r="AQ125" s="107">
        <v>0</v>
      </c>
      <c r="AR125" s="107">
        <v>0</v>
      </c>
      <c r="AS125" s="107">
        <f>+AN125-AO125-AP125-AQ125</f>
        <v>0</v>
      </c>
      <c r="AT125" s="107">
        <f>+AM125-AR125</f>
        <v>0</v>
      </c>
    </row>
    <row r="126" spans="1:46" ht="14.25" customHeight="1">
      <c r="A126" s="39" t="s">
        <v>209</v>
      </c>
      <c r="B126" s="35" t="s">
        <v>160</v>
      </c>
      <c r="C126" s="37">
        <v>2311835</v>
      </c>
      <c r="D126" s="37">
        <v>32819</v>
      </c>
      <c r="E126" s="37">
        <v>0</v>
      </c>
      <c r="F126" s="37">
        <v>0</v>
      </c>
      <c r="G126" s="37">
        <v>554817</v>
      </c>
      <c r="H126" s="37">
        <v>584715</v>
      </c>
      <c r="I126" s="37">
        <v>628182</v>
      </c>
      <c r="J126" s="37">
        <v>16536</v>
      </c>
      <c r="K126" s="37">
        <v>544121</v>
      </c>
      <c r="L126" s="37">
        <v>16283</v>
      </c>
      <c r="M126" s="113" t="e">
        <f>M127</f>
        <v>#REF!</v>
      </c>
      <c r="N126" s="107" t="e">
        <f>N127</f>
        <v>#REF!</v>
      </c>
      <c r="O126" s="107" t="e">
        <f>O127</f>
        <v>#REF!</v>
      </c>
      <c r="P126" s="107" t="e">
        <f>P127</f>
        <v>#REF!</v>
      </c>
      <c r="Q126" s="107" t="e">
        <f>Q127</f>
        <v>#REF!</v>
      </c>
      <c r="R126" s="107"/>
      <c r="S126" s="107" t="e">
        <f aca="true" t="shared" si="105" ref="S126:Y126">S127</f>
        <v>#REF!</v>
      </c>
      <c r="T126" s="107" t="e">
        <f t="shared" si="105"/>
        <v>#REF!</v>
      </c>
      <c r="U126" s="107" t="e">
        <f t="shared" si="105"/>
        <v>#REF!</v>
      </c>
      <c r="V126" s="107" t="e">
        <f t="shared" si="105"/>
        <v>#REF!</v>
      </c>
      <c r="W126" s="107" t="e">
        <f t="shared" si="105"/>
        <v>#REF!</v>
      </c>
      <c r="X126" s="107" t="e">
        <f t="shared" si="105"/>
        <v>#REF!</v>
      </c>
      <c r="Y126" s="107" t="e">
        <f t="shared" si="105"/>
        <v>#REF!</v>
      </c>
      <c r="Z126" s="107" t="e">
        <f t="shared" si="103"/>
        <v>#REF!</v>
      </c>
      <c r="AA126" s="107" t="e">
        <f aca="true" t="shared" si="106" ref="AA126:AL126">AA127</f>
        <v>#REF!</v>
      </c>
      <c r="AB126" s="107" t="e">
        <f t="shared" si="106"/>
        <v>#REF!</v>
      </c>
      <c r="AC126" s="113" t="e">
        <f t="shared" si="106"/>
        <v>#REF!</v>
      </c>
      <c r="AD126" s="107" t="e">
        <f t="shared" si="106"/>
        <v>#REF!</v>
      </c>
      <c r="AE126" s="107" t="e">
        <f t="shared" si="106"/>
        <v>#REF!</v>
      </c>
      <c r="AF126" s="107" t="e">
        <f t="shared" si="106"/>
        <v>#REF!</v>
      </c>
      <c r="AG126" s="107" t="e">
        <f t="shared" si="106"/>
        <v>#REF!</v>
      </c>
      <c r="AH126" s="107" t="e">
        <f t="shared" si="106"/>
        <v>#REF!</v>
      </c>
      <c r="AI126" s="107" t="e">
        <f t="shared" si="106"/>
        <v>#REF!</v>
      </c>
      <c r="AJ126" s="107" t="e">
        <f t="shared" si="106"/>
        <v>#REF!</v>
      </c>
      <c r="AK126" s="107" t="e">
        <f t="shared" si="106"/>
        <v>#REF!</v>
      </c>
      <c r="AL126" s="113" t="e">
        <f t="shared" si="106"/>
        <v>#REF!</v>
      </c>
      <c r="AM126" s="107"/>
      <c r="AN126" s="114" t="e">
        <f aca="true" t="shared" si="107" ref="AN126:AT126">AN127</f>
        <v>#REF!</v>
      </c>
      <c r="AO126" s="107" t="e">
        <f t="shared" si="107"/>
        <v>#REF!</v>
      </c>
      <c r="AP126" s="107" t="e">
        <f t="shared" si="107"/>
        <v>#REF!</v>
      </c>
      <c r="AQ126" s="107" t="e">
        <f t="shared" si="107"/>
        <v>#REF!</v>
      </c>
      <c r="AR126" s="107" t="e">
        <f t="shared" si="107"/>
        <v>#REF!</v>
      </c>
      <c r="AS126" s="107" t="e">
        <f t="shared" si="107"/>
        <v>#REF!</v>
      </c>
      <c r="AT126" s="107" t="e">
        <f t="shared" si="107"/>
        <v>#REF!</v>
      </c>
    </row>
    <row r="127" spans="1:46" ht="14.25" customHeight="1">
      <c r="A127" s="39" t="s">
        <v>210</v>
      </c>
      <c r="B127" s="35" t="s">
        <v>211</v>
      </c>
      <c r="C127" s="37">
        <v>2311835</v>
      </c>
      <c r="D127" s="37">
        <v>32819</v>
      </c>
      <c r="E127" s="37">
        <v>0</v>
      </c>
      <c r="F127" s="37">
        <v>0</v>
      </c>
      <c r="G127" s="37">
        <v>554817</v>
      </c>
      <c r="H127" s="37">
        <v>584715</v>
      </c>
      <c r="I127" s="37">
        <v>628182</v>
      </c>
      <c r="J127" s="37">
        <v>16536</v>
      </c>
      <c r="K127" s="37">
        <v>544121</v>
      </c>
      <c r="L127" s="37">
        <v>16283</v>
      </c>
      <c r="M127" s="113" t="e">
        <f>+M39</f>
        <v>#REF!</v>
      </c>
      <c r="N127" s="107" t="e">
        <f>+N39</f>
        <v>#REF!</v>
      </c>
      <c r="O127" s="107" t="e">
        <f>+O39</f>
        <v>#REF!</v>
      </c>
      <c r="P127" s="107" t="e">
        <f>+P39</f>
        <v>#REF!</v>
      </c>
      <c r="Q127" s="107" t="e">
        <f>+Q39</f>
        <v>#REF!</v>
      </c>
      <c r="R127" s="107"/>
      <c r="S127" s="107" t="e">
        <f aca="true" t="shared" si="108" ref="S127:AL127">+S39</f>
        <v>#REF!</v>
      </c>
      <c r="T127" s="107" t="e">
        <f t="shared" si="108"/>
        <v>#REF!</v>
      </c>
      <c r="U127" s="107" t="e">
        <f t="shared" si="108"/>
        <v>#REF!</v>
      </c>
      <c r="V127" s="107" t="e">
        <f t="shared" si="108"/>
        <v>#REF!</v>
      </c>
      <c r="W127" s="107" t="e">
        <f t="shared" si="108"/>
        <v>#REF!</v>
      </c>
      <c r="X127" s="107" t="e">
        <f t="shared" si="108"/>
        <v>#REF!</v>
      </c>
      <c r="Y127" s="107" t="e">
        <f t="shared" si="108"/>
        <v>#REF!</v>
      </c>
      <c r="Z127" s="107" t="e">
        <f t="shared" si="108"/>
        <v>#REF!</v>
      </c>
      <c r="AA127" s="107" t="e">
        <f t="shared" si="108"/>
        <v>#REF!</v>
      </c>
      <c r="AB127" s="107" t="e">
        <f t="shared" si="108"/>
        <v>#REF!</v>
      </c>
      <c r="AC127" s="113" t="e">
        <f t="shared" si="108"/>
        <v>#REF!</v>
      </c>
      <c r="AD127" s="107" t="e">
        <f t="shared" si="108"/>
        <v>#REF!</v>
      </c>
      <c r="AE127" s="107" t="e">
        <f t="shared" si="108"/>
        <v>#REF!</v>
      </c>
      <c r="AF127" s="107" t="e">
        <f t="shared" si="108"/>
        <v>#REF!</v>
      </c>
      <c r="AG127" s="107" t="e">
        <f t="shared" si="108"/>
        <v>#REF!</v>
      </c>
      <c r="AH127" s="107" t="e">
        <f t="shared" si="108"/>
        <v>#REF!</v>
      </c>
      <c r="AI127" s="107" t="e">
        <f t="shared" si="108"/>
        <v>#REF!</v>
      </c>
      <c r="AJ127" s="107" t="e">
        <f t="shared" si="108"/>
        <v>#REF!</v>
      </c>
      <c r="AK127" s="107" t="e">
        <f t="shared" si="108"/>
        <v>#REF!</v>
      </c>
      <c r="AL127" s="113" t="e">
        <f t="shared" si="108"/>
        <v>#REF!</v>
      </c>
      <c r="AM127" s="107"/>
      <c r="AN127" s="114" t="e">
        <f aca="true" t="shared" si="109" ref="AN127:AT127">+AN39</f>
        <v>#REF!</v>
      </c>
      <c r="AO127" s="107" t="e">
        <f t="shared" si="109"/>
        <v>#REF!</v>
      </c>
      <c r="AP127" s="107" t="e">
        <f t="shared" si="109"/>
        <v>#REF!</v>
      </c>
      <c r="AQ127" s="107" t="e">
        <f t="shared" si="109"/>
        <v>#REF!</v>
      </c>
      <c r="AR127" s="107" t="e">
        <f t="shared" si="109"/>
        <v>#REF!</v>
      </c>
      <c r="AS127" s="107" t="e">
        <f t="shared" si="109"/>
        <v>#REF!</v>
      </c>
      <c r="AT127" s="107" t="e">
        <f t="shared" si="109"/>
        <v>#REF!</v>
      </c>
    </row>
    <row r="128" spans="1:46" ht="17.25" customHeight="1">
      <c r="A128" s="63" t="s">
        <v>212</v>
      </c>
      <c r="B128" s="33" t="s">
        <v>213</v>
      </c>
      <c r="C128" s="48">
        <v>471407</v>
      </c>
      <c r="D128" s="48">
        <v>20072</v>
      </c>
      <c r="E128" s="48">
        <v>0</v>
      </c>
      <c r="F128" s="48">
        <v>0</v>
      </c>
      <c r="G128" s="48">
        <v>276530</v>
      </c>
      <c r="H128" s="48">
        <v>59231</v>
      </c>
      <c r="I128" s="48">
        <v>74016</v>
      </c>
      <c r="J128" s="48">
        <v>10265</v>
      </c>
      <c r="K128" s="48">
        <v>61630</v>
      </c>
      <c r="L128" s="48">
        <v>9807</v>
      </c>
      <c r="M128" s="116">
        <f>+M129+M140</f>
        <v>349218</v>
      </c>
      <c r="N128" s="117">
        <f>+N129+N140</f>
        <v>7853</v>
      </c>
      <c r="O128" s="117">
        <f>+O129+O140</f>
        <v>12219</v>
      </c>
      <c r="P128" s="117">
        <f>+P129+P140</f>
        <v>361437</v>
      </c>
      <c r="Q128" s="117">
        <f>+Q129+Q140</f>
        <v>20072</v>
      </c>
      <c r="R128" s="117"/>
      <c r="S128" s="102">
        <f aca="true" t="shared" si="110" ref="S128:AL128">+S129+S140</f>
        <v>258103</v>
      </c>
      <c r="T128" s="102">
        <f t="shared" si="110"/>
        <v>22706</v>
      </c>
      <c r="U128" s="102">
        <f t="shared" si="110"/>
        <v>41775</v>
      </c>
      <c r="V128" s="102">
        <f t="shared" si="110"/>
        <v>4155</v>
      </c>
      <c r="W128" s="102">
        <f t="shared" si="110"/>
        <v>6110</v>
      </c>
      <c r="X128" s="102">
        <f t="shared" si="110"/>
        <v>10265</v>
      </c>
      <c r="Y128" s="102">
        <f t="shared" si="110"/>
        <v>38853</v>
      </c>
      <c r="Z128" s="102">
        <f t="shared" si="110"/>
        <v>3698</v>
      </c>
      <c r="AA128" s="102">
        <f t="shared" si="110"/>
        <v>6109</v>
      </c>
      <c r="AB128" s="102">
        <f t="shared" si="110"/>
        <v>9807</v>
      </c>
      <c r="AC128" s="116">
        <f t="shared" si="110"/>
        <v>122189</v>
      </c>
      <c r="AD128" s="117">
        <f t="shared" si="110"/>
        <v>12219</v>
      </c>
      <c r="AE128" s="117">
        <f t="shared" si="110"/>
        <v>109970</v>
      </c>
      <c r="AF128" s="102">
        <f t="shared" si="110"/>
        <v>18427</v>
      </c>
      <c r="AG128" s="102">
        <f t="shared" si="110"/>
        <v>36525</v>
      </c>
      <c r="AH128" s="102">
        <f t="shared" si="110"/>
        <v>32241</v>
      </c>
      <c r="AI128" s="102">
        <f t="shared" si="110"/>
        <v>6110</v>
      </c>
      <c r="AJ128" s="102">
        <f t="shared" si="110"/>
        <v>22777</v>
      </c>
      <c r="AK128" s="102">
        <f t="shared" si="110"/>
        <v>6109</v>
      </c>
      <c r="AL128" s="116">
        <f t="shared" si="110"/>
        <v>0</v>
      </c>
      <c r="AM128" s="117"/>
      <c r="AN128" s="118">
        <f aca="true" t="shared" si="111" ref="AN128:AT128">+AN129+AN140</f>
        <v>0</v>
      </c>
      <c r="AO128" s="102">
        <f t="shared" si="111"/>
        <v>0</v>
      </c>
      <c r="AP128" s="102">
        <f t="shared" si="111"/>
        <v>0</v>
      </c>
      <c r="AQ128" s="102">
        <f t="shared" si="111"/>
        <v>0</v>
      </c>
      <c r="AR128" s="102">
        <f t="shared" si="111"/>
        <v>0</v>
      </c>
      <c r="AS128" s="102">
        <f t="shared" si="111"/>
        <v>0</v>
      </c>
      <c r="AT128" s="102">
        <f t="shared" si="111"/>
        <v>0</v>
      </c>
    </row>
    <row r="129" spans="1:46" ht="14.25" customHeight="1">
      <c r="A129" s="32" t="s">
        <v>21</v>
      </c>
      <c r="B129" s="33" t="s">
        <v>22</v>
      </c>
      <c r="C129" s="48">
        <v>201059</v>
      </c>
      <c r="D129" s="48">
        <v>20072</v>
      </c>
      <c r="E129" s="48">
        <v>0</v>
      </c>
      <c r="F129" s="48">
        <v>0</v>
      </c>
      <c r="G129" s="48">
        <v>40530</v>
      </c>
      <c r="H129" s="48">
        <v>59231</v>
      </c>
      <c r="I129" s="48">
        <v>54880</v>
      </c>
      <c r="J129" s="48">
        <v>10265</v>
      </c>
      <c r="K129" s="48">
        <v>46418</v>
      </c>
      <c r="L129" s="48">
        <v>9807</v>
      </c>
      <c r="M129" s="116">
        <f>+M130+M138+M135</f>
        <v>78870</v>
      </c>
      <c r="N129" s="117">
        <f>+N130+N138+N135</f>
        <v>7853</v>
      </c>
      <c r="O129" s="117">
        <f>+O130+O138+O135</f>
        <v>12219</v>
      </c>
      <c r="P129" s="117">
        <f>+P130+P138+P135</f>
        <v>91089</v>
      </c>
      <c r="Q129" s="117">
        <f>+Q130+Q138+Q135</f>
        <v>20072</v>
      </c>
      <c r="R129" s="117"/>
      <c r="S129" s="102">
        <f aca="true" t="shared" si="112" ref="S129:AB129">+S130+S138+S135</f>
        <v>22103</v>
      </c>
      <c r="T129" s="102">
        <f t="shared" si="112"/>
        <v>22706</v>
      </c>
      <c r="U129" s="102">
        <f t="shared" si="112"/>
        <v>22639</v>
      </c>
      <c r="V129" s="102">
        <f t="shared" si="112"/>
        <v>4155</v>
      </c>
      <c r="W129" s="102">
        <f t="shared" si="112"/>
        <v>6110</v>
      </c>
      <c r="X129" s="102">
        <f t="shared" si="112"/>
        <v>10265</v>
      </c>
      <c r="Y129" s="102">
        <f t="shared" si="112"/>
        <v>23641</v>
      </c>
      <c r="Z129" s="102">
        <f t="shared" si="112"/>
        <v>3698</v>
      </c>
      <c r="AA129" s="102">
        <f t="shared" si="112"/>
        <v>6109</v>
      </c>
      <c r="AB129" s="102">
        <f t="shared" si="112"/>
        <v>9807</v>
      </c>
      <c r="AC129" s="116">
        <f>+AC130+AC138</f>
        <v>122189</v>
      </c>
      <c r="AD129" s="117">
        <f aca="true" t="shared" si="113" ref="AD129:AK129">+AD130+AD138+AD135</f>
        <v>12219</v>
      </c>
      <c r="AE129" s="117">
        <f t="shared" si="113"/>
        <v>109970</v>
      </c>
      <c r="AF129" s="102">
        <f t="shared" si="113"/>
        <v>18427</v>
      </c>
      <c r="AG129" s="102">
        <f t="shared" si="113"/>
        <v>36525</v>
      </c>
      <c r="AH129" s="102">
        <f t="shared" si="113"/>
        <v>32241</v>
      </c>
      <c r="AI129" s="102">
        <f t="shared" si="113"/>
        <v>6110</v>
      </c>
      <c r="AJ129" s="102">
        <f t="shared" si="113"/>
        <v>22777</v>
      </c>
      <c r="AK129" s="102">
        <f t="shared" si="113"/>
        <v>6109</v>
      </c>
      <c r="AL129" s="116">
        <f>+AL130+AL138</f>
        <v>0</v>
      </c>
      <c r="AM129" s="117"/>
      <c r="AN129" s="118">
        <f>+AN130+AN138</f>
        <v>0</v>
      </c>
      <c r="AO129" s="102">
        <f aca="true" t="shared" si="114" ref="AO129:AT129">+AO130+AO138+AO135</f>
        <v>0</v>
      </c>
      <c r="AP129" s="102">
        <f t="shared" si="114"/>
        <v>0</v>
      </c>
      <c r="AQ129" s="102">
        <f t="shared" si="114"/>
        <v>0</v>
      </c>
      <c r="AR129" s="102">
        <f t="shared" si="114"/>
        <v>0</v>
      </c>
      <c r="AS129" s="102">
        <f t="shared" si="114"/>
        <v>0</v>
      </c>
      <c r="AT129" s="102">
        <f t="shared" si="114"/>
        <v>0</v>
      </c>
    </row>
    <row r="130" spans="1:46" ht="14.25" customHeight="1">
      <c r="A130" s="34" t="s">
        <v>25</v>
      </c>
      <c r="B130" s="35" t="s">
        <v>26</v>
      </c>
      <c r="C130" s="37">
        <v>16235</v>
      </c>
      <c r="D130" s="37">
        <v>1623</v>
      </c>
      <c r="E130" s="37">
        <v>0</v>
      </c>
      <c r="F130" s="37">
        <v>0</v>
      </c>
      <c r="G130" s="37">
        <v>4530</v>
      </c>
      <c r="H130" s="37">
        <v>4231</v>
      </c>
      <c r="I130" s="37">
        <v>4159</v>
      </c>
      <c r="J130" s="37">
        <v>1044</v>
      </c>
      <c r="K130" s="37">
        <v>3315</v>
      </c>
      <c r="L130" s="37">
        <v>579</v>
      </c>
      <c r="M130" s="108">
        <f>+M131+M132+M133</f>
        <v>8466</v>
      </c>
      <c r="N130" s="141">
        <f>+N131+N132+N133</f>
        <v>846</v>
      </c>
      <c r="O130" s="141">
        <f>+O131+O132+O133</f>
        <v>777</v>
      </c>
      <c r="P130" s="141">
        <f>+P131+P132+P133</f>
        <v>9243</v>
      </c>
      <c r="Q130" s="141">
        <f>+Q131+Q132+Q133</f>
        <v>1623</v>
      </c>
      <c r="R130" s="141"/>
      <c r="S130" s="107">
        <f aca="true" t="shared" si="115" ref="S130:Y130">+S131+S132+S133</f>
        <v>2103</v>
      </c>
      <c r="T130" s="107">
        <f t="shared" si="115"/>
        <v>2706</v>
      </c>
      <c r="U130" s="107">
        <f t="shared" si="115"/>
        <v>2639</v>
      </c>
      <c r="V130" s="107">
        <f t="shared" si="115"/>
        <v>655</v>
      </c>
      <c r="W130" s="107">
        <f t="shared" si="115"/>
        <v>389</v>
      </c>
      <c r="X130" s="107">
        <f t="shared" si="115"/>
        <v>1044</v>
      </c>
      <c r="Y130" s="107">
        <f t="shared" si="115"/>
        <v>1795</v>
      </c>
      <c r="Z130" s="107">
        <f>N130-V130</f>
        <v>191</v>
      </c>
      <c r="AA130" s="107">
        <f aca="true" t="shared" si="116" ref="AA130:AK130">+AA131+AA132+AA133</f>
        <v>388</v>
      </c>
      <c r="AB130" s="107">
        <f t="shared" si="116"/>
        <v>579</v>
      </c>
      <c r="AC130" s="140">
        <f t="shared" si="116"/>
        <v>7769</v>
      </c>
      <c r="AD130" s="141">
        <f t="shared" si="116"/>
        <v>777</v>
      </c>
      <c r="AE130" s="141">
        <f t="shared" si="116"/>
        <v>6992</v>
      </c>
      <c r="AF130" s="107">
        <f t="shared" si="116"/>
        <v>2427</v>
      </c>
      <c r="AG130" s="107">
        <f t="shared" si="116"/>
        <v>1525</v>
      </c>
      <c r="AH130" s="107">
        <f t="shared" si="116"/>
        <v>1520</v>
      </c>
      <c r="AI130" s="107">
        <f t="shared" si="116"/>
        <v>389</v>
      </c>
      <c r="AJ130" s="107">
        <f t="shared" si="116"/>
        <v>1520</v>
      </c>
      <c r="AK130" s="107">
        <f t="shared" si="116"/>
        <v>388</v>
      </c>
      <c r="AL130" s="108">
        <f>+AL131+AL133</f>
        <v>0</v>
      </c>
      <c r="AM130" s="109"/>
      <c r="AN130" s="110">
        <f>+AN131+AN133</f>
        <v>0</v>
      </c>
      <c r="AO130" s="107">
        <f aca="true" t="shared" si="117" ref="AO130:AT130">+AO131+AO132+AO133</f>
        <v>0</v>
      </c>
      <c r="AP130" s="107">
        <f t="shared" si="117"/>
        <v>0</v>
      </c>
      <c r="AQ130" s="107">
        <f t="shared" si="117"/>
        <v>0</v>
      </c>
      <c r="AR130" s="107">
        <f t="shared" si="117"/>
        <v>0</v>
      </c>
      <c r="AS130" s="107">
        <f t="shared" si="117"/>
        <v>0</v>
      </c>
      <c r="AT130" s="107">
        <f t="shared" si="117"/>
        <v>0</v>
      </c>
    </row>
    <row r="131" spans="1:46" ht="14.25" customHeight="1">
      <c r="A131" s="34" t="s">
        <v>138</v>
      </c>
      <c r="B131" s="35" t="s">
        <v>139</v>
      </c>
      <c r="C131" s="37">
        <v>113</v>
      </c>
      <c r="D131" s="37">
        <v>11</v>
      </c>
      <c r="E131" s="37">
        <v>0</v>
      </c>
      <c r="F131" s="37">
        <v>0</v>
      </c>
      <c r="G131" s="37">
        <v>28</v>
      </c>
      <c r="H131" s="37">
        <v>31</v>
      </c>
      <c r="I131" s="37">
        <v>27</v>
      </c>
      <c r="J131" s="37">
        <v>9</v>
      </c>
      <c r="K131" s="37">
        <v>27</v>
      </c>
      <c r="L131" s="37">
        <v>2</v>
      </c>
      <c r="M131" s="108">
        <v>13</v>
      </c>
      <c r="N131" s="141">
        <v>1</v>
      </c>
      <c r="O131" s="141">
        <f>+AD131+AM131</f>
        <v>10</v>
      </c>
      <c r="P131" s="141">
        <f>+M131+O131</f>
        <v>23</v>
      </c>
      <c r="Q131" s="141">
        <f>+N131+O131</f>
        <v>11</v>
      </c>
      <c r="R131" s="141"/>
      <c r="S131" s="107">
        <v>3</v>
      </c>
      <c r="T131" s="107">
        <v>6</v>
      </c>
      <c r="U131" s="107">
        <v>7</v>
      </c>
      <c r="V131" s="107">
        <v>1</v>
      </c>
      <c r="W131" s="107">
        <f>AI131+AR131</f>
        <v>8</v>
      </c>
      <c r="X131" s="107">
        <f>V131+W131</f>
        <v>9</v>
      </c>
      <c r="Y131" s="107">
        <f>+P131-S131-T131-U131</f>
        <v>7</v>
      </c>
      <c r="Z131" s="107">
        <f>N131-V131</f>
        <v>0</v>
      </c>
      <c r="AA131" s="107">
        <f>O131-W131</f>
        <v>2</v>
      </c>
      <c r="AB131" s="107">
        <f>Q131-X131</f>
        <v>2</v>
      </c>
      <c r="AC131" s="140">
        <v>100</v>
      </c>
      <c r="AD131" s="141">
        <v>10</v>
      </c>
      <c r="AE131" s="141">
        <f>+AC131-AD131</f>
        <v>90</v>
      </c>
      <c r="AF131" s="107">
        <v>25</v>
      </c>
      <c r="AG131" s="107">
        <v>25</v>
      </c>
      <c r="AH131" s="107">
        <v>20</v>
      </c>
      <c r="AI131" s="126">
        <v>8</v>
      </c>
      <c r="AJ131" s="107">
        <f>+AE131-AF131-AG131-AH131</f>
        <v>20</v>
      </c>
      <c r="AK131" s="107">
        <f>AD131-AI131</f>
        <v>2</v>
      </c>
      <c r="AL131" s="108"/>
      <c r="AM131" s="109"/>
      <c r="AN131" s="110"/>
      <c r="AO131" s="107"/>
      <c r="AP131" s="107"/>
      <c r="AQ131" s="107"/>
      <c r="AR131" s="107"/>
      <c r="AS131" s="107"/>
      <c r="AT131" s="107"/>
    </row>
    <row r="132" spans="1:46" ht="14.25" customHeight="1">
      <c r="A132" s="34" t="s">
        <v>214</v>
      </c>
      <c r="B132" s="35" t="s">
        <v>144</v>
      </c>
      <c r="C132" s="37">
        <v>9353</v>
      </c>
      <c r="D132" s="37">
        <v>935</v>
      </c>
      <c r="E132" s="37">
        <v>0</v>
      </c>
      <c r="F132" s="37">
        <v>0</v>
      </c>
      <c r="G132" s="37">
        <v>2810</v>
      </c>
      <c r="H132" s="37">
        <v>2500</v>
      </c>
      <c r="I132" s="37">
        <v>2432</v>
      </c>
      <c r="J132" s="37">
        <v>744</v>
      </c>
      <c r="K132" s="37">
        <v>1611</v>
      </c>
      <c r="L132" s="37">
        <v>191</v>
      </c>
      <c r="M132" s="108">
        <f>8466-13</f>
        <v>8453</v>
      </c>
      <c r="N132" s="141">
        <v>845</v>
      </c>
      <c r="O132" s="141">
        <f>+AD132+AM132</f>
        <v>90</v>
      </c>
      <c r="P132" s="141">
        <f>+M132+O132</f>
        <v>8543</v>
      </c>
      <c r="Q132" s="141">
        <f>+N132+O132</f>
        <v>935</v>
      </c>
      <c r="R132" s="141"/>
      <c r="S132" s="107">
        <v>2000</v>
      </c>
      <c r="T132" s="107">
        <v>2500</v>
      </c>
      <c r="U132" s="107">
        <f>2043+389</f>
        <v>2432</v>
      </c>
      <c r="V132" s="107">
        <v>654</v>
      </c>
      <c r="W132" s="107">
        <f>AI132+AR132</f>
        <v>90</v>
      </c>
      <c r="X132" s="107">
        <f>V132+W132</f>
        <v>744</v>
      </c>
      <c r="Y132" s="107">
        <f>+P132-S132-T132-U132</f>
        <v>1611</v>
      </c>
      <c r="Z132" s="107">
        <f>N132-V132</f>
        <v>191</v>
      </c>
      <c r="AA132" s="107">
        <f>O132-W132</f>
        <v>0</v>
      </c>
      <c r="AB132" s="107">
        <f>Q132-X132</f>
        <v>191</v>
      </c>
      <c r="AC132" s="140">
        <v>900</v>
      </c>
      <c r="AD132" s="141">
        <v>90</v>
      </c>
      <c r="AE132" s="141">
        <f>+AC132-AD132</f>
        <v>810</v>
      </c>
      <c r="AF132" s="107">
        <v>810</v>
      </c>
      <c r="AG132" s="107">
        <v>0</v>
      </c>
      <c r="AH132" s="107">
        <v>0</v>
      </c>
      <c r="AI132" s="126">
        <v>90</v>
      </c>
      <c r="AJ132" s="107">
        <f>+AE132-AF132-AG132-AH132</f>
        <v>0</v>
      </c>
      <c r="AK132" s="107">
        <f>AD132-AI132</f>
        <v>0</v>
      </c>
      <c r="AL132" s="108"/>
      <c r="AM132" s="109"/>
      <c r="AN132" s="110"/>
      <c r="AO132" s="107"/>
      <c r="AP132" s="107"/>
      <c r="AQ132" s="107"/>
      <c r="AR132" s="107"/>
      <c r="AS132" s="107"/>
      <c r="AT132" s="107"/>
    </row>
    <row r="133" spans="1:46" ht="14.25" customHeight="1">
      <c r="A133" s="34" t="s">
        <v>145</v>
      </c>
      <c r="B133" s="35" t="s">
        <v>146</v>
      </c>
      <c r="C133" s="37">
        <v>6769</v>
      </c>
      <c r="D133" s="37">
        <v>677</v>
      </c>
      <c r="E133" s="37">
        <v>0</v>
      </c>
      <c r="F133" s="37">
        <v>0</v>
      </c>
      <c r="G133" s="37">
        <v>1692</v>
      </c>
      <c r="H133" s="37">
        <v>1700</v>
      </c>
      <c r="I133" s="37">
        <v>1700</v>
      </c>
      <c r="J133" s="37">
        <v>291</v>
      </c>
      <c r="K133" s="37">
        <v>1677</v>
      </c>
      <c r="L133" s="37">
        <v>386</v>
      </c>
      <c r="M133" s="108">
        <f>+M134</f>
        <v>0</v>
      </c>
      <c r="N133" s="141">
        <f>+N134</f>
        <v>0</v>
      </c>
      <c r="O133" s="144">
        <f>+AD133+AM133</f>
        <v>677</v>
      </c>
      <c r="P133" s="141">
        <f>+P134</f>
        <v>677</v>
      </c>
      <c r="Q133" s="141">
        <f>+Q134</f>
        <v>677</v>
      </c>
      <c r="R133" s="141"/>
      <c r="S133" s="145">
        <f aca="true" t="shared" si="118" ref="S133:AD133">+S134</f>
        <v>100</v>
      </c>
      <c r="T133" s="145">
        <f t="shared" si="118"/>
        <v>200</v>
      </c>
      <c r="U133" s="145">
        <f t="shared" si="118"/>
        <v>200</v>
      </c>
      <c r="V133" s="107">
        <f t="shared" si="118"/>
        <v>0</v>
      </c>
      <c r="W133" s="107">
        <f t="shared" si="118"/>
        <v>291</v>
      </c>
      <c r="X133" s="107">
        <f t="shared" si="118"/>
        <v>291</v>
      </c>
      <c r="Y133" s="107">
        <f t="shared" si="118"/>
        <v>177</v>
      </c>
      <c r="Z133" s="107">
        <f t="shared" si="118"/>
        <v>0</v>
      </c>
      <c r="AA133" s="107">
        <f t="shared" si="118"/>
        <v>386</v>
      </c>
      <c r="AB133" s="107">
        <f t="shared" si="118"/>
        <v>386</v>
      </c>
      <c r="AC133" s="140">
        <f t="shared" si="118"/>
        <v>6769</v>
      </c>
      <c r="AD133" s="141">
        <f t="shared" si="118"/>
        <v>677</v>
      </c>
      <c r="AE133" s="141">
        <f>+AC133-AD133</f>
        <v>6092</v>
      </c>
      <c r="AF133" s="107">
        <f aca="true" t="shared" si="119" ref="AF133:AL133">+AF134</f>
        <v>1592</v>
      </c>
      <c r="AG133" s="107">
        <f t="shared" si="119"/>
        <v>1500</v>
      </c>
      <c r="AH133" s="107">
        <f t="shared" si="119"/>
        <v>1500</v>
      </c>
      <c r="AI133" s="126">
        <f t="shared" si="119"/>
        <v>291</v>
      </c>
      <c r="AJ133" s="107">
        <f t="shared" si="119"/>
        <v>1500</v>
      </c>
      <c r="AK133" s="107">
        <f t="shared" si="119"/>
        <v>386</v>
      </c>
      <c r="AL133" s="108">
        <f t="shared" si="119"/>
        <v>0</v>
      </c>
      <c r="AM133" s="109"/>
      <c r="AN133" s="110">
        <f aca="true" t="shared" si="120" ref="AN133:AT133">+AN134</f>
        <v>0</v>
      </c>
      <c r="AO133" s="107">
        <f t="shared" si="120"/>
        <v>0</v>
      </c>
      <c r="AP133" s="107">
        <f t="shared" si="120"/>
        <v>0</v>
      </c>
      <c r="AQ133" s="107">
        <f t="shared" si="120"/>
        <v>0</v>
      </c>
      <c r="AR133" s="107">
        <f t="shared" si="120"/>
        <v>0</v>
      </c>
      <c r="AS133" s="107">
        <f t="shared" si="120"/>
        <v>0</v>
      </c>
      <c r="AT133" s="107">
        <f t="shared" si="120"/>
        <v>0</v>
      </c>
    </row>
    <row r="134" spans="1:46" ht="14.25" customHeight="1">
      <c r="A134" s="34" t="s">
        <v>215</v>
      </c>
      <c r="B134" s="35" t="s">
        <v>216</v>
      </c>
      <c r="C134" s="37">
        <v>6769</v>
      </c>
      <c r="D134" s="37">
        <v>677</v>
      </c>
      <c r="E134" s="37">
        <v>0</v>
      </c>
      <c r="F134" s="37">
        <v>0</v>
      </c>
      <c r="G134" s="37">
        <v>1692</v>
      </c>
      <c r="H134" s="37">
        <v>1700</v>
      </c>
      <c r="I134" s="37">
        <v>1700</v>
      </c>
      <c r="J134" s="37">
        <v>291</v>
      </c>
      <c r="K134" s="37">
        <v>1677</v>
      </c>
      <c r="L134" s="37">
        <v>386</v>
      </c>
      <c r="M134" s="108">
        <v>0</v>
      </c>
      <c r="N134" s="141">
        <v>0</v>
      </c>
      <c r="O134" s="144">
        <f>+AD134+AM134</f>
        <v>677</v>
      </c>
      <c r="P134" s="141">
        <f>+M134+O134</f>
        <v>677</v>
      </c>
      <c r="Q134" s="141">
        <f>+N134+O134</f>
        <v>677</v>
      </c>
      <c r="R134" s="141"/>
      <c r="S134" s="145">
        <v>100</v>
      </c>
      <c r="T134" s="145">
        <v>200</v>
      </c>
      <c r="U134" s="145">
        <v>200</v>
      </c>
      <c r="V134" s="107">
        <v>0</v>
      </c>
      <c r="W134" s="107">
        <f>AI134+AR134</f>
        <v>291</v>
      </c>
      <c r="X134" s="107">
        <f>V134+W134</f>
        <v>291</v>
      </c>
      <c r="Y134" s="107">
        <f>+P134-S134-T134-U134</f>
        <v>177</v>
      </c>
      <c r="Z134" s="107">
        <f>N134-V134</f>
        <v>0</v>
      </c>
      <c r="AA134" s="107">
        <f>O134-W134</f>
        <v>386</v>
      </c>
      <c r="AB134" s="107">
        <f>Q134-X134</f>
        <v>386</v>
      </c>
      <c r="AC134" s="140">
        <f>7769-1000</f>
        <v>6769</v>
      </c>
      <c r="AD134" s="146">
        <v>677</v>
      </c>
      <c r="AE134" s="141">
        <f>+AC134-AD134</f>
        <v>6092</v>
      </c>
      <c r="AF134" s="147">
        <v>1592</v>
      </c>
      <c r="AG134" s="147">
        <v>1500</v>
      </c>
      <c r="AH134" s="147">
        <v>1500</v>
      </c>
      <c r="AI134" s="148">
        <f>389-98</f>
        <v>291</v>
      </c>
      <c r="AJ134" s="147">
        <f>+AE134-AF134-AG134-AH134</f>
        <v>1500</v>
      </c>
      <c r="AK134" s="147">
        <f>AD134-AI134</f>
        <v>386</v>
      </c>
      <c r="AL134" s="108"/>
      <c r="AM134" s="109"/>
      <c r="AN134" s="110"/>
      <c r="AO134" s="107">
        <v>0</v>
      </c>
      <c r="AP134" s="107">
        <v>0</v>
      </c>
      <c r="AQ134" s="107">
        <v>0</v>
      </c>
      <c r="AR134" s="107">
        <v>0</v>
      </c>
      <c r="AS134" s="107">
        <v>0</v>
      </c>
      <c r="AT134" s="107">
        <v>0</v>
      </c>
    </row>
    <row r="135" spans="1:46" ht="14.25" customHeight="1">
      <c r="A135" s="34" t="s">
        <v>28</v>
      </c>
      <c r="B135" s="35" t="s">
        <v>29</v>
      </c>
      <c r="C135" s="37">
        <v>333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333</v>
      </c>
      <c r="L135" s="37">
        <v>0</v>
      </c>
      <c r="M135" s="113">
        <f aca="true" t="shared" si="121" ref="M135:Q136">+M136</f>
        <v>333</v>
      </c>
      <c r="N135" s="102">
        <f t="shared" si="121"/>
        <v>0</v>
      </c>
      <c r="O135" s="102">
        <f t="shared" si="121"/>
        <v>0</v>
      </c>
      <c r="P135" s="102">
        <f t="shared" si="121"/>
        <v>333</v>
      </c>
      <c r="Q135" s="102">
        <f t="shared" si="121"/>
        <v>0</v>
      </c>
      <c r="R135" s="102"/>
      <c r="S135" s="107">
        <f aca="true" t="shared" si="122" ref="S135:AB136">+S136</f>
        <v>0</v>
      </c>
      <c r="T135" s="107">
        <f t="shared" si="122"/>
        <v>0</v>
      </c>
      <c r="U135" s="107">
        <f t="shared" si="122"/>
        <v>0</v>
      </c>
      <c r="V135" s="107">
        <f t="shared" si="122"/>
        <v>0</v>
      </c>
      <c r="W135" s="107">
        <f t="shared" si="122"/>
        <v>0</v>
      </c>
      <c r="X135" s="107">
        <f t="shared" si="122"/>
        <v>0</v>
      </c>
      <c r="Y135" s="107">
        <f t="shared" si="122"/>
        <v>333</v>
      </c>
      <c r="Z135" s="107">
        <f t="shared" si="122"/>
        <v>0</v>
      </c>
      <c r="AA135" s="107">
        <f t="shared" si="122"/>
        <v>0</v>
      </c>
      <c r="AB135" s="107">
        <f t="shared" si="122"/>
        <v>0</v>
      </c>
      <c r="AC135" s="108"/>
      <c r="AD135" s="109">
        <f aca="true" t="shared" si="123" ref="AD135:AK136">+AD136</f>
        <v>0</v>
      </c>
      <c r="AE135" s="109">
        <f t="shared" si="123"/>
        <v>0</v>
      </c>
      <c r="AF135" s="107">
        <f t="shared" si="123"/>
        <v>0</v>
      </c>
      <c r="AG135" s="107">
        <f t="shared" si="123"/>
        <v>0</v>
      </c>
      <c r="AH135" s="107">
        <f t="shared" si="123"/>
        <v>0</v>
      </c>
      <c r="AI135" s="107">
        <f t="shared" si="123"/>
        <v>0</v>
      </c>
      <c r="AJ135" s="107">
        <f t="shared" si="123"/>
        <v>0</v>
      </c>
      <c r="AK135" s="107">
        <f t="shared" si="123"/>
        <v>0</v>
      </c>
      <c r="AL135" s="108"/>
      <c r="AM135" s="109"/>
      <c r="AN135" s="110"/>
      <c r="AO135" s="107">
        <f aca="true" t="shared" si="124" ref="AO135:AT136">+AO136</f>
        <v>0</v>
      </c>
      <c r="AP135" s="107">
        <f t="shared" si="124"/>
        <v>0</v>
      </c>
      <c r="AQ135" s="107">
        <f t="shared" si="124"/>
        <v>0</v>
      </c>
      <c r="AR135" s="107">
        <f t="shared" si="124"/>
        <v>0</v>
      </c>
      <c r="AS135" s="107">
        <f t="shared" si="124"/>
        <v>0</v>
      </c>
      <c r="AT135" s="107">
        <f t="shared" si="124"/>
        <v>0</v>
      </c>
    </row>
    <row r="136" spans="1:46" ht="14.25" customHeight="1">
      <c r="A136" s="34" t="s">
        <v>217</v>
      </c>
      <c r="B136" s="35" t="s">
        <v>166</v>
      </c>
      <c r="C136" s="37">
        <v>333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333</v>
      </c>
      <c r="L136" s="37">
        <v>0</v>
      </c>
      <c r="M136" s="113">
        <f t="shared" si="121"/>
        <v>333</v>
      </c>
      <c r="N136" s="107">
        <f t="shared" si="121"/>
        <v>0</v>
      </c>
      <c r="O136" s="107">
        <f t="shared" si="121"/>
        <v>0</v>
      </c>
      <c r="P136" s="107">
        <f t="shared" si="121"/>
        <v>333</v>
      </c>
      <c r="Q136" s="107">
        <f t="shared" si="121"/>
        <v>0</v>
      </c>
      <c r="R136" s="107"/>
      <c r="S136" s="107">
        <f t="shared" si="122"/>
        <v>0</v>
      </c>
      <c r="T136" s="107">
        <f t="shared" si="122"/>
        <v>0</v>
      </c>
      <c r="U136" s="107">
        <f t="shared" si="122"/>
        <v>0</v>
      </c>
      <c r="V136" s="107">
        <f t="shared" si="122"/>
        <v>0</v>
      </c>
      <c r="W136" s="107">
        <f t="shared" si="122"/>
        <v>0</v>
      </c>
      <c r="X136" s="107">
        <f t="shared" si="122"/>
        <v>0</v>
      </c>
      <c r="Y136" s="107">
        <f t="shared" si="122"/>
        <v>333</v>
      </c>
      <c r="Z136" s="107">
        <f t="shared" si="122"/>
        <v>0</v>
      </c>
      <c r="AA136" s="107">
        <f t="shared" si="122"/>
        <v>0</v>
      </c>
      <c r="AB136" s="107">
        <f t="shared" si="122"/>
        <v>0</v>
      </c>
      <c r="AC136" s="108"/>
      <c r="AD136" s="109">
        <f t="shared" si="123"/>
        <v>0</v>
      </c>
      <c r="AE136" s="109">
        <f t="shared" si="123"/>
        <v>0</v>
      </c>
      <c r="AF136" s="107">
        <f t="shared" si="123"/>
        <v>0</v>
      </c>
      <c r="AG136" s="107">
        <f t="shared" si="123"/>
        <v>0</v>
      </c>
      <c r="AH136" s="107">
        <f t="shared" si="123"/>
        <v>0</v>
      </c>
      <c r="AI136" s="107">
        <f t="shared" si="123"/>
        <v>0</v>
      </c>
      <c r="AJ136" s="107">
        <f t="shared" si="123"/>
        <v>0</v>
      </c>
      <c r="AK136" s="107">
        <f t="shared" si="123"/>
        <v>0</v>
      </c>
      <c r="AL136" s="108"/>
      <c r="AM136" s="109"/>
      <c r="AN136" s="110"/>
      <c r="AO136" s="107">
        <f t="shared" si="124"/>
        <v>0</v>
      </c>
      <c r="AP136" s="107">
        <f t="shared" si="124"/>
        <v>0</v>
      </c>
      <c r="AQ136" s="107">
        <f t="shared" si="124"/>
        <v>0</v>
      </c>
      <c r="AR136" s="107">
        <f t="shared" si="124"/>
        <v>0</v>
      </c>
      <c r="AS136" s="107">
        <f t="shared" si="124"/>
        <v>0</v>
      </c>
      <c r="AT136" s="107">
        <f t="shared" si="124"/>
        <v>0</v>
      </c>
    </row>
    <row r="137" spans="1:46" ht="14.25" customHeight="1">
      <c r="A137" s="39" t="s">
        <v>218</v>
      </c>
      <c r="B137" s="51" t="s">
        <v>219</v>
      </c>
      <c r="C137" s="37">
        <v>333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333</v>
      </c>
      <c r="L137" s="37">
        <v>0</v>
      </c>
      <c r="M137" s="108">
        <v>333</v>
      </c>
      <c r="N137" s="109">
        <v>0</v>
      </c>
      <c r="O137" s="109">
        <f>+AD137+AM137</f>
        <v>0</v>
      </c>
      <c r="P137" s="109">
        <f>+M137+O137</f>
        <v>333</v>
      </c>
      <c r="Q137" s="109">
        <f>+N137+O137</f>
        <v>0</v>
      </c>
      <c r="R137" s="109"/>
      <c r="S137" s="107">
        <v>0</v>
      </c>
      <c r="T137" s="107">
        <v>0</v>
      </c>
      <c r="U137" s="107">
        <v>0</v>
      </c>
      <c r="V137" s="107">
        <v>0</v>
      </c>
      <c r="W137" s="107">
        <v>0</v>
      </c>
      <c r="X137" s="107">
        <v>0</v>
      </c>
      <c r="Y137" s="107">
        <f>+P137-S137-T137-U137</f>
        <v>333</v>
      </c>
      <c r="Z137" s="107">
        <v>0</v>
      </c>
      <c r="AA137" s="107">
        <v>0</v>
      </c>
      <c r="AB137" s="107">
        <v>0</v>
      </c>
      <c r="AC137" s="108"/>
      <c r="AD137" s="109">
        <v>0</v>
      </c>
      <c r="AE137" s="109">
        <f>+AC137-AD137</f>
        <v>0</v>
      </c>
      <c r="AF137" s="107">
        <v>0</v>
      </c>
      <c r="AG137" s="107">
        <v>0</v>
      </c>
      <c r="AH137" s="107">
        <v>0</v>
      </c>
      <c r="AI137" s="107">
        <v>0</v>
      </c>
      <c r="AJ137" s="107"/>
      <c r="AK137" s="107"/>
      <c r="AL137" s="108"/>
      <c r="AM137" s="109"/>
      <c r="AN137" s="110"/>
      <c r="AO137" s="107"/>
      <c r="AP137" s="107"/>
      <c r="AQ137" s="107"/>
      <c r="AR137" s="107"/>
      <c r="AS137" s="107"/>
      <c r="AT137" s="107"/>
    </row>
    <row r="138" spans="1:46" ht="14.25" customHeight="1">
      <c r="A138" s="34" t="s">
        <v>220</v>
      </c>
      <c r="B138" s="35" t="s">
        <v>39</v>
      </c>
      <c r="C138" s="37">
        <v>184491</v>
      </c>
      <c r="D138" s="37">
        <v>18449</v>
      </c>
      <c r="E138" s="37">
        <v>0</v>
      </c>
      <c r="F138" s="37">
        <v>0</v>
      </c>
      <c r="G138" s="37">
        <v>36000</v>
      </c>
      <c r="H138" s="37">
        <v>55000</v>
      </c>
      <c r="I138" s="37">
        <v>50721</v>
      </c>
      <c r="J138" s="37">
        <v>9221</v>
      </c>
      <c r="K138" s="37">
        <v>42770</v>
      </c>
      <c r="L138" s="37">
        <v>9228</v>
      </c>
      <c r="M138" s="108">
        <f>+M139</f>
        <v>70071</v>
      </c>
      <c r="N138" s="141">
        <f>+N139</f>
        <v>7007</v>
      </c>
      <c r="O138" s="141">
        <f>+O139</f>
        <v>11442</v>
      </c>
      <c r="P138" s="141">
        <f>+P139</f>
        <v>81513</v>
      </c>
      <c r="Q138" s="141">
        <f>+Q139</f>
        <v>18449</v>
      </c>
      <c r="R138" s="141"/>
      <c r="S138" s="107">
        <f aca="true" t="shared" si="125" ref="S138:AL138">+S139</f>
        <v>20000</v>
      </c>
      <c r="T138" s="107">
        <f t="shared" si="125"/>
        <v>20000</v>
      </c>
      <c r="U138" s="107">
        <f t="shared" si="125"/>
        <v>20000</v>
      </c>
      <c r="V138" s="107">
        <f t="shared" si="125"/>
        <v>3500</v>
      </c>
      <c r="W138" s="107">
        <f t="shared" si="125"/>
        <v>5721</v>
      </c>
      <c r="X138" s="107">
        <f t="shared" si="125"/>
        <v>9221</v>
      </c>
      <c r="Y138" s="107">
        <f t="shared" si="125"/>
        <v>21513</v>
      </c>
      <c r="Z138" s="107">
        <f t="shared" si="125"/>
        <v>3507</v>
      </c>
      <c r="AA138" s="107">
        <f t="shared" si="125"/>
        <v>5721</v>
      </c>
      <c r="AB138" s="107">
        <f t="shared" si="125"/>
        <v>9228</v>
      </c>
      <c r="AC138" s="108">
        <f t="shared" si="125"/>
        <v>114420</v>
      </c>
      <c r="AD138" s="109">
        <f t="shared" si="125"/>
        <v>11442</v>
      </c>
      <c r="AE138" s="109">
        <f t="shared" si="125"/>
        <v>102978</v>
      </c>
      <c r="AF138" s="107">
        <f t="shared" si="125"/>
        <v>16000</v>
      </c>
      <c r="AG138" s="107">
        <f t="shared" si="125"/>
        <v>35000</v>
      </c>
      <c r="AH138" s="107">
        <f t="shared" si="125"/>
        <v>30721</v>
      </c>
      <c r="AI138" s="107">
        <f t="shared" si="125"/>
        <v>5721</v>
      </c>
      <c r="AJ138" s="107">
        <f t="shared" si="125"/>
        <v>21257</v>
      </c>
      <c r="AK138" s="107">
        <f t="shared" si="125"/>
        <v>5721</v>
      </c>
      <c r="AL138" s="108">
        <f t="shared" si="125"/>
        <v>0</v>
      </c>
      <c r="AM138" s="109"/>
      <c r="AN138" s="110">
        <f aca="true" t="shared" si="126" ref="AN138:AT138">+AN139</f>
        <v>0</v>
      </c>
      <c r="AO138" s="107">
        <f t="shared" si="126"/>
        <v>0</v>
      </c>
      <c r="AP138" s="107">
        <f t="shared" si="126"/>
        <v>0</v>
      </c>
      <c r="AQ138" s="107">
        <f t="shared" si="126"/>
        <v>0</v>
      </c>
      <c r="AR138" s="107">
        <f t="shared" si="126"/>
        <v>0</v>
      </c>
      <c r="AS138" s="107">
        <f t="shared" si="126"/>
        <v>0</v>
      </c>
      <c r="AT138" s="107">
        <f t="shared" si="126"/>
        <v>0</v>
      </c>
    </row>
    <row r="139" spans="1:46" ht="14.25" customHeight="1">
      <c r="A139" s="34" t="s">
        <v>221</v>
      </c>
      <c r="B139" s="35" t="s">
        <v>222</v>
      </c>
      <c r="C139" s="37">
        <v>184491</v>
      </c>
      <c r="D139" s="37">
        <v>18449</v>
      </c>
      <c r="E139" s="37">
        <v>0</v>
      </c>
      <c r="F139" s="37">
        <v>0</v>
      </c>
      <c r="G139" s="37">
        <v>36000</v>
      </c>
      <c r="H139" s="37">
        <v>55000</v>
      </c>
      <c r="I139" s="37">
        <v>50721</v>
      </c>
      <c r="J139" s="37">
        <v>9221</v>
      </c>
      <c r="K139" s="37">
        <v>42770</v>
      </c>
      <c r="L139" s="37">
        <v>9228</v>
      </c>
      <c r="M139" s="108">
        <f>65000+2571+2500</f>
        <v>70071</v>
      </c>
      <c r="N139" s="141">
        <v>7007</v>
      </c>
      <c r="O139" s="141">
        <f>+AD139+AM139</f>
        <v>11442</v>
      </c>
      <c r="P139" s="141">
        <f>+M139+O139</f>
        <v>81513</v>
      </c>
      <c r="Q139" s="141">
        <f>+N139+O139</f>
        <v>18449</v>
      </c>
      <c r="R139" s="141"/>
      <c r="S139" s="107">
        <v>20000</v>
      </c>
      <c r="T139" s="107">
        <v>20000</v>
      </c>
      <c r="U139" s="107">
        <v>20000</v>
      </c>
      <c r="V139" s="107">
        <v>3500</v>
      </c>
      <c r="W139" s="107">
        <f>AI139+AR139</f>
        <v>5721</v>
      </c>
      <c r="X139" s="107">
        <f>V139+W139</f>
        <v>9221</v>
      </c>
      <c r="Y139" s="107">
        <f>+P139-S139-T139-U139</f>
        <v>21513</v>
      </c>
      <c r="Z139" s="107">
        <f>N139-V139</f>
        <v>3507</v>
      </c>
      <c r="AA139" s="107">
        <f>O139-W139</f>
        <v>5721</v>
      </c>
      <c r="AB139" s="107">
        <f>Q139-X139</f>
        <v>9228</v>
      </c>
      <c r="AC139" s="108">
        <f>100000+11920+2500</f>
        <v>114420</v>
      </c>
      <c r="AD139" s="109">
        <v>11442</v>
      </c>
      <c r="AE139" s="109">
        <f>+AC139-AD139</f>
        <v>102978</v>
      </c>
      <c r="AF139" s="143">
        <v>16000</v>
      </c>
      <c r="AG139" s="143">
        <v>35000</v>
      </c>
      <c r="AH139" s="143">
        <v>30721</v>
      </c>
      <c r="AI139" s="107">
        <v>5721</v>
      </c>
      <c r="AJ139" s="143">
        <f>+AE139-AF139-AG139-AH139</f>
        <v>21257</v>
      </c>
      <c r="AK139" s="107">
        <f>AD139-AI139</f>
        <v>5721</v>
      </c>
      <c r="AL139" s="108"/>
      <c r="AM139" s="109"/>
      <c r="AN139" s="110"/>
      <c r="AO139" s="107"/>
      <c r="AP139" s="107"/>
      <c r="AQ139" s="107"/>
      <c r="AR139" s="107"/>
      <c r="AS139" s="107"/>
      <c r="AT139" s="107"/>
    </row>
    <row r="140" spans="1:46" ht="14.25" customHeight="1">
      <c r="A140" s="32" t="s">
        <v>30</v>
      </c>
      <c r="B140" s="33" t="s">
        <v>31</v>
      </c>
      <c r="C140" s="48">
        <v>270348</v>
      </c>
      <c r="D140" s="48">
        <v>0</v>
      </c>
      <c r="E140" s="48">
        <v>0</v>
      </c>
      <c r="F140" s="48">
        <v>0</v>
      </c>
      <c r="G140" s="48">
        <v>236000</v>
      </c>
      <c r="H140" s="48">
        <v>0</v>
      </c>
      <c r="I140" s="48">
        <v>19136</v>
      </c>
      <c r="J140" s="48">
        <v>0</v>
      </c>
      <c r="K140" s="48">
        <v>15212</v>
      </c>
      <c r="L140" s="48">
        <v>0</v>
      </c>
      <c r="M140" s="116">
        <f aca="true" t="shared" si="127" ref="M140:Q142">+M141</f>
        <v>270348</v>
      </c>
      <c r="N140" s="117">
        <f t="shared" si="127"/>
        <v>0</v>
      </c>
      <c r="O140" s="117">
        <f t="shared" si="127"/>
        <v>0</v>
      </c>
      <c r="P140" s="117">
        <f t="shared" si="127"/>
        <v>270348</v>
      </c>
      <c r="Q140" s="117">
        <f t="shared" si="127"/>
        <v>0</v>
      </c>
      <c r="R140" s="117"/>
      <c r="S140" s="102">
        <f aca="true" t="shared" si="128" ref="S140:AB142">+S141</f>
        <v>236000</v>
      </c>
      <c r="T140" s="102">
        <f t="shared" si="128"/>
        <v>0</v>
      </c>
      <c r="U140" s="102">
        <f t="shared" si="128"/>
        <v>19136</v>
      </c>
      <c r="V140" s="102">
        <f t="shared" si="128"/>
        <v>0</v>
      </c>
      <c r="W140" s="102">
        <f t="shared" si="128"/>
        <v>0</v>
      </c>
      <c r="X140" s="102">
        <f t="shared" si="128"/>
        <v>0</v>
      </c>
      <c r="Y140" s="102">
        <f t="shared" si="128"/>
        <v>15212</v>
      </c>
      <c r="Z140" s="102">
        <f t="shared" si="128"/>
        <v>0</v>
      </c>
      <c r="AA140" s="102">
        <f t="shared" si="128"/>
        <v>0</v>
      </c>
      <c r="AB140" s="102">
        <f t="shared" si="128"/>
        <v>0</v>
      </c>
      <c r="AC140" s="116"/>
      <c r="AD140" s="117">
        <f aca="true" t="shared" si="129" ref="AD140:AK142">+AD141</f>
        <v>0</v>
      </c>
      <c r="AE140" s="117">
        <f t="shared" si="129"/>
        <v>0</v>
      </c>
      <c r="AF140" s="102">
        <f t="shared" si="129"/>
        <v>0</v>
      </c>
      <c r="AG140" s="102">
        <f t="shared" si="129"/>
        <v>0</v>
      </c>
      <c r="AH140" s="102">
        <f t="shared" si="129"/>
        <v>0</v>
      </c>
      <c r="AI140" s="102">
        <f t="shared" si="129"/>
        <v>0</v>
      </c>
      <c r="AJ140" s="102">
        <f t="shared" si="129"/>
        <v>0</v>
      </c>
      <c r="AK140" s="102">
        <f t="shared" si="129"/>
        <v>0</v>
      </c>
      <c r="AL140" s="116"/>
      <c r="AM140" s="117"/>
      <c r="AN140" s="118"/>
      <c r="AO140" s="102">
        <f aca="true" t="shared" si="130" ref="AO140:AT142">+AO141</f>
        <v>0</v>
      </c>
      <c r="AP140" s="102">
        <f t="shared" si="130"/>
        <v>0</v>
      </c>
      <c r="AQ140" s="102">
        <f t="shared" si="130"/>
        <v>0</v>
      </c>
      <c r="AR140" s="102">
        <f t="shared" si="130"/>
        <v>0</v>
      </c>
      <c r="AS140" s="102">
        <f t="shared" si="130"/>
        <v>0</v>
      </c>
      <c r="AT140" s="102">
        <f t="shared" si="130"/>
        <v>0</v>
      </c>
    </row>
    <row r="141" spans="1:46" ht="14.25" customHeight="1">
      <c r="A141" s="34" t="s">
        <v>42</v>
      </c>
      <c r="B141" s="35" t="s">
        <v>43</v>
      </c>
      <c r="C141" s="37">
        <v>270348</v>
      </c>
      <c r="D141" s="37">
        <v>0</v>
      </c>
      <c r="E141" s="37">
        <v>0</v>
      </c>
      <c r="F141" s="37">
        <v>0</v>
      </c>
      <c r="G141" s="37">
        <v>236000</v>
      </c>
      <c r="H141" s="37">
        <v>0</v>
      </c>
      <c r="I141" s="37">
        <v>19136</v>
      </c>
      <c r="J141" s="37">
        <v>0</v>
      </c>
      <c r="K141" s="37">
        <v>15212</v>
      </c>
      <c r="L141" s="37">
        <v>0</v>
      </c>
      <c r="M141" s="108">
        <f t="shared" si="127"/>
        <v>270348</v>
      </c>
      <c r="N141" s="109">
        <f t="shared" si="127"/>
        <v>0</v>
      </c>
      <c r="O141" s="109">
        <f t="shared" si="127"/>
        <v>0</v>
      </c>
      <c r="P141" s="109">
        <f t="shared" si="127"/>
        <v>270348</v>
      </c>
      <c r="Q141" s="109">
        <f t="shared" si="127"/>
        <v>0</v>
      </c>
      <c r="R141" s="109"/>
      <c r="S141" s="107">
        <f t="shared" si="128"/>
        <v>236000</v>
      </c>
      <c r="T141" s="107">
        <f t="shared" si="128"/>
        <v>0</v>
      </c>
      <c r="U141" s="107">
        <f t="shared" si="128"/>
        <v>19136</v>
      </c>
      <c r="V141" s="107">
        <f t="shared" si="128"/>
        <v>0</v>
      </c>
      <c r="W141" s="107">
        <f t="shared" si="128"/>
        <v>0</v>
      </c>
      <c r="X141" s="107">
        <f t="shared" si="128"/>
        <v>0</v>
      </c>
      <c r="Y141" s="107">
        <f t="shared" si="128"/>
        <v>15212</v>
      </c>
      <c r="Z141" s="107">
        <f t="shared" si="128"/>
        <v>0</v>
      </c>
      <c r="AA141" s="107">
        <f t="shared" si="128"/>
        <v>0</v>
      </c>
      <c r="AB141" s="107">
        <f t="shared" si="128"/>
        <v>0</v>
      </c>
      <c r="AC141" s="108"/>
      <c r="AD141" s="109">
        <f t="shared" si="129"/>
        <v>0</v>
      </c>
      <c r="AE141" s="109">
        <f t="shared" si="129"/>
        <v>0</v>
      </c>
      <c r="AF141" s="107">
        <f t="shared" si="129"/>
        <v>0</v>
      </c>
      <c r="AG141" s="107">
        <f t="shared" si="129"/>
        <v>0</v>
      </c>
      <c r="AH141" s="107">
        <f t="shared" si="129"/>
        <v>0</v>
      </c>
      <c r="AI141" s="107">
        <f t="shared" si="129"/>
        <v>0</v>
      </c>
      <c r="AJ141" s="107">
        <f t="shared" si="129"/>
        <v>0</v>
      </c>
      <c r="AK141" s="107">
        <f t="shared" si="129"/>
        <v>0</v>
      </c>
      <c r="AL141" s="108"/>
      <c r="AM141" s="109"/>
      <c r="AN141" s="110"/>
      <c r="AO141" s="107">
        <f t="shared" si="130"/>
        <v>0</v>
      </c>
      <c r="AP141" s="107">
        <f t="shared" si="130"/>
        <v>0</v>
      </c>
      <c r="AQ141" s="107">
        <f t="shared" si="130"/>
        <v>0</v>
      </c>
      <c r="AR141" s="107">
        <f t="shared" si="130"/>
        <v>0</v>
      </c>
      <c r="AS141" s="107">
        <f t="shared" si="130"/>
        <v>0</v>
      </c>
      <c r="AT141" s="107">
        <f t="shared" si="130"/>
        <v>0</v>
      </c>
    </row>
    <row r="142" spans="1:46" ht="14.25" customHeight="1">
      <c r="A142" s="34" t="s">
        <v>223</v>
      </c>
      <c r="B142" s="35" t="s">
        <v>224</v>
      </c>
      <c r="C142" s="37">
        <v>270348</v>
      </c>
      <c r="D142" s="37">
        <v>0</v>
      </c>
      <c r="E142" s="37">
        <v>0</v>
      </c>
      <c r="F142" s="37">
        <v>0</v>
      </c>
      <c r="G142" s="37">
        <v>236000</v>
      </c>
      <c r="H142" s="37">
        <v>0</v>
      </c>
      <c r="I142" s="37">
        <v>19136</v>
      </c>
      <c r="J142" s="37">
        <v>0</v>
      </c>
      <c r="K142" s="37">
        <v>15212</v>
      </c>
      <c r="L142" s="37">
        <v>0</v>
      </c>
      <c r="M142" s="108">
        <f t="shared" si="127"/>
        <v>270348</v>
      </c>
      <c r="N142" s="109">
        <f t="shared" si="127"/>
        <v>0</v>
      </c>
      <c r="O142" s="109">
        <f t="shared" si="127"/>
        <v>0</v>
      </c>
      <c r="P142" s="109">
        <f t="shared" si="127"/>
        <v>270348</v>
      </c>
      <c r="Q142" s="109">
        <f t="shared" si="127"/>
        <v>0</v>
      </c>
      <c r="R142" s="109"/>
      <c r="S142" s="107">
        <f t="shared" si="128"/>
        <v>236000</v>
      </c>
      <c r="T142" s="107">
        <f t="shared" si="128"/>
        <v>0</v>
      </c>
      <c r="U142" s="107">
        <f t="shared" si="128"/>
        <v>19136</v>
      </c>
      <c r="V142" s="107">
        <f t="shared" si="128"/>
        <v>0</v>
      </c>
      <c r="W142" s="107">
        <f t="shared" si="128"/>
        <v>0</v>
      </c>
      <c r="X142" s="107">
        <f t="shared" si="128"/>
        <v>0</v>
      </c>
      <c r="Y142" s="107">
        <f t="shared" si="128"/>
        <v>15212</v>
      </c>
      <c r="Z142" s="107">
        <f t="shared" si="128"/>
        <v>0</v>
      </c>
      <c r="AA142" s="107">
        <f t="shared" si="128"/>
        <v>0</v>
      </c>
      <c r="AB142" s="107">
        <f t="shared" si="128"/>
        <v>0</v>
      </c>
      <c r="AC142" s="108"/>
      <c r="AD142" s="109">
        <f t="shared" si="129"/>
        <v>0</v>
      </c>
      <c r="AE142" s="109">
        <f t="shared" si="129"/>
        <v>0</v>
      </c>
      <c r="AF142" s="107">
        <f t="shared" si="129"/>
        <v>0</v>
      </c>
      <c r="AG142" s="107">
        <f t="shared" si="129"/>
        <v>0</v>
      </c>
      <c r="AH142" s="107">
        <f t="shared" si="129"/>
        <v>0</v>
      </c>
      <c r="AI142" s="107">
        <f t="shared" si="129"/>
        <v>0</v>
      </c>
      <c r="AJ142" s="107">
        <f t="shared" si="129"/>
        <v>0</v>
      </c>
      <c r="AK142" s="107">
        <f t="shared" si="129"/>
        <v>0</v>
      </c>
      <c r="AL142" s="108"/>
      <c r="AM142" s="109"/>
      <c r="AN142" s="110"/>
      <c r="AO142" s="107">
        <f t="shared" si="130"/>
        <v>0</v>
      </c>
      <c r="AP142" s="107">
        <f t="shared" si="130"/>
        <v>0</v>
      </c>
      <c r="AQ142" s="107">
        <f t="shared" si="130"/>
        <v>0</v>
      </c>
      <c r="AR142" s="107">
        <f t="shared" si="130"/>
        <v>0</v>
      </c>
      <c r="AS142" s="107">
        <f t="shared" si="130"/>
        <v>0</v>
      </c>
      <c r="AT142" s="107">
        <f t="shared" si="130"/>
        <v>0</v>
      </c>
    </row>
    <row r="143" spans="1:46" ht="14.25" customHeight="1">
      <c r="A143" s="34" t="s">
        <v>225</v>
      </c>
      <c r="B143" s="35" t="s">
        <v>226</v>
      </c>
      <c r="C143" s="37">
        <v>270348</v>
      </c>
      <c r="D143" s="37">
        <v>0</v>
      </c>
      <c r="E143" s="37">
        <v>0</v>
      </c>
      <c r="F143" s="37">
        <v>0</v>
      </c>
      <c r="G143" s="37">
        <v>236000</v>
      </c>
      <c r="H143" s="37">
        <v>0</v>
      </c>
      <c r="I143" s="37">
        <v>19136</v>
      </c>
      <c r="J143" s="37">
        <v>0</v>
      </c>
      <c r="K143" s="37">
        <v>15212</v>
      </c>
      <c r="L143" s="37">
        <v>0</v>
      </c>
      <c r="M143" s="108">
        <f>19136+15212+236000</f>
        <v>270348</v>
      </c>
      <c r="N143" s="109">
        <v>0</v>
      </c>
      <c r="O143" s="109">
        <f>+AD143+AM143</f>
        <v>0</v>
      </c>
      <c r="P143" s="109">
        <f>+M143+O143</f>
        <v>270348</v>
      </c>
      <c r="Q143" s="109">
        <f>+N143+O143</f>
        <v>0</v>
      </c>
      <c r="R143" s="109"/>
      <c r="S143" s="107">
        <v>236000</v>
      </c>
      <c r="T143" s="107"/>
      <c r="U143" s="107">
        <v>19136</v>
      </c>
      <c r="V143" s="107"/>
      <c r="W143" s="107"/>
      <c r="X143" s="107"/>
      <c r="Y143" s="107">
        <f>+P143-S143-T143-U143</f>
        <v>15212</v>
      </c>
      <c r="Z143" s="107">
        <v>0</v>
      </c>
      <c r="AA143" s="107">
        <v>0</v>
      </c>
      <c r="AB143" s="107"/>
      <c r="AC143" s="108"/>
      <c r="AD143" s="109">
        <v>0</v>
      </c>
      <c r="AE143" s="109">
        <f>+AC143-AD143</f>
        <v>0</v>
      </c>
      <c r="AF143" s="107">
        <v>0</v>
      </c>
      <c r="AG143" s="107">
        <v>0</v>
      </c>
      <c r="AH143" s="107">
        <v>0</v>
      </c>
      <c r="AI143" s="107">
        <v>0</v>
      </c>
      <c r="AJ143" s="107"/>
      <c r="AK143" s="107"/>
      <c r="AL143" s="108"/>
      <c r="AM143" s="109"/>
      <c r="AN143" s="110"/>
      <c r="AO143" s="107"/>
      <c r="AP143" s="107"/>
      <c r="AQ143" s="107"/>
      <c r="AR143" s="107"/>
      <c r="AS143" s="107"/>
      <c r="AT143" s="107"/>
    </row>
    <row r="144" spans="1:46" ht="14.25" customHeight="1">
      <c r="A144" s="39" t="s">
        <v>227</v>
      </c>
      <c r="B144" s="35" t="s">
        <v>228</v>
      </c>
      <c r="C144" s="37">
        <v>471407</v>
      </c>
      <c r="D144" s="37">
        <v>20072</v>
      </c>
      <c r="E144" s="37">
        <v>0</v>
      </c>
      <c r="F144" s="37">
        <v>0</v>
      </c>
      <c r="G144" s="37">
        <v>276530</v>
      </c>
      <c r="H144" s="37">
        <v>59231</v>
      </c>
      <c r="I144" s="37">
        <v>74016</v>
      </c>
      <c r="J144" s="37">
        <v>10265</v>
      </c>
      <c r="K144" s="37">
        <v>61630</v>
      </c>
      <c r="L144" s="37">
        <v>9807</v>
      </c>
      <c r="M144" s="108">
        <f>+M128</f>
        <v>349218</v>
      </c>
      <c r="N144" s="109">
        <f>+N128</f>
        <v>7853</v>
      </c>
      <c r="O144" s="109">
        <f>+O128</f>
        <v>12219</v>
      </c>
      <c r="P144" s="109">
        <f>+P128</f>
        <v>361437</v>
      </c>
      <c r="Q144" s="109">
        <f>+Q128</f>
        <v>20072</v>
      </c>
      <c r="R144" s="109"/>
      <c r="S144" s="107">
        <f aca="true" t="shared" si="131" ref="S144:AL144">+S128</f>
        <v>258103</v>
      </c>
      <c r="T144" s="107">
        <f t="shared" si="131"/>
        <v>22706</v>
      </c>
      <c r="U144" s="107">
        <f t="shared" si="131"/>
        <v>41775</v>
      </c>
      <c r="V144" s="107">
        <f t="shared" si="131"/>
        <v>4155</v>
      </c>
      <c r="W144" s="107">
        <f t="shared" si="131"/>
        <v>6110</v>
      </c>
      <c r="X144" s="107">
        <f t="shared" si="131"/>
        <v>10265</v>
      </c>
      <c r="Y144" s="107">
        <f t="shared" si="131"/>
        <v>38853</v>
      </c>
      <c r="Z144" s="107">
        <f t="shared" si="131"/>
        <v>3698</v>
      </c>
      <c r="AA144" s="107">
        <f t="shared" si="131"/>
        <v>6109</v>
      </c>
      <c r="AB144" s="107">
        <f t="shared" si="131"/>
        <v>9807</v>
      </c>
      <c r="AC144" s="108">
        <f t="shared" si="131"/>
        <v>122189</v>
      </c>
      <c r="AD144" s="109">
        <f t="shared" si="131"/>
        <v>12219</v>
      </c>
      <c r="AE144" s="109">
        <f t="shared" si="131"/>
        <v>109970</v>
      </c>
      <c r="AF144" s="107">
        <f t="shared" si="131"/>
        <v>18427</v>
      </c>
      <c r="AG144" s="107">
        <f t="shared" si="131"/>
        <v>36525</v>
      </c>
      <c r="AH144" s="107">
        <f t="shared" si="131"/>
        <v>32241</v>
      </c>
      <c r="AI144" s="107">
        <f t="shared" si="131"/>
        <v>6110</v>
      </c>
      <c r="AJ144" s="107">
        <f t="shared" si="131"/>
        <v>22777</v>
      </c>
      <c r="AK144" s="107">
        <f t="shared" si="131"/>
        <v>6109</v>
      </c>
      <c r="AL144" s="108">
        <f t="shared" si="131"/>
        <v>0</v>
      </c>
      <c r="AM144" s="109"/>
      <c r="AN144" s="110">
        <f aca="true" t="shared" si="132" ref="AN144:AT144">+AN128</f>
        <v>0</v>
      </c>
      <c r="AO144" s="107">
        <f t="shared" si="132"/>
        <v>0</v>
      </c>
      <c r="AP144" s="107">
        <f t="shared" si="132"/>
        <v>0</v>
      </c>
      <c r="AQ144" s="107">
        <f t="shared" si="132"/>
        <v>0</v>
      </c>
      <c r="AR144" s="107">
        <f t="shared" si="132"/>
        <v>0</v>
      </c>
      <c r="AS144" s="107">
        <f t="shared" si="132"/>
        <v>0</v>
      </c>
      <c r="AT144" s="107">
        <f t="shared" si="132"/>
        <v>0</v>
      </c>
    </row>
    <row r="145" spans="1:46" ht="14.25" customHeight="1">
      <c r="A145" s="65" t="s">
        <v>229</v>
      </c>
      <c r="B145" s="55" t="s">
        <v>230</v>
      </c>
      <c r="C145" s="48">
        <v>2109</v>
      </c>
      <c r="D145" s="48">
        <v>0</v>
      </c>
      <c r="E145" s="48">
        <v>0</v>
      </c>
      <c r="F145" s="48">
        <v>0</v>
      </c>
      <c r="G145" s="48">
        <v>700</v>
      </c>
      <c r="H145" s="48">
        <v>470</v>
      </c>
      <c r="I145" s="48">
        <v>470</v>
      </c>
      <c r="J145" s="48">
        <v>0</v>
      </c>
      <c r="K145" s="48">
        <v>469</v>
      </c>
      <c r="L145" s="48">
        <v>0</v>
      </c>
      <c r="M145" s="116">
        <f aca="true" t="shared" si="133" ref="M145:Q146">+M146</f>
        <v>2109</v>
      </c>
      <c r="N145" s="117">
        <f t="shared" si="133"/>
        <v>0</v>
      </c>
      <c r="O145" s="117">
        <f t="shared" si="133"/>
        <v>0</v>
      </c>
      <c r="P145" s="117">
        <f t="shared" si="133"/>
        <v>2109</v>
      </c>
      <c r="Q145" s="117">
        <f t="shared" si="133"/>
        <v>0</v>
      </c>
      <c r="R145" s="117"/>
      <c r="S145" s="102">
        <f aca="true" t="shared" si="134" ref="S145:AB146">+S146</f>
        <v>700</v>
      </c>
      <c r="T145" s="102">
        <f t="shared" si="134"/>
        <v>470</v>
      </c>
      <c r="U145" s="102">
        <f t="shared" si="134"/>
        <v>470</v>
      </c>
      <c r="V145" s="102">
        <f t="shared" si="134"/>
        <v>0</v>
      </c>
      <c r="W145" s="102">
        <f t="shared" si="134"/>
        <v>0</v>
      </c>
      <c r="X145" s="102">
        <f t="shared" si="134"/>
        <v>0</v>
      </c>
      <c r="Y145" s="102">
        <f t="shared" si="134"/>
        <v>469</v>
      </c>
      <c r="Z145" s="102">
        <f t="shared" si="134"/>
        <v>0</v>
      </c>
      <c r="AA145" s="102">
        <f t="shared" si="134"/>
        <v>0</v>
      </c>
      <c r="AB145" s="102">
        <f t="shared" si="134"/>
        <v>0</v>
      </c>
      <c r="AC145" s="108">
        <f aca="true" t="shared" si="135" ref="AC145:AL146">+AC146</f>
        <v>0</v>
      </c>
      <c r="AD145" s="109">
        <f t="shared" si="135"/>
        <v>0</v>
      </c>
      <c r="AE145" s="109">
        <f t="shared" si="135"/>
        <v>0</v>
      </c>
      <c r="AF145" s="102">
        <f t="shared" si="135"/>
        <v>0</v>
      </c>
      <c r="AG145" s="102">
        <f t="shared" si="135"/>
        <v>0</v>
      </c>
      <c r="AH145" s="102">
        <f t="shared" si="135"/>
        <v>0</v>
      </c>
      <c r="AI145" s="102">
        <f t="shared" si="135"/>
        <v>0</v>
      </c>
      <c r="AJ145" s="102">
        <f t="shared" si="135"/>
        <v>0</v>
      </c>
      <c r="AK145" s="102">
        <f t="shared" si="135"/>
        <v>0</v>
      </c>
      <c r="AL145" s="108">
        <f t="shared" si="135"/>
        <v>0</v>
      </c>
      <c r="AM145" s="109"/>
      <c r="AN145" s="110">
        <f aca="true" t="shared" si="136" ref="AN145:AT146">+AN146</f>
        <v>0</v>
      </c>
      <c r="AO145" s="102">
        <f t="shared" si="136"/>
        <v>0</v>
      </c>
      <c r="AP145" s="102">
        <f t="shared" si="136"/>
        <v>0</v>
      </c>
      <c r="AQ145" s="102">
        <f t="shared" si="136"/>
        <v>0</v>
      </c>
      <c r="AR145" s="102">
        <f t="shared" si="136"/>
        <v>0</v>
      </c>
      <c r="AS145" s="102">
        <f t="shared" si="136"/>
        <v>0</v>
      </c>
      <c r="AT145" s="102">
        <f t="shared" si="136"/>
        <v>0</v>
      </c>
    </row>
    <row r="146" spans="1:46" ht="14.25" customHeight="1">
      <c r="A146" s="66" t="s">
        <v>21</v>
      </c>
      <c r="B146" s="33" t="s">
        <v>22</v>
      </c>
      <c r="C146" s="48">
        <v>2109</v>
      </c>
      <c r="D146" s="48">
        <v>0</v>
      </c>
      <c r="E146" s="48">
        <v>0</v>
      </c>
      <c r="F146" s="48">
        <v>0</v>
      </c>
      <c r="G146" s="48">
        <v>700</v>
      </c>
      <c r="H146" s="48">
        <v>470</v>
      </c>
      <c r="I146" s="48">
        <v>470</v>
      </c>
      <c r="J146" s="48">
        <v>0</v>
      </c>
      <c r="K146" s="48">
        <v>469</v>
      </c>
      <c r="L146" s="48">
        <v>0</v>
      </c>
      <c r="M146" s="103">
        <f t="shared" si="133"/>
        <v>2109</v>
      </c>
      <c r="N146" s="102">
        <f t="shared" si="133"/>
        <v>0</v>
      </c>
      <c r="O146" s="102">
        <f t="shared" si="133"/>
        <v>0</v>
      </c>
      <c r="P146" s="102">
        <f t="shared" si="133"/>
        <v>2109</v>
      </c>
      <c r="Q146" s="102">
        <f t="shared" si="133"/>
        <v>0</v>
      </c>
      <c r="R146" s="102"/>
      <c r="S146" s="102">
        <f t="shared" si="134"/>
        <v>700</v>
      </c>
      <c r="T146" s="102">
        <f t="shared" si="134"/>
        <v>470</v>
      </c>
      <c r="U146" s="102">
        <f t="shared" si="134"/>
        <v>470</v>
      </c>
      <c r="V146" s="102">
        <f t="shared" si="134"/>
        <v>0</v>
      </c>
      <c r="W146" s="102">
        <f t="shared" si="134"/>
        <v>0</v>
      </c>
      <c r="X146" s="102">
        <f t="shared" si="134"/>
        <v>0</v>
      </c>
      <c r="Y146" s="102">
        <f t="shared" si="134"/>
        <v>469</v>
      </c>
      <c r="Z146" s="102">
        <f t="shared" si="134"/>
        <v>0</v>
      </c>
      <c r="AA146" s="102">
        <f t="shared" si="134"/>
        <v>0</v>
      </c>
      <c r="AB146" s="102">
        <f t="shared" si="134"/>
        <v>0</v>
      </c>
      <c r="AC146" s="103">
        <f t="shared" si="135"/>
        <v>0</v>
      </c>
      <c r="AD146" s="102">
        <f t="shared" si="135"/>
        <v>0</v>
      </c>
      <c r="AE146" s="102">
        <f t="shared" si="135"/>
        <v>0</v>
      </c>
      <c r="AF146" s="102">
        <f t="shared" si="135"/>
        <v>0</v>
      </c>
      <c r="AG146" s="102">
        <f t="shared" si="135"/>
        <v>0</v>
      </c>
      <c r="AH146" s="102">
        <f t="shared" si="135"/>
        <v>0</v>
      </c>
      <c r="AI146" s="102">
        <f t="shared" si="135"/>
        <v>0</v>
      </c>
      <c r="AJ146" s="102">
        <f t="shared" si="135"/>
        <v>0</v>
      </c>
      <c r="AK146" s="102">
        <f t="shared" si="135"/>
        <v>0</v>
      </c>
      <c r="AL146" s="103">
        <f t="shared" si="135"/>
        <v>0</v>
      </c>
      <c r="AM146" s="102"/>
      <c r="AN146" s="104">
        <f t="shared" si="136"/>
        <v>0</v>
      </c>
      <c r="AO146" s="102">
        <f t="shared" si="136"/>
        <v>0</v>
      </c>
      <c r="AP146" s="102">
        <f t="shared" si="136"/>
        <v>0</v>
      </c>
      <c r="AQ146" s="102">
        <f t="shared" si="136"/>
        <v>0</v>
      </c>
      <c r="AR146" s="102">
        <f t="shared" si="136"/>
        <v>0</v>
      </c>
      <c r="AS146" s="102">
        <f t="shared" si="136"/>
        <v>0</v>
      </c>
      <c r="AT146" s="102">
        <f t="shared" si="136"/>
        <v>0</v>
      </c>
    </row>
    <row r="147" spans="1:46" ht="14.25" customHeight="1">
      <c r="A147" s="67" t="s">
        <v>40</v>
      </c>
      <c r="B147" s="35" t="s">
        <v>41</v>
      </c>
      <c r="C147" s="37">
        <v>2109</v>
      </c>
      <c r="D147" s="37">
        <v>0</v>
      </c>
      <c r="E147" s="37">
        <v>0</v>
      </c>
      <c r="F147" s="37">
        <v>0</v>
      </c>
      <c r="G147" s="37">
        <v>700</v>
      </c>
      <c r="H147" s="37">
        <v>470</v>
      </c>
      <c r="I147" s="37">
        <v>470</v>
      </c>
      <c r="J147" s="37">
        <v>0</v>
      </c>
      <c r="K147" s="37">
        <v>469</v>
      </c>
      <c r="L147" s="37">
        <v>0</v>
      </c>
      <c r="M147" s="113">
        <f>+M150</f>
        <v>2109</v>
      </c>
      <c r="N147" s="107">
        <f>+N150</f>
        <v>0</v>
      </c>
      <c r="O147" s="107">
        <f>+O150</f>
        <v>0</v>
      </c>
      <c r="P147" s="107">
        <f>+P150</f>
        <v>2109</v>
      </c>
      <c r="Q147" s="107">
        <f>+Q150</f>
        <v>0</v>
      </c>
      <c r="R147" s="107"/>
      <c r="S147" s="107">
        <f aca="true" t="shared" si="137" ref="S147:AL147">+S150</f>
        <v>700</v>
      </c>
      <c r="T147" s="107">
        <f t="shared" si="137"/>
        <v>470</v>
      </c>
      <c r="U147" s="107">
        <f t="shared" si="137"/>
        <v>470</v>
      </c>
      <c r="V147" s="107">
        <f t="shared" si="137"/>
        <v>0</v>
      </c>
      <c r="W147" s="107">
        <f t="shared" si="137"/>
        <v>0</v>
      </c>
      <c r="X147" s="107">
        <f t="shared" si="137"/>
        <v>0</v>
      </c>
      <c r="Y147" s="107">
        <f t="shared" si="137"/>
        <v>469</v>
      </c>
      <c r="Z147" s="107">
        <f t="shared" si="137"/>
        <v>0</v>
      </c>
      <c r="AA147" s="107">
        <f t="shared" si="137"/>
        <v>0</v>
      </c>
      <c r="AB147" s="107">
        <f t="shared" si="137"/>
        <v>0</v>
      </c>
      <c r="AC147" s="113">
        <f t="shared" si="137"/>
        <v>0</v>
      </c>
      <c r="AD147" s="107">
        <f t="shared" si="137"/>
        <v>0</v>
      </c>
      <c r="AE147" s="107">
        <f t="shared" si="137"/>
        <v>0</v>
      </c>
      <c r="AF147" s="107">
        <f t="shared" si="137"/>
        <v>0</v>
      </c>
      <c r="AG147" s="107">
        <f t="shared" si="137"/>
        <v>0</v>
      </c>
      <c r="AH147" s="107">
        <f t="shared" si="137"/>
        <v>0</v>
      </c>
      <c r="AI147" s="107">
        <f t="shared" si="137"/>
        <v>0</v>
      </c>
      <c r="AJ147" s="107">
        <f t="shared" si="137"/>
        <v>0</v>
      </c>
      <c r="AK147" s="107">
        <f t="shared" si="137"/>
        <v>0</v>
      </c>
      <c r="AL147" s="113">
        <f t="shared" si="137"/>
        <v>0</v>
      </c>
      <c r="AM147" s="107"/>
      <c r="AN147" s="114">
        <f aca="true" t="shared" si="138" ref="AN147:AT147">+AN150</f>
        <v>0</v>
      </c>
      <c r="AO147" s="107">
        <f t="shared" si="138"/>
        <v>0</v>
      </c>
      <c r="AP147" s="107">
        <f t="shared" si="138"/>
        <v>0</v>
      </c>
      <c r="AQ147" s="107">
        <f t="shared" si="138"/>
        <v>0</v>
      </c>
      <c r="AR147" s="107">
        <f t="shared" si="138"/>
        <v>0</v>
      </c>
      <c r="AS147" s="107">
        <f t="shared" si="138"/>
        <v>0</v>
      </c>
      <c r="AT147" s="107">
        <f t="shared" si="138"/>
        <v>0</v>
      </c>
    </row>
    <row r="148" spans="1:46" ht="12.75">
      <c r="A148" s="68" t="s">
        <v>231</v>
      </c>
      <c r="B148" s="33" t="s">
        <v>232</v>
      </c>
      <c r="C148" s="48">
        <v>2109</v>
      </c>
      <c r="D148" s="48">
        <v>0</v>
      </c>
      <c r="E148" s="48">
        <v>0</v>
      </c>
      <c r="F148" s="48">
        <v>0</v>
      </c>
      <c r="G148" s="48">
        <v>700</v>
      </c>
      <c r="H148" s="48">
        <v>470</v>
      </c>
      <c r="I148" s="48">
        <v>470</v>
      </c>
      <c r="J148" s="48">
        <v>0</v>
      </c>
      <c r="K148" s="48">
        <v>469</v>
      </c>
      <c r="L148" s="48">
        <v>0</v>
      </c>
      <c r="M148" s="116">
        <f aca="true" t="shared" si="139" ref="M148:Q149">+M149</f>
        <v>2109</v>
      </c>
      <c r="N148" s="117">
        <f t="shared" si="139"/>
        <v>0</v>
      </c>
      <c r="O148" s="117">
        <f t="shared" si="139"/>
        <v>0</v>
      </c>
      <c r="P148" s="117">
        <f t="shared" si="139"/>
        <v>2109</v>
      </c>
      <c r="Q148" s="117">
        <f t="shared" si="139"/>
        <v>0</v>
      </c>
      <c r="R148" s="117"/>
      <c r="S148" s="102">
        <f aca="true" t="shared" si="140" ref="S148:AB149">+S149</f>
        <v>700</v>
      </c>
      <c r="T148" s="102">
        <f t="shared" si="140"/>
        <v>470</v>
      </c>
      <c r="U148" s="102">
        <f t="shared" si="140"/>
        <v>470</v>
      </c>
      <c r="V148" s="102">
        <f t="shared" si="140"/>
        <v>0</v>
      </c>
      <c r="W148" s="102">
        <f t="shared" si="140"/>
        <v>0</v>
      </c>
      <c r="X148" s="102">
        <f t="shared" si="140"/>
        <v>0</v>
      </c>
      <c r="Y148" s="102">
        <f t="shared" si="140"/>
        <v>469</v>
      </c>
      <c r="Z148" s="102">
        <f t="shared" si="140"/>
        <v>0</v>
      </c>
      <c r="AA148" s="102">
        <f t="shared" si="140"/>
        <v>0</v>
      </c>
      <c r="AB148" s="102">
        <f t="shared" si="140"/>
        <v>0</v>
      </c>
      <c r="AC148" s="116">
        <f aca="true" t="shared" si="141" ref="AC148:AL149">+AC149</f>
        <v>0</v>
      </c>
      <c r="AD148" s="117">
        <f t="shared" si="141"/>
        <v>0</v>
      </c>
      <c r="AE148" s="117">
        <f t="shared" si="141"/>
        <v>0</v>
      </c>
      <c r="AF148" s="102">
        <f t="shared" si="141"/>
        <v>0</v>
      </c>
      <c r="AG148" s="102">
        <f t="shared" si="141"/>
        <v>0</v>
      </c>
      <c r="AH148" s="102">
        <f t="shared" si="141"/>
        <v>0</v>
      </c>
      <c r="AI148" s="102">
        <f t="shared" si="141"/>
        <v>0</v>
      </c>
      <c r="AJ148" s="102">
        <f t="shared" si="141"/>
        <v>0</v>
      </c>
      <c r="AK148" s="102">
        <f t="shared" si="141"/>
        <v>0</v>
      </c>
      <c r="AL148" s="116">
        <f t="shared" si="141"/>
        <v>0</v>
      </c>
      <c r="AM148" s="117"/>
      <c r="AN148" s="118">
        <f aca="true" t="shared" si="142" ref="AN148:AT149">+AN149</f>
        <v>0</v>
      </c>
      <c r="AO148" s="102">
        <f t="shared" si="142"/>
        <v>0</v>
      </c>
      <c r="AP148" s="102">
        <f t="shared" si="142"/>
        <v>0</v>
      </c>
      <c r="AQ148" s="102">
        <f t="shared" si="142"/>
        <v>0</v>
      </c>
      <c r="AR148" s="102">
        <f t="shared" si="142"/>
        <v>0</v>
      </c>
      <c r="AS148" s="102">
        <f t="shared" si="142"/>
        <v>0</v>
      </c>
      <c r="AT148" s="102">
        <f t="shared" si="142"/>
        <v>0</v>
      </c>
    </row>
    <row r="149" spans="1:46" ht="12.75">
      <c r="A149" s="66" t="s">
        <v>21</v>
      </c>
      <c r="B149" s="33" t="s">
        <v>22</v>
      </c>
      <c r="C149" s="48">
        <v>2109</v>
      </c>
      <c r="D149" s="48">
        <v>0</v>
      </c>
      <c r="E149" s="48">
        <v>0</v>
      </c>
      <c r="F149" s="48">
        <v>0</v>
      </c>
      <c r="G149" s="48">
        <v>700</v>
      </c>
      <c r="H149" s="48">
        <v>470</v>
      </c>
      <c r="I149" s="48">
        <v>470</v>
      </c>
      <c r="J149" s="48">
        <v>0</v>
      </c>
      <c r="K149" s="48">
        <v>469</v>
      </c>
      <c r="L149" s="48">
        <v>0</v>
      </c>
      <c r="M149" s="103">
        <f t="shared" si="139"/>
        <v>2109</v>
      </c>
      <c r="N149" s="102">
        <f t="shared" si="139"/>
        <v>0</v>
      </c>
      <c r="O149" s="102">
        <f t="shared" si="139"/>
        <v>0</v>
      </c>
      <c r="P149" s="102">
        <f t="shared" si="139"/>
        <v>2109</v>
      </c>
      <c r="Q149" s="102">
        <f t="shared" si="139"/>
        <v>0</v>
      </c>
      <c r="R149" s="102"/>
      <c r="S149" s="102">
        <f t="shared" si="140"/>
        <v>700</v>
      </c>
      <c r="T149" s="102">
        <f t="shared" si="140"/>
        <v>470</v>
      </c>
      <c r="U149" s="102">
        <f t="shared" si="140"/>
        <v>470</v>
      </c>
      <c r="V149" s="102">
        <f t="shared" si="140"/>
        <v>0</v>
      </c>
      <c r="W149" s="102">
        <f t="shared" si="140"/>
        <v>0</v>
      </c>
      <c r="X149" s="102">
        <f t="shared" si="140"/>
        <v>0</v>
      </c>
      <c r="Y149" s="102">
        <f t="shared" si="140"/>
        <v>469</v>
      </c>
      <c r="Z149" s="102">
        <f t="shared" si="140"/>
        <v>0</v>
      </c>
      <c r="AA149" s="102">
        <f t="shared" si="140"/>
        <v>0</v>
      </c>
      <c r="AB149" s="102">
        <f t="shared" si="140"/>
        <v>0</v>
      </c>
      <c r="AC149" s="103">
        <f t="shared" si="141"/>
        <v>0</v>
      </c>
      <c r="AD149" s="102">
        <f t="shared" si="141"/>
        <v>0</v>
      </c>
      <c r="AE149" s="102">
        <f t="shared" si="141"/>
        <v>0</v>
      </c>
      <c r="AF149" s="102">
        <f t="shared" si="141"/>
        <v>0</v>
      </c>
      <c r="AG149" s="102">
        <f t="shared" si="141"/>
        <v>0</v>
      </c>
      <c r="AH149" s="102">
        <f t="shared" si="141"/>
        <v>0</v>
      </c>
      <c r="AI149" s="102">
        <f t="shared" si="141"/>
        <v>0</v>
      </c>
      <c r="AJ149" s="102">
        <f t="shared" si="141"/>
        <v>0</v>
      </c>
      <c r="AK149" s="102">
        <f t="shared" si="141"/>
        <v>0</v>
      </c>
      <c r="AL149" s="103">
        <f t="shared" si="141"/>
        <v>0</v>
      </c>
      <c r="AM149" s="102"/>
      <c r="AN149" s="104">
        <f t="shared" si="142"/>
        <v>0</v>
      </c>
      <c r="AO149" s="102">
        <f t="shared" si="142"/>
        <v>0</v>
      </c>
      <c r="AP149" s="102">
        <f t="shared" si="142"/>
        <v>0</v>
      </c>
      <c r="AQ149" s="102">
        <f t="shared" si="142"/>
        <v>0</v>
      </c>
      <c r="AR149" s="102">
        <f t="shared" si="142"/>
        <v>0</v>
      </c>
      <c r="AS149" s="102">
        <f t="shared" si="142"/>
        <v>0</v>
      </c>
      <c r="AT149" s="102">
        <f t="shared" si="142"/>
        <v>0</v>
      </c>
    </row>
    <row r="150" spans="1:46" ht="12.75">
      <c r="A150" s="67" t="s">
        <v>40</v>
      </c>
      <c r="B150" s="36" t="s">
        <v>41</v>
      </c>
      <c r="C150" s="70">
        <v>2109</v>
      </c>
      <c r="D150" s="70">
        <v>0</v>
      </c>
      <c r="E150" s="70">
        <v>0</v>
      </c>
      <c r="F150" s="70">
        <v>0</v>
      </c>
      <c r="G150" s="70">
        <v>700</v>
      </c>
      <c r="H150" s="70">
        <v>470</v>
      </c>
      <c r="I150" s="70">
        <v>470</v>
      </c>
      <c r="J150" s="70">
        <v>0</v>
      </c>
      <c r="K150" s="70">
        <v>469</v>
      </c>
      <c r="L150" s="70">
        <v>0</v>
      </c>
      <c r="M150" s="149">
        <f>M151</f>
        <v>2109</v>
      </c>
      <c r="N150" s="130">
        <f>N151</f>
        <v>0</v>
      </c>
      <c r="O150" s="130">
        <f>O151</f>
        <v>0</v>
      </c>
      <c r="P150" s="130">
        <f>P151</f>
        <v>2109</v>
      </c>
      <c r="Q150" s="130">
        <f>Q151</f>
        <v>0</v>
      </c>
      <c r="R150" s="130"/>
      <c r="S150" s="150">
        <f aca="true" t="shared" si="143" ref="S150:AB150">S151</f>
        <v>700</v>
      </c>
      <c r="T150" s="150">
        <f t="shared" si="143"/>
        <v>470</v>
      </c>
      <c r="U150" s="150">
        <f t="shared" si="143"/>
        <v>470</v>
      </c>
      <c r="V150" s="150">
        <f t="shared" si="143"/>
        <v>0</v>
      </c>
      <c r="W150" s="150">
        <f t="shared" si="143"/>
        <v>0</v>
      </c>
      <c r="X150" s="150">
        <f t="shared" si="143"/>
        <v>0</v>
      </c>
      <c r="Y150" s="150">
        <f t="shared" si="143"/>
        <v>469</v>
      </c>
      <c r="Z150" s="150">
        <f t="shared" si="143"/>
        <v>0</v>
      </c>
      <c r="AA150" s="150">
        <f t="shared" si="143"/>
        <v>0</v>
      </c>
      <c r="AB150" s="150">
        <f t="shared" si="143"/>
        <v>0</v>
      </c>
      <c r="AC150" s="149">
        <f>+AC151</f>
        <v>0</v>
      </c>
      <c r="AD150" s="130">
        <f aca="true" t="shared" si="144" ref="AD150:AK150">AD151</f>
        <v>0</v>
      </c>
      <c r="AE150" s="130">
        <f t="shared" si="144"/>
        <v>0</v>
      </c>
      <c r="AF150" s="150">
        <f t="shared" si="144"/>
        <v>0</v>
      </c>
      <c r="AG150" s="150">
        <f t="shared" si="144"/>
        <v>0</v>
      </c>
      <c r="AH150" s="150">
        <f t="shared" si="144"/>
        <v>0</v>
      </c>
      <c r="AI150" s="150">
        <f t="shared" si="144"/>
        <v>0</v>
      </c>
      <c r="AJ150" s="150">
        <f t="shared" si="144"/>
        <v>0</v>
      </c>
      <c r="AK150" s="150">
        <f t="shared" si="144"/>
        <v>0</v>
      </c>
      <c r="AL150" s="149"/>
      <c r="AM150" s="130"/>
      <c r="AN150" s="151"/>
      <c r="AO150" s="150">
        <f aca="true" t="shared" si="145" ref="AO150:AT150">AO151</f>
        <v>0</v>
      </c>
      <c r="AP150" s="150">
        <f t="shared" si="145"/>
        <v>0</v>
      </c>
      <c r="AQ150" s="150">
        <f t="shared" si="145"/>
        <v>0</v>
      </c>
      <c r="AR150" s="150">
        <f t="shared" si="145"/>
        <v>0</v>
      </c>
      <c r="AS150" s="150">
        <f t="shared" si="145"/>
        <v>0</v>
      </c>
      <c r="AT150" s="150">
        <f t="shared" si="145"/>
        <v>0</v>
      </c>
    </row>
    <row r="151" spans="1:46" ht="12.75">
      <c r="A151" s="67" t="s">
        <v>194</v>
      </c>
      <c r="B151" s="36" t="s">
        <v>195</v>
      </c>
      <c r="C151" s="37">
        <v>2109</v>
      </c>
      <c r="D151" s="70">
        <v>0</v>
      </c>
      <c r="E151" s="70">
        <v>0</v>
      </c>
      <c r="F151" s="70">
        <v>0</v>
      </c>
      <c r="G151" s="70">
        <v>700</v>
      </c>
      <c r="H151" s="70">
        <v>470</v>
      </c>
      <c r="I151" s="70">
        <v>470</v>
      </c>
      <c r="J151" s="70">
        <v>0</v>
      </c>
      <c r="K151" s="70">
        <v>469</v>
      </c>
      <c r="L151" s="70">
        <v>0</v>
      </c>
      <c r="M151" s="149">
        <v>2109</v>
      </c>
      <c r="N151" s="130">
        <v>0</v>
      </c>
      <c r="O151" s="130">
        <f>+AD151+AM151</f>
        <v>0</v>
      </c>
      <c r="P151" s="130">
        <f>+M151+O151</f>
        <v>2109</v>
      </c>
      <c r="Q151" s="130">
        <f>+N151+O151</f>
        <v>0</v>
      </c>
      <c r="R151" s="130"/>
      <c r="S151" s="150">
        <v>700</v>
      </c>
      <c r="T151" s="150">
        <v>470</v>
      </c>
      <c r="U151" s="150">
        <v>470</v>
      </c>
      <c r="V151" s="150"/>
      <c r="W151" s="150"/>
      <c r="X151" s="150"/>
      <c r="Y151" s="150">
        <f>+P151-S151-T151-U151</f>
        <v>469</v>
      </c>
      <c r="Z151" s="150">
        <v>0</v>
      </c>
      <c r="AA151" s="150">
        <v>0</v>
      </c>
      <c r="AB151" s="150"/>
      <c r="AC151" s="149">
        <v>0</v>
      </c>
      <c r="AD151" s="130">
        <v>0</v>
      </c>
      <c r="AE151" s="130">
        <f>+AC151-AD151</f>
        <v>0</v>
      </c>
      <c r="AF151" s="150"/>
      <c r="AG151" s="150"/>
      <c r="AH151" s="150"/>
      <c r="AI151" s="150">
        <v>0</v>
      </c>
      <c r="AJ151" s="150"/>
      <c r="AK151" s="150"/>
      <c r="AL151" s="149"/>
      <c r="AM151" s="130"/>
      <c r="AN151" s="151"/>
      <c r="AO151" s="150"/>
      <c r="AP151" s="150"/>
      <c r="AQ151" s="150"/>
      <c r="AR151" s="150"/>
      <c r="AS151" s="150"/>
      <c r="AT151" s="150"/>
    </row>
    <row r="152" spans="1:46" ht="13.5" thickBot="1">
      <c r="A152" s="71" t="s">
        <v>233</v>
      </c>
      <c r="B152" s="72" t="s">
        <v>234</v>
      </c>
      <c r="C152" s="74">
        <v>2109</v>
      </c>
      <c r="D152" s="74">
        <v>0</v>
      </c>
      <c r="E152" s="74">
        <v>0</v>
      </c>
      <c r="F152" s="74">
        <v>0</v>
      </c>
      <c r="G152" s="74">
        <v>700</v>
      </c>
      <c r="H152" s="74">
        <v>470</v>
      </c>
      <c r="I152" s="74">
        <v>470</v>
      </c>
      <c r="J152" s="74">
        <v>0</v>
      </c>
      <c r="K152" s="74">
        <v>469</v>
      </c>
      <c r="L152" s="74">
        <v>0</v>
      </c>
      <c r="M152" s="152">
        <f>+M148</f>
        <v>2109</v>
      </c>
      <c r="N152" s="153">
        <f>+N148</f>
        <v>0</v>
      </c>
      <c r="O152" s="153">
        <f>+O148</f>
        <v>0</v>
      </c>
      <c r="P152" s="153">
        <f>+P148</f>
        <v>2109</v>
      </c>
      <c r="Q152" s="153">
        <f>+Q148</f>
        <v>0</v>
      </c>
      <c r="R152" s="153"/>
      <c r="S152" s="154">
        <f aca="true" t="shared" si="146" ref="S152:AL152">+S148</f>
        <v>700</v>
      </c>
      <c r="T152" s="154">
        <f t="shared" si="146"/>
        <v>470</v>
      </c>
      <c r="U152" s="154">
        <f t="shared" si="146"/>
        <v>470</v>
      </c>
      <c r="V152" s="154">
        <f t="shared" si="146"/>
        <v>0</v>
      </c>
      <c r="W152" s="154">
        <f t="shared" si="146"/>
        <v>0</v>
      </c>
      <c r="X152" s="154">
        <f t="shared" si="146"/>
        <v>0</v>
      </c>
      <c r="Y152" s="154">
        <f t="shared" si="146"/>
        <v>469</v>
      </c>
      <c r="Z152" s="154">
        <f t="shared" si="146"/>
        <v>0</v>
      </c>
      <c r="AA152" s="154">
        <f t="shared" si="146"/>
        <v>0</v>
      </c>
      <c r="AB152" s="154">
        <f t="shared" si="146"/>
        <v>0</v>
      </c>
      <c r="AC152" s="152">
        <f t="shared" si="146"/>
        <v>0</v>
      </c>
      <c r="AD152" s="153">
        <f t="shared" si="146"/>
        <v>0</v>
      </c>
      <c r="AE152" s="153">
        <f t="shared" si="146"/>
        <v>0</v>
      </c>
      <c r="AF152" s="154">
        <f t="shared" si="146"/>
        <v>0</v>
      </c>
      <c r="AG152" s="154">
        <f t="shared" si="146"/>
        <v>0</v>
      </c>
      <c r="AH152" s="154">
        <f t="shared" si="146"/>
        <v>0</v>
      </c>
      <c r="AI152" s="154">
        <f t="shared" si="146"/>
        <v>0</v>
      </c>
      <c r="AJ152" s="154">
        <f t="shared" si="146"/>
        <v>0</v>
      </c>
      <c r="AK152" s="154">
        <f t="shared" si="146"/>
        <v>0</v>
      </c>
      <c r="AL152" s="152">
        <f t="shared" si="146"/>
        <v>0</v>
      </c>
      <c r="AM152" s="153"/>
      <c r="AN152" s="155">
        <f aca="true" t="shared" si="147" ref="AN152:AT152">+AN148</f>
        <v>0</v>
      </c>
      <c r="AO152" s="154">
        <f t="shared" si="147"/>
        <v>0</v>
      </c>
      <c r="AP152" s="154">
        <f t="shared" si="147"/>
        <v>0</v>
      </c>
      <c r="AQ152" s="154">
        <f t="shared" si="147"/>
        <v>0</v>
      </c>
      <c r="AR152" s="154">
        <f t="shared" si="147"/>
        <v>0</v>
      </c>
      <c r="AS152" s="154">
        <f t="shared" si="147"/>
        <v>0</v>
      </c>
      <c r="AT152" s="154">
        <f t="shared" si="147"/>
        <v>0</v>
      </c>
    </row>
    <row r="153" spans="1:2" ht="12.75">
      <c r="A153" s="41"/>
      <c r="B153" s="41"/>
    </row>
    <row r="154" spans="1:14" ht="12.75">
      <c r="A154" s="156"/>
      <c r="B154" s="156"/>
      <c r="C154" s="156"/>
      <c r="D154" s="156"/>
      <c r="E154" s="156"/>
      <c r="F154" s="156"/>
      <c r="G154" s="157"/>
      <c r="H154" s="157"/>
      <c r="I154" s="157"/>
      <c r="J154" s="157"/>
      <c r="K154" s="157"/>
      <c r="L154" s="157"/>
      <c r="M154" s="157"/>
      <c r="N154" s="157"/>
    </row>
    <row r="155" spans="1:28" ht="12.75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</row>
    <row r="156" spans="1:14" ht="12.75">
      <c r="A156" s="159"/>
      <c r="B156" s="159"/>
      <c r="C156" s="160"/>
      <c r="D156" s="161"/>
      <c r="E156" s="161"/>
      <c r="F156" s="161"/>
      <c r="G156" s="157"/>
      <c r="H156" s="157"/>
      <c r="I156" s="157"/>
      <c r="J156" s="157"/>
      <c r="K156" s="157"/>
      <c r="L156" s="157"/>
      <c r="M156" s="157"/>
      <c r="N156" s="157"/>
    </row>
    <row r="157" spans="1:28" ht="12.75">
      <c r="A157" s="15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</row>
    <row r="158" spans="1:2" ht="12.75">
      <c r="A158" s="41"/>
      <c r="B158" s="41"/>
    </row>
    <row r="159" spans="1:2" ht="12.75">
      <c r="A159" s="41"/>
      <c r="B159" s="41"/>
    </row>
    <row r="160" spans="1:2" ht="12.75">
      <c r="A160" s="41"/>
      <c r="B160" s="41"/>
    </row>
    <row r="161" spans="1:2" ht="12.75">
      <c r="A161" s="41"/>
      <c r="B161" s="41"/>
    </row>
    <row r="162" spans="1:2" ht="12.75">
      <c r="A162" s="41"/>
      <c r="B162" s="41"/>
    </row>
    <row r="163" spans="1:2" ht="12.75">
      <c r="A163" s="41"/>
      <c r="B163" s="41"/>
    </row>
    <row r="164" spans="1:2" ht="12.75">
      <c r="A164" s="41"/>
      <c r="B164" s="41"/>
    </row>
    <row r="165" spans="1:2" ht="12.75">
      <c r="A165" s="41"/>
      <c r="B165" s="41"/>
    </row>
    <row r="166" spans="1:2" ht="12.75">
      <c r="A166" s="41"/>
      <c r="B166" s="41"/>
    </row>
    <row r="167" spans="1:2" ht="12.75">
      <c r="A167" s="41"/>
      <c r="B167" s="41"/>
    </row>
    <row r="168" spans="1:2" ht="12.75">
      <c r="A168" s="41"/>
      <c r="B168" s="41"/>
    </row>
    <row r="169" spans="1:2" ht="12.75">
      <c r="A169" s="41"/>
      <c r="B169" s="41"/>
    </row>
    <row r="170" spans="1:2" ht="12.75">
      <c r="A170" s="41"/>
      <c r="B170" s="41"/>
    </row>
    <row r="171" spans="1:2" ht="12.75">
      <c r="A171" s="41"/>
      <c r="B171" s="41"/>
    </row>
    <row r="172" spans="1:2" ht="12.75">
      <c r="A172" s="41"/>
      <c r="B172" s="41"/>
    </row>
    <row r="173" spans="1:2" ht="12.75">
      <c r="A173" s="41"/>
      <c r="B173" s="41"/>
    </row>
    <row r="174" spans="1:2" ht="12.75">
      <c r="A174" s="41"/>
      <c r="B174" s="41"/>
    </row>
    <row r="175" spans="1:2" ht="12.75">
      <c r="A175" s="41"/>
      <c r="B175" s="41"/>
    </row>
    <row r="176" spans="1:2" ht="12.75">
      <c r="A176" s="41"/>
      <c r="B176" s="41"/>
    </row>
    <row r="177" spans="1:2" ht="12.75">
      <c r="A177" s="41"/>
      <c r="B177" s="41"/>
    </row>
    <row r="178" spans="1:2" ht="12.75">
      <c r="A178" s="41"/>
      <c r="B178" s="41"/>
    </row>
    <row r="179" spans="1:2" ht="12.75">
      <c r="A179" s="41"/>
      <c r="B179" s="41"/>
    </row>
    <row r="180" spans="1:2" ht="12.75">
      <c r="A180" s="41"/>
      <c r="B180" s="41"/>
    </row>
    <row r="181" spans="1:2" ht="12.75">
      <c r="A181" s="41"/>
      <c r="B181" s="41"/>
    </row>
    <row r="182" spans="1:2" ht="12.75">
      <c r="A182" s="41"/>
      <c r="B182" s="41"/>
    </row>
    <row r="183" spans="1:2" ht="12.75">
      <c r="A183" s="41"/>
      <c r="B183" s="41"/>
    </row>
    <row r="184" spans="1:2" ht="9.75" customHeight="1">
      <c r="A184" s="41"/>
      <c r="B184" s="41"/>
    </row>
    <row r="185" spans="1:2" ht="12" customHeight="1">
      <c r="A185" s="41"/>
      <c r="B185" s="41"/>
    </row>
    <row r="186" spans="1:2" ht="12.75">
      <c r="A186" s="41"/>
      <c r="B186" s="41"/>
    </row>
    <row r="187" spans="1:2" ht="12.75">
      <c r="A187" s="41"/>
      <c r="B187" s="41"/>
    </row>
    <row r="188" spans="1:2" ht="12.75">
      <c r="A188" s="41"/>
      <c r="B188" s="41"/>
    </row>
    <row r="189" spans="1:2" ht="12.75">
      <c r="A189" s="41"/>
      <c r="B189" s="41"/>
    </row>
    <row r="190" spans="1:2" ht="12.75">
      <c r="A190" s="41"/>
      <c r="B190" s="41"/>
    </row>
    <row r="191" spans="1:2" ht="12.75">
      <c r="A191" s="41"/>
      <c r="B191" s="41"/>
    </row>
    <row r="192" spans="1:2" ht="12.75">
      <c r="A192" s="41"/>
      <c r="B192" s="41"/>
    </row>
    <row r="193" spans="1:2" ht="12.75">
      <c r="A193" s="41"/>
      <c r="B193" s="41"/>
    </row>
    <row r="194" spans="1:2" ht="12.75">
      <c r="A194" s="41"/>
      <c r="B194" s="41"/>
    </row>
    <row r="195" spans="1:2" ht="12.75">
      <c r="A195" s="41"/>
      <c r="B195" s="41"/>
    </row>
    <row r="196" spans="1:2" ht="12.75">
      <c r="A196" s="41"/>
      <c r="B196" s="41"/>
    </row>
    <row r="197" spans="1:2" ht="12.75">
      <c r="A197" s="41"/>
      <c r="B197" s="41"/>
    </row>
    <row r="198" spans="1:2" ht="12.75">
      <c r="A198" s="41"/>
      <c r="B198" s="41"/>
    </row>
    <row r="199" spans="1:2" ht="12.75">
      <c r="A199" s="41"/>
      <c r="B199" s="41"/>
    </row>
    <row r="200" spans="1:2" ht="12.75">
      <c r="A200" s="41"/>
      <c r="B200" s="41"/>
    </row>
    <row r="201" spans="1:2" ht="12.75">
      <c r="A201" s="41"/>
      <c r="B201" s="41"/>
    </row>
    <row r="202" spans="1:2" ht="12.75">
      <c r="A202" s="41"/>
      <c r="B202" s="41"/>
    </row>
    <row r="203" spans="1:2" ht="12.75">
      <c r="A203" s="41"/>
      <c r="B203" s="41"/>
    </row>
    <row r="204" spans="1:2" ht="12.75">
      <c r="A204" s="41"/>
      <c r="B204" s="41"/>
    </row>
    <row r="205" spans="1:2" ht="12.75">
      <c r="A205" s="41"/>
      <c r="B205" s="41"/>
    </row>
    <row r="206" spans="1:2" ht="12.75">
      <c r="A206" s="41"/>
      <c r="B206" s="41"/>
    </row>
    <row r="207" spans="1:2" ht="14.25" customHeight="1">
      <c r="A207" s="41"/>
      <c r="B207" s="41"/>
    </row>
    <row r="208" spans="1:2" ht="14.25" customHeight="1">
      <c r="A208" s="42"/>
      <c r="B208" s="42"/>
    </row>
    <row r="209" spans="1:2" ht="14.25" customHeight="1">
      <c r="A209" s="42"/>
      <c r="B209" s="42"/>
    </row>
    <row r="210" spans="1:2" ht="14.25" customHeight="1">
      <c r="A210" s="42"/>
      <c r="B210" s="42"/>
    </row>
    <row r="211" spans="1:2" ht="14.25" customHeight="1">
      <c r="A211" s="42"/>
      <c r="B211" s="42"/>
    </row>
    <row r="212" spans="1:2" ht="14.25" customHeight="1">
      <c r="A212" s="42"/>
      <c r="B212" s="42"/>
    </row>
    <row r="213" spans="1:2" ht="14.25" customHeight="1">
      <c r="A213" s="42"/>
      <c r="B213" s="42"/>
    </row>
    <row r="214" spans="1:2" ht="14.25" customHeight="1">
      <c r="A214" s="42"/>
      <c r="B214" s="42"/>
    </row>
    <row r="215" spans="1:2" ht="12.75">
      <c r="A215" s="42"/>
      <c r="B215" s="42"/>
    </row>
    <row r="216" spans="1:2" ht="12.75">
      <c r="A216" s="42"/>
      <c r="B216" s="42"/>
    </row>
    <row r="217" spans="1:2" ht="12.75">
      <c r="A217" s="42"/>
      <c r="B217" s="42"/>
    </row>
    <row r="218" spans="1:2" ht="12.75">
      <c r="A218" s="42"/>
      <c r="B218" s="42"/>
    </row>
    <row r="219" spans="1:2" ht="12.75">
      <c r="A219" s="42"/>
      <c r="B219" s="42"/>
    </row>
    <row r="220" spans="1:2" ht="12.75">
      <c r="A220" s="42"/>
      <c r="B220" s="42"/>
    </row>
    <row r="221" spans="1:2" ht="12.75">
      <c r="A221" s="42"/>
      <c r="B221" s="42"/>
    </row>
    <row r="222" spans="1:2" ht="12.75">
      <c r="A222" s="42"/>
      <c r="B222" s="42"/>
    </row>
    <row r="223" spans="1:2" ht="12.75">
      <c r="A223" s="42"/>
      <c r="B223" s="42"/>
    </row>
    <row r="224" spans="1:2" ht="12.75">
      <c r="A224" s="42"/>
      <c r="B224" s="42"/>
    </row>
    <row r="225" spans="1:2" ht="12.75">
      <c r="A225" s="42"/>
      <c r="B225" s="42"/>
    </row>
    <row r="226" spans="1:2" ht="12.75">
      <c r="A226" s="42"/>
      <c r="B226" s="42"/>
    </row>
    <row r="227" spans="1:2" ht="12.75">
      <c r="A227" s="42"/>
      <c r="B227" s="42"/>
    </row>
    <row r="228" spans="1:2" ht="12.75">
      <c r="A228" s="42"/>
      <c r="B228" s="42"/>
    </row>
    <row r="229" spans="1:2" ht="12.75">
      <c r="A229" s="42"/>
      <c r="B229" s="42"/>
    </row>
    <row r="230" spans="1:2" ht="12.75">
      <c r="A230" s="42"/>
      <c r="B230" s="42"/>
    </row>
    <row r="231" spans="1:2" ht="12.75">
      <c r="A231" s="42"/>
      <c r="B231" s="42"/>
    </row>
    <row r="232" spans="1:2" ht="12.75">
      <c r="A232" s="42"/>
      <c r="B232" s="42"/>
    </row>
    <row r="233" spans="1:2" ht="12.75">
      <c r="A233" s="42"/>
      <c r="B233" s="42"/>
    </row>
    <row r="234" spans="1:2" ht="12.75">
      <c r="A234" s="42"/>
      <c r="B234" s="42"/>
    </row>
    <row r="235" spans="1:2" ht="12.75">
      <c r="A235" s="42"/>
      <c r="B235" s="42"/>
    </row>
    <row r="236" spans="1:2" ht="12.75">
      <c r="A236" s="42"/>
      <c r="B236" s="42"/>
    </row>
    <row r="237" spans="1:2" ht="12.75">
      <c r="A237" s="42"/>
      <c r="B237" s="42"/>
    </row>
    <row r="238" spans="1:2" ht="12.75">
      <c r="A238" s="42"/>
      <c r="B238" s="42"/>
    </row>
    <row r="239" spans="1:2" ht="12.75">
      <c r="A239" s="42"/>
      <c r="B239" s="42"/>
    </row>
    <row r="240" spans="1:2" ht="12.75">
      <c r="A240" s="42"/>
      <c r="B240" s="42"/>
    </row>
    <row r="241" spans="1:2" ht="12.75">
      <c r="A241" s="42"/>
      <c r="B241" s="42"/>
    </row>
    <row r="242" spans="1:2" ht="12.75">
      <c r="A242" s="42"/>
      <c r="B242" s="42"/>
    </row>
    <row r="243" spans="1:2" ht="12.75">
      <c r="A243" s="42"/>
      <c r="B243" s="42"/>
    </row>
    <row r="244" spans="1:2" ht="12.75">
      <c r="A244" s="42"/>
      <c r="B244" s="42"/>
    </row>
    <row r="245" spans="1:2" ht="12.75">
      <c r="A245" s="42"/>
      <c r="B245" s="42"/>
    </row>
    <row r="246" spans="1:2" ht="16.5" customHeight="1">
      <c r="A246" s="42"/>
      <c r="B246" s="42"/>
    </row>
    <row r="247" spans="1:2" ht="12.75">
      <c r="A247" s="42"/>
      <c r="B247" s="42"/>
    </row>
    <row r="248" spans="1:2" ht="12.75">
      <c r="A248" s="42"/>
      <c r="B248" s="42"/>
    </row>
    <row r="249" spans="1:2" ht="12.75">
      <c r="A249" s="42"/>
      <c r="B249" s="42"/>
    </row>
    <row r="250" spans="1:2" ht="12.75">
      <c r="A250" s="42"/>
      <c r="B250" s="42"/>
    </row>
    <row r="251" spans="1:2" ht="12.75">
      <c r="A251" s="42"/>
      <c r="B251" s="42"/>
    </row>
    <row r="252" spans="1:2" ht="12.75">
      <c r="A252" s="42"/>
      <c r="B252" s="42"/>
    </row>
    <row r="253" spans="1:2" ht="12.75">
      <c r="A253" s="42"/>
      <c r="B253" s="42"/>
    </row>
    <row r="254" spans="1:2" ht="14.25" customHeight="1">
      <c r="A254" s="42"/>
      <c r="B254" s="42"/>
    </row>
    <row r="255" spans="1:2" ht="12.75">
      <c r="A255" s="42"/>
      <c r="B255" s="42"/>
    </row>
    <row r="256" spans="1:2" ht="12.75">
      <c r="A256" s="42"/>
      <c r="B256" s="42"/>
    </row>
    <row r="257" spans="1:2" ht="12.75">
      <c r="A257" s="42"/>
      <c r="B257" s="42"/>
    </row>
    <row r="258" spans="1:2" ht="12.75">
      <c r="A258" s="42"/>
      <c r="B258" s="42"/>
    </row>
    <row r="259" spans="1:2" ht="12.75">
      <c r="A259" s="42"/>
      <c r="B259" s="42"/>
    </row>
    <row r="260" spans="1:2" ht="12.75">
      <c r="A260" s="42"/>
      <c r="B260" s="42"/>
    </row>
    <row r="261" spans="1:2" ht="12.75">
      <c r="A261" s="42"/>
      <c r="B261" s="42"/>
    </row>
    <row r="262" spans="1:2" ht="12.75">
      <c r="A262" s="42"/>
      <c r="B262" s="42"/>
    </row>
    <row r="263" spans="1:2" ht="12.75">
      <c r="A263" s="42"/>
      <c r="B263" s="42"/>
    </row>
    <row r="264" spans="1:2" ht="12.75">
      <c r="A264" s="42"/>
      <c r="B264" s="42"/>
    </row>
    <row r="265" spans="1:2" ht="12.75">
      <c r="A265" s="42"/>
      <c r="B265" s="42"/>
    </row>
    <row r="266" spans="1:2" ht="12.75">
      <c r="A266" s="42"/>
      <c r="B266" s="42"/>
    </row>
    <row r="267" spans="1:2" ht="12.75">
      <c r="A267" s="42"/>
      <c r="B267" s="42"/>
    </row>
    <row r="268" spans="1:2" ht="15.75" customHeight="1">
      <c r="A268" s="42"/>
      <c r="B268" s="42"/>
    </row>
    <row r="269" spans="1:2" ht="12.75">
      <c r="A269" s="42"/>
      <c r="B269" s="42"/>
    </row>
    <row r="270" spans="1:2" ht="12.75">
      <c r="A270" s="42"/>
      <c r="B270" s="42"/>
    </row>
    <row r="271" spans="1:2" ht="12.75">
      <c r="A271" s="42"/>
      <c r="B271" s="42"/>
    </row>
    <row r="272" spans="1:2" ht="12.75">
      <c r="A272" s="42"/>
      <c r="B272" s="42"/>
    </row>
    <row r="273" spans="1:2" ht="15.75" customHeight="1">
      <c r="A273" s="42"/>
      <c r="B273" s="42"/>
    </row>
    <row r="274" spans="1:2" ht="12.75">
      <c r="A274" s="42"/>
      <c r="B274" s="42"/>
    </row>
    <row r="275" spans="1:2" ht="12.75">
      <c r="A275" s="42"/>
      <c r="B275" s="42"/>
    </row>
    <row r="276" spans="1:2" ht="12.75">
      <c r="A276" s="42"/>
      <c r="B276" s="42"/>
    </row>
    <row r="277" spans="1:2" ht="12.75">
      <c r="A277" s="42"/>
      <c r="B277" s="42"/>
    </row>
    <row r="278" spans="1:2" ht="12.75">
      <c r="A278" s="42"/>
      <c r="B278" s="42"/>
    </row>
    <row r="279" spans="1:2" ht="12.75">
      <c r="A279" s="42"/>
      <c r="B279" s="42"/>
    </row>
    <row r="280" spans="1:2" ht="12.75">
      <c r="A280" s="42"/>
      <c r="B280" s="42"/>
    </row>
    <row r="281" spans="1:2" ht="12.75">
      <c r="A281" s="42"/>
      <c r="B281" s="42"/>
    </row>
    <row r="282" spans="1:2" ht="12.75">
      <c r="A282" s="42"/>
      <c r="B282" s="42"/>
    </row>
    <row r="283" spans="1:2" ht="12.75">
      <c r="A283" s="42"/>
      <c r="B283" s="42"/>
    </row>
    <row r="284" spans="1:2" ht="12.75">
      <c r="A284" s="42"/>
      <c r="B284" s="42"/>
    </row>
    <row r="285" spans="1:2" ht="12.75">
      <c r="A285" s="42"/>
      <c r="B285" s="42"/>
    </row>
    <row r="286" spans="1:2" ht="15.75" customHeight="1">
      <c r="A286" s="42"/>
      <c r="B286" s="42"/>
    </row>
    <row r="287" spans="1:2" ht="12.75">
      <c r="A287" s="42"/>
      <c r="B287" s="42"/>
    </row>
    <row r="288" spans="1:2" ht="12.75">
      <c r="A288" s="42"/>
      <c r="B288" s="42"/>
    </row>
    <row r="289" spans="1:2" ht="12.75">
      <c r="A289" s="42"/>
      <c r="B289" s="42"/>
    </row>
    <row r="290" spans="1:2" ht="12.75">
      <c r="A290" s="42"/>
      <c r="B290" s="42"/>
    </row>
    <row r="291" spans="1:2" ht="12.75">
      <c r="A291" s="42"/>
      <c r="B291" s="42"/>
    </row>
    <row r="292" spans="1:2" ht="12.75">
      <c r="A292" s="42"/>
      <c r="B292" s="42"/>
    </row>
    <row r="293" spans="1:2" ht="12.75">
      <c r="A293" s="42"/>
      <c r="B293" s="42"/>
    </row>
    <row r="294" spans="1:2" ht="12.75">
      <c r="A294" s="42"/>
      <c r="B294" s="42"/>
    </row>
    <row r="295" spans="1:2" ht="12.75">
      <c r="A295" s="42"/>
      <c r="B295" s="42"/>
    </row>
    <row r="296" spans="1:2" ht="12.75">
      <c r="A296" s="42"/>
      <c r="B296" s="42"/>
    </row>
    <row r="297" spans="1:2" ht="12" customHeight="1">
      <c r="A297" s="42"/>
      <c r="B297" s="42"/>
    </row>
    <row r="298" spans="1:2" ht="12.75">
      <c r="A298" s="42"/>
      <c r="B298" s="42"/>
    </row>
    <row r="299" spans="1:2" ht="12.75">
      <c r="A299" s="42"/>
      <c r="B299" s="42"/>
    </row>
    <row r="300" spans="1:2" ht="12.75">
      <c r="A300" s="42"/>
      <c r="B300" s="42"/>
    </row>
    <row r="301" spans="1:2" ht="12.75">
      <c r="A301" s="42"/>
      <c r="B301" s="42"/>
    </row>
    <row r="302" spans="1:2" ht="12.75">
      <c r="A302" s="42"/>
      <c r="B302" s="42"/>
    </row>
    <row r="303" spans="1:2" ht="12.75">
      <c r="A303" s="42"/>
      <c r="B303" s="42"/>
    </row>
    <row r="304" spans="1:2" ht="12.75">
      <c r="A304" s="42"/>
      <c r="B304" s="42"/>
    </row>
    <row r="305" spans="1:2" ht="12.75">
      <c r="A305" s="42"/>
      <c r="B305" s="42"/>
    </row>
    <row r="306" spans="1:2" ht="12.75">
      <c r="A306" s="42"/>
      <c r="B306" s="42"/>
    </row>
    <row r="307" spans="1:2" ht="12.75">
      <c r="A307" s="42"/>
      <c r="B307" s="42"/>
    </row>
    <row r="308" spans="1:2" ht="12.75">
      <c r="A308" s="42"/>
      <c r="B308" s="42"/>
    </row>
    <row r="309" spans="1:2" ht="12.75">
      <c r="A309" s="42"/>
      <c r="B309" s="42"/>
    </row>
    <row r="310" spans="1:2" ht="12.75">
      <c r="A310" s="42"/>
      <c r="B310" s="42"/>
    </row>
    <row r="311" spans="1:2" ht="12.75">
      <c r="A311" s="42"/>
      <c r="B311" s="42"/>
    </row>
    <row r="312" spans="1:2" ht="12.75">
      <c r="A312" s="42"/>
      <c r="B312" s="42"/>
    </row>
    <row r="313" spans="1:2" ht="12.75">
      <c r="A313" s="42"/>
      <c r="B313" s="42"/>
    </row>
    <row r="314" spans="1:2" ht="12.75">
      <c r="A314" s="42"/>
      <c r="B314" s="42"/>
    </row>
    <row r="315" spans="1:2" ht="12.75">
      <c r="A315" s="42"/>
      <c r="B315" s="42"/>
    </row>
    <row r="316" spans="1:2" ht="12.75">
      <c r="A316" s="42"/>
      <c r="B316" s="42"/>
    </row>
    <row r="317" spans="1:2" ht="12.75">
      <c r="A317" s="42"/>
      <c r="B317" s="42"/>
    </row>
    <row r="318" spans="1:2" ht="12.75">
      <c r="A318" s="42"/>
      <c r="B318" s="42"/>
    </row>
    <row r="319" spans="1:2" ht="12.75">
      <c r="A319" s="42"/>
      <c r="B319" s="42"/>
    </row>
    <row r="320" spans="1:2" ht="12.75">
      <c r="A320" s="42"/>
      <c r="B320" s="42"/>
    </row>
    <row r="321" spans="1:2" ht="12.75">
      <c r="A321" s="42"/>
      <c r="B321" s="42"/>
    </row>
    <row r="322" spans="1:2" ht="12.75">
      <c r="A322" s="42"/>
      <c r="B322" s="42"/>
    </row>
    <row r="323" spans="1:2" ht="12.75">
      <c r="A323" s="42"/>
      <c r="B323" s="42"/>
    </row>
    <row r="324" spans="1:2" ht="12.75">
      <c r="A324" s="42"/>
      <c r="B324" s="42"/>
    </row>
    <row r="325" spans="1:2" ht="12.75">
      <c r="A325" s="42"/>
      <c r="B325" s="42"/>
    </row>
    <row r="326" spans="1:2" ht="12.75">
      <c r="A326" s="42"/>
      <c r="B326" s="42"/>
    </row>
  </sheetData>
  <sheetProtection/>
  <mergeCells count="8">
    <mergeCell ref="A155:AB155"/>
    <mergeCell ref="A157:AB157"/>
    <mergeCell ref="A7:AL7"/>
    <mergeCell ref="A8:AL8"/>
    <mergeCell ref="G1:S1"/>
    <mergeCell ref="G2:S2"/>
    <mergeCell ref="A5:AL5"/>
    <mergeCell ref="A6:AL6"/>
  </mergeCells>
  <printOptions horizontalCentered="1"/>
  <pageMargins left="0" right="0" top="0.3937007874015748" bottom="0.2362204724409449" header="0" footer="0"/>
  <pageSetup horizontalDpi="600" verticalDpi="600" orientation="portrait" paperSize="9" scale="80" r:id="rId1"/>
  <headerFooter alignWithMargins="0">
    <oddFooter>&amp;C&amp;4Page &amp;P&amp;R&amp;4&amp;A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35"/>
  </sheetPr>
  <dimension ref="A1:J351"/>
  <sheetViews>
    <sheetView tabSelected="1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3" sqref="A3"/>
    </sheetView>
  </sheetViews>
  <sheetFormatPr defaultColWidth="9.140625" defaultRowHeight="12.75"/>
  <cols>
    <col min="1" max="1" width="67.57421875" style="3" customWidth="1"/>
    <col min="2" max="2" width="7.8515625" style="3" customWidth="1"/>
    <col min="3" max="3" width="6.8515625" style="3" customWidth="1"/>
    <col min="4" max="4" width="5.8515625" style="3" customWidth="1"/>
    <col min="5" max="5" width="6.8515625" style="3" customWidth="1"/>
    <col min="6" max="6" width="6.140625" style="3" customWidth="1"/>
    <col min="7" max="7" width="6.8515625" style="3" customWidth="1"/>
    <col min="8" max="8" width="6.00390625" style="3" customWidth="1"/>
    <col min="9" max="9" width="6.57421875" style="3" customWidth="1"/>
    <col min="10" max="10" width="5.8515625" style="3" customWidth="1"/>
    <col min="11" max="16384" width="9.140625" style="3" customWidth="1"/>
  </cols>
  <sheetData>
    <row r="1" spans="1:10" ht="14.25" customHeight="1">
      <c r="A1" s="1" t="s">
        <v>0</v>
      </c>
      <c r="B1" s="2"/>
      <c r="D1" s="75"/>
      <c r="E1" s="75"/>
      <c r="F1" s="75"/>
      <c r="G1" s="75"/>
      <c r="H1" s="75"/>
      <c r="I1" s="75"/>
      <c r="J1" s="75"/>
    </row>
    <row r="2" spans="1:10" ht="12.75" customHeight="1">
      <c r="A2" s="7" t="s">
        <v>1</v>
      </c>
      <c r="B2" s="8"/>
      <c r="C2" s="76"/>
      <c r="D2" s="76"/>
      <c r="E2" s="76"/>
      <c r="F2" s="76"/>
      <c r="G2" s="76"/>
      <c r="H2" s="76"/>
      <c r="I2" s="76"/>
      <c r="J2" s="76"/>
    </row>
    <row r="3" spans="1:10" ht="12" customHeight="1">
      <c r="A3" s="7"/>
      <c r="B3" s="10"/>
      <c r="C3" s="6"/>
      <c r="D3" s="6"/>
      <c r="E3" s="6"/>
      <c r="F3" s="6"/>
      <c r="G3" s="6"/>
      <c r="H3" s="6"/>
      <c r="I3" s="6"/>
      <c r="J3" s="6"/>
    </row>
    <row r="4" spans="1:10" ht="12" customHeight="1">
      <c r="A4" s="7"/>
      <c r="B4" s="10"/>
      <c r="C4" s="6"/>
      <c r="D4" s="6"/>
      <c r="E4" s="6"/>
      <c r="F4" s="6"/>
      <c r="G4" s="6"/>
      <c r="H4" s="6"/>
      <c r="I4" s="6"/>
      <c r="J4" s="6"/>
    </row>
    <row r="5" spans="1:10" ht="12" customHeight="1">
      <c r="A5" s="7"/>
      <c r="B5" s="10"/>
      <c r="C5" s="6"/>
      <c r="D5" s="6"/>
      <c r="E5" s="6"/>
      <c r="F5" s="6"/>
      <c r="G5" s="6"/>
      <c r="H5" s="6"/>
      <c r="I5" s="6"/>
      <c r="J5" s="6"/>
    </row>
    <row r="6" spans="1:10" ht="12" customHeight="1">
      <c r="A6" s="7"/>
      <c r="B6" s="8"/>
      <c r="C6" s="9"/>
      <c r="D6" s="9"/>
      <c r="E6" s="9"/>
      <c r="F6" s="9"/>
      <c r="G6" s="9"/>
      <c r="H6" s="9"/>
      <c r="I6" s="9"/>
      <c r="J6" s="9"/>
    </row>
    <row r="7" spans="1:10" ht="13.5" customHeight="1">
      <c r="A7" s="78" t="s">
        <v>2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3.5" customHeight="1">
      <c r="A8" s="77" t="s">
        <v>3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2" customHeight="1">
      <c r="A9" s="77" t="s">
        <v>4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14.25" customHeight="1">
      <c r="A10" s="75" t="s">
        <v>5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3.5" customHeight="1">
      <c r="A11" s="4"/>
      <c r="B11" s="4"/>
      <c r="C11" s="12"/>
      <c r="D11" s="5"/>
      <c r="E11" s="12"/>
      <c r="F11" s="5"/>
      <c r="G11" s="12"/>
      <c r="H11" s="12"/>
      <c r="I11" s="5"/>
      <c r="J11" s="5"/>
    </row>
    <row r="12" spans="1:10" ht="14.25" customHeight="1" thickBot="1">
      <c r="A12" s="13"/>
      <c r="B12" s="13"/>
      <c r="C12" s="11"/>
      <c r="D12" s="11"/>
      <c r="E12" s="11"/>
      <c r="F12" s="11"/>
      <c r="G12" s="11"/>
      <c r="H12" s="11"/>
      <c r="I12" s="11"/>
      <c r="J12" s="14" t="s">
        <v>6</v>
      </c>
    </row>
    <row r="13" spans="1:10" ht="12.75" customHeight="1">
      <c r="A13" s="15"/>
      <c r="B13" s="16" t="s">
        <v>7</v>
      </c>
      <c r="C13" s="18"/>
      <c r="D13" s="18"/>
      <c r="E13" s="17"/>
      <c r="F13" s="17"/>
      <c r="G13" s="17"/>
      <c r="H13" s="17"/>
      <c r="I13" s="17"/>
      <c r="J13" s="17"/>
    </row>
    <row r="14" spans="1:10" ht="12.75">
      <c r="A14" s="19" t="s">
        <v>9</v>
      </c>
      <c r="B14" s="20" t="s">
        <v>10</v>
      </c>
      <c r="C14" s="22" t="s">
        <v>11</v>
      </c>
      <c r="D14" s="21">
        <v>0.1</v>
      </c>
      <c r="E14" s="21" t="s">
        <v>12</v>
      </c>
      <c r="F14" s="21" t="s">
        <v>13</v>
      </c>
      <c r="G14" s="21" t="s">
        <v>14</v>
      </c>
      <c r="H14" s="21">
        <v>0.1</v>
      </c>
      <c r="I14" s="21" t="s">
        <v>15</v>
      </c>
      <c r="J14" s="21">
        <v>0.1</v>
      </c>
    </row>
    <row r="15" spans="1:10" ht="17.25" customHeight="1" thickBot="1">
      <c r="A15" s="23"/>
      <c r="B15" s="24" t="s">
        <v>16</v>
      </c>
      <c r="C15" s="27" t="s">
        <v>8</v>
      </c>
      <c r="D15" s="28" t="s">
        <v>17</v>
      </c>
      <c r="E15" s="25"/>
      <c r="F15" s="26"/>
      <c r="G15" s="26"/>
      <c r="H15" s="29" t="s">
        <v>17</v>
      </c>
      <c r="I15" s="26"/>
      <c r="J15" s="29" t="s">
        <v>17</v>
      </c>
    </row>
    <row r="16" spans="1:10" ht="13.5" thickBot="1">
      <c r="A16" s="30" t="s">
        <v>18</v>
      </c>
      <c r="B16" s="30" t="s">
        <v>19</v>
      </c>
      <c r="C16" s="30">
        <v>1</v>
      </c>
      <c r="D16" s="31" t="s">
        <v>20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</row>
    <row r="17" spans="1:10" ht="12.75">
      <c r="A17" s="43" t="s">
        <v>34</v>
      </c>
      <c r="B17" s="44" t="s">
        <v>35</v>
      </c>
      <c r="C17" s="45">
        <v>585381</v>
      </c>
      <c r="D17" s="45">
        <v>52891</v>
      </c>
      <c r="E17" s="46">
        <v>297491</v>
      </c>
      <c r="F17" s="46">
        <v>69535</v>
      </c>
      <c r="G17" s="46">
        <v>103436</v>
      </c>
      <c r="H17" s="46">
        <v>26801</v>
      </c>
      <c r="I17" s="47">
        <v>114919</v>
      </c>
      <c r="J17" s="47">
        <v>26090</v>
      </c>
    </row>
    <row r="18" spans="1:10" ht="12.75">
      <c r="A18" s="32" t="s">
        <v>21</v>
      </c>
      <c r="B18" s="33" t="s">
        <v>22</v>
      </c>
      <c r="C18" s="48">
        <v>302013</v>
      </c>
      <c r="D18" s="48">
        <v>45368</v>
      </c>
      <c r="E18" s="48">
        <v>61491</v>
      </c>
      <c r="F18" s="48">
        <v>69535</v>
      </c>
      <c r="G18" s="48">
        <v>77736</v>
      </c>
      <c r="H18" s="48">
        <v>23344</v>
      </c>
      <c r="I18" s="48">
        <v>93251</v>
      </c>
      <c r="J18" s="48">
        <v>22024</v>
      </c>
    </row>
    <row r="19" spans="1:10" ht="14.25" customHeight="1">
      <c r="A19" s="34" t="s">
        <v>23</v>
      </c>
      <c r="B19" s="35" t="s">
        <v>24</v>
      </c>
      <c r="C19" s="49">
        <v>122111</v>
      </c>
      <c r="D19" s="49">
        <v>0</v>
      </c>
      <c r="E19" s="37">
        <v>30296</v>
      </c>
      <c r="F19" s="37">
        <v>30805</v>
      </c>
      <c r="G19" s="37">
        <v>30807</v>
      </c>
      <c r="H19" s="37">
        <v>0</v>
      </c>
      <c r="I19" s="37">
        <v>30203</v>
      </c>
      <c r="J19" s="37">
        <v>0</v>
      </c>
    </row>
    <row r="20" spans="1:10" ht="14.25" customHeight="1">
      <c r="A20" s="34" t="s">
        <v>25</v>
      </c>
      <c r="B20" s="35" t="s">
        <v>26</v>
      </c>
      <c r="C20" s="49">
        <v>49175</v>
      </c>
      <c r="D20" s="49">
        <v>26919</v>
      </c>
      <c r="E20" s="50">
        <v>7085</v>
      </c>
      <c r="F20" s="50">
        <v>5950</v>
      </c>
      <c r="G20" s="50">
        <v>18437</v>
      </c>
      <c r="H20" s="50">
        <v>14123</v>
      </c>
      <c r="I20" s="50">
        <v>17703</v>
      </c>
      <c r="J20" s="50">
        <v>12796</v>
      </c>
    </row>
    <row r="21" spans="1:10" ht="14.25" customHeight="1">
      <c r="A21" s="34" t="s">
        <v>36</v>
      </c>
      <c r="B21" s="35" t="s">
        <v>27</v>
      </c>
      <c r="C21" s="49">
        <v>985</v>
      </c>
      <c r="D21" s="49">
        <v>0</v>
      </c>
      <c r="E21" s="50">
        <v>236</v>
      </c>
      <c r="F21" s="50">
        <v>270</v>
      </c>
      <c r="G21" s="50">
        <v>241</v>
      </c>
      <c r="H21" s="50">
        <v>0</v>
      </c>
      <c r="I21" s="50">
        <v>238</v>
      </c>
      <c r="J21" s="50">
        <v>0</v>
      </c>
    </row>
    <row r="22" spans="1:10" ht="14.25" customHeight="1">
      <c r="A22" s="34" t="s">
        <v>28</v>
      </c>
      <c r="B22" s="35" t="s">
        <v>29</v>
      </c>
      <c r="C22" s="49">
        <v>13365</v>
      </c>
      <c r="D22" s="49">
        <v>0</v>
      </c>
      <c r="E22" s="50">
        <v>120</v>
      </c>
      <c r="F22" s="50">
        <v>289</v>
      </c>
      <c r="G22" s="50">
        <v>0</v>
      </c>
      <c r="H22" s="50">
        <v>0</v>
      </c>
      <c r="I22" s="50">
        <v>12956</v>
      </c>
      <c r="J22" s="50">
        <v>0</v>
      </c>
    </row>
    <row r="23" spans="1:10" ht="14.25" customHeight="1">
      <c r="A23" s="34" t="s">
        <v>37</v>
      </c>
      <c r="B23" s="51">
        <v>56</v>
      </c>
      <c r="C23" s="49">
        <v>32755</v>
      </c>
      <c r="D23" s="49">
        <v>0</v>
      </c>
      <c r="E23" s="50">
        <v>3054</v>
      </c>
      <c r="F23" s="50">
        <v>11751</v>
      </c>
      <c r="G23" s="50">
        <v>7781</v>
      </c>
      <c r="H23" s="50">
        <v>0</v>
      </c>
      <c r="I23" s="50">
        <v>10169</v>
      </c>
      <c r="J23" s="50">
        <v>0</v>
      </c>
    </row>
    <row r="24" spans="1:10" ht="14.25" customHeight="1">
      <c r="A24" s="34" t="s">
        <v>38</v>
      </c>
      <c r="B24" s="35" t="s">
        <v>39</v>
      </c>
      <c r="C24" s="49">
        <v>81513</v>
      </c>
      <c r="D24" s="49">
        <v>18449</v>
      </c>
      <c r="E24" s="50">
        <v>20000</v>
      </c>
      <c r="F24" s="50">
        <v>20000</v>
      </c>
      <c r="G24" s="50">
        <v>20000</v>
      </c>
      <c r="H24" s="50">
        <v>9221</v>
      </c>
      <c r="I24" s="50">
        <v>21513</v>
      </c>
      <c r="J24" s="50">
        <v>9228</v>
      </c>
    </row>
    <row r="25" spans="1:10" ht="14.25" customHeight="1">
      <c r="A25" s="34" t="s">
        <v>40</v>
      </c>
      <c r="B25" s="35" t="s">
        <v>41</v>
      </c>
      <c r="C25" s="37">
        <v>2109</v>
      </c>
      <c r="D25" s="37">
        <v>0</v>
      </c>
      <c r="E25" s="50">
        <v>700</v>
      </c>
      <c r="F25" s="50">
        <v>470</v>
      </c>
      <c r="G25" s="50">
        <v>470</v>
      </c>
      <c r="H25" s="50">
        <v>0</v>
      </c>
      <c r="I25" s="50">
        <v>469</v>
      </c>
      <c r="J25" s="50">
        <v>0</v>
      </c>
    </row>
    <row r="26" spans="1:10" ht="14.25" customHeight="1">
      <c r="A26" s="32" t="s">
        <v>30</v>
      </c>
      <c r="B26" s="33" t="s">
        <v>31</v>
      </c>
      <c r="C26" s="52">
        <v>283368</v>
      </c>
      <c r="D26" s="52">
        <v>7523</v>
      </c>
      <c r="E26" s="53">
        <v>236000</v>
      </c>
      <c r="F26" s="53">
        <v>0</v>
      </c>
      <c r="G26" s="53">
        <v>25700</v>
      </c>
      <c r="H26" s="53">
        <v>3457</v>
      </c>
      <c r="I26" s="53">
        <v>21668</v>
      </c>
      <c r="J26" s="53">
        <v>4066</v>
      </c>
    </row>
    <row r="27" spans="1:10" ht="14.25" customHeight="1">
      <c r="A27" s="34" t="s">
        <v>32</v>
      </c>
      <c r="B27" s="35" t="s">
        <v>33</v>
      </c>
      <c r="C27" s="49">
        <v>13020</v>
      </c>
      <c r="D27" s="49">
        <v>7523</v>
      </c>
      <c r="E27" s="37">
        <v>0</v>
      </c>
      <c r="F27" s="37">
        <v>0</v>
      </c>
      <c r="G27" s="37">
        <v>6564</v>
      </c>
      <c r="H27" s="37">
        <v>3457</v>
      </c>
      <c r="I27" s="37">
        <v>6456</v>
      </c>
      <c r="J27" s="37">
        <v>4066</v>
      </c>
    </row>
    <row r="28" spans="1:10" ht="14.25" customHeight="1">
      <c r="A28" s="34" t="s">
        <v>42</v>
      </c>
      <c r="B28" s="35" t="s">
        <v>43</v>
      </c>
      <c r="C28" s="49">
        <v>270348</v>
      </c>
      <c r="D28" s="49">
        <v>0</v>
      </c>
      <c r="E28" s="37">
        <v>236000</v>
      </c>
      <c r="F28" s="37">
        <v>0</v>
      </c>
      <c r="G28" s="37">
        <v>19136</v>
      </c>
      <c r="H28" s="37">
        <v>0</v>
      </c>
      <c r="I28" s="37">
        <v>15212</v>
      </c>
      <c r="J28" s="37">
        <v>0</v>
      </c>
    </row>
    <row r="29" spans="1:10" ht="14.25" customHeight="1">
      <c r="A29" s="54" t="s">
        <v>44</v>
      </c>
      <c r="B29" s="55" t="s">
        <v>45</v>
      </c>
      <c r="C29" s="52">
        <v>583272</v>
      </c>
      <c r="D29" s="52">
        <v>52891</v>
      </c>
      <c r="E29" s="56">
        <v>296791</v>
      </c>
      <c r="F29" s="56">
        <v>69065</v>
      </c>
      <c r="G29" s="56">
        <v>102966</v>
      </c>
      <c r="H29" s="56">
        <v>26801</v>
      </c>
      <c r="I29" s="56">
        <v>114450</v>
      </c>
      <c r="J29" s="56">
        <v>26090</v>
      </c>
    </row>
    <row r="30" spans="1:10" ht="14.25" customHeight="1">
      <c r="A30" s="32" t="s">
        <v>21</v>
      </c>
      <c r="B30" s="33" t="s">
        <v>22</v>
      </c>
      <c r="C30" s="52">
        <v>299904</v>
      </c>
      <c r="D30" s="52">
        <v>45368</v>
      </c>
      <c r="E30" s="48">
        <v>60791</v>
      </c>
      <c r="F30" s="48">
        <v>69065</v>
      </c>
      <c r="G30" s="48">
        <v>77266</v>
      </c>
      <c r="H30" s="48">
        <v>23344</v>
      </c>
      <c r="I30" s="48">
        <v>92782</v>
      </c>
      <c r="J30" s="48">
        <v>22024</v>
      </c>
    </row>
    <row r="31" spans="1:10" ht="14.25" customHeight="1">
      <c r="A31" s="34" t="s">
        <v>23</v>
      </c>
      <c r="B31" s="35" t="s">
        <v>24</v>
      </c>
      <c r="C31" s="49">
        <v>122111</v>
      </c>
      <c r="D31" s="49">
        <v>0</v>
      </c>
      <c r="E31" s="37">
        <v>30296</v>
      </c>
      <c r="F31" s="37">
        <v>30805</v>
      </c>
      <c r="G31" s="37">
        <v>30807</v>
      </c>
      <c r="H31" s="37">
        <v>0</v>
      </c>
      <c r="I31" s="37">
        <v>30203</v>
      </c>
      <c r="J31" s="37">
        <v>0</v>
      </c>
    </row>
    <row r="32" spans="1:10" ht="14.25" customHeight="1">
      <c r="A32" s="34" t="s">
        <v>25</v>
      </c>
      <c r="B32" s="35" t="s">
        <v>26</v>
      </c>
      <c r="C32" s="49">
        <v>49175</v>
      </c>
      <c r="D32" s="49">
        <v>26919</v>
      </c>
      <c r="E32" s="37">
        <v>7085</v>
      </c>
      <c r="F32" s="37">
        <v>5950</v>
      </c>
      <c r="G32" s="37">
        <v>18437</v>
      </c>
      <c r="H32" s="37">
        <v>14123</v>
      </c>
      <c r="I32" s="37">
        <v>17703</v>
      </c>
      <c r="J32" s="37">
        <v>12796</v>
      </c>
    </row>
    <row r="33" spans="1:10" ht="14.25" customHeight="1">
      <c r="A33" s="34" t="s">
        <v>36</v>
      </c>
      <c r="B33" s="35" t="s">
        <v>27</v>
      </c>
      <c r="C33" s="49">
        <v>985</v>
      </c>
      <c r="D33" s="49">
        <v>0</v>
      </c>
      <c r="E33" s="37">
        <v>236</v>
      </c>
      <c r="F33" s="37">
        <v>270</v>
      </c>
      <c r="G33" s="37">
        <v>241</v>
      </c>
      <c r="H33" s="37">
        <v>0</v>
      </c>
      <c r="I33" s="37">
        <v>238</v>
      </c>
      <c r="J33" s="37">
        <v>0</v>
      </c>
    </row>
    <row r="34" spans="1:10" ht="14.25" customHeight="1">
      <c r="A34" s="34" t="s">
        <v>28</v>
      </c>
      <c r="B34" s="35" t="s">
        <v>29</v>
      </c>
      <c r="C34" s="37">
        <v>13365</v>
      </c>
      <c r="D34" s="37">
        <v>0</v>
      </c>
      <c r="E34" s="37">
        <v>120</v>
      </c>
      <c r="F34" s="37">
        <v>289</v>
      </c>
      <c r="G34" s="37">
        <v>0</v>
      </c>
      <c r="H34" s="37">
        <v>0</v>
      </c>
      <c r="I34" s="37">
        <v>12956</v>
      </c>
      <c r="J34" s="37">
        <v>0</v>
      </c>
    </row>
    <row r="35" spans="1:10" ht="14.25" customHeight="1">
      <c r="A35" s="34" t="s">
        <v>37</v>
      </c>
      <c r="B35" s="51">
        <v>56</v>
      </c>
      <c r="C35" s="49">
        <v>32755</v>
      </c>
      <c r="D35" s="49">
        <v>0</v>
      </c>
      <c r="E35" s="37">
        <v>3054</v>
      </c>
      <c r="F35" s="37">
        <v>11751</v>
      </c>
      <c r="G35" s="37">
        <v>7781</v>
      </c>
      <c r="H35" s="37">
        <v>0</v>
      </c>
      <c r="I35" s="37">
        <v>10169</v>
      </c>
      <c r="J35" s="37">
        <v>0</v>
      </c>
    </row>
    <row r="36" spans="1:10" ht="14.25" customHeight="1">
      <c r="A36" s="34" t="s">
        <v>38</v>
      </c>
      <c r="B36" s="35" t="s">
        <v>39</v>
      </c>
      <c r="C36" s="49">
        <v>81513</v>
      </c>
      <c r="D36" s="49">
        <v>18449</v>
      </c>
      <c r="E36" s="37">
        <v>20000</v>
      </c>
      <c r="F36" s="37">
        <v>20000</v>
      </c>
      <c r="G36" s="37">
        <v>20000</v>
      </c>
      <c r="H36" s="37">
        <v>9221</v>
      </c>
      <c r="I36" s="37">
        <v>21513</v>
      </c>
      <c r="J36" s="37">
        <v>9228</v>
      </c>
    </row>
    <row r="37" spans="1:10" ht="14.25" customHeight="1">
      <c r="A37" s="32" t="s">
        <v>30</v>
      </c>
      <c r="B37" s="33" t="s">
        <v>31</v>
      </c>
      <c r="C37" s="52">
        <v>283368</v>
      </c>
      <c r="D37" s="52">
        <v>7523</v>
      </c>
      <c r="E37" s="48">
        <v>236000</v>
      </c>
      <c r="F37" s="48">
        <v>0</v>
      </c>
      <c r="G37" s="48">
        <v>25700</v>
      </c>
      <c r="H37" s="48">
        <v>3457</v>
      </c>
      <c r="I37" s="48">
        <v>21668</v>
      </c>
      <c r="J37" s="48">
        <v>4066</v>
      </c>
    </row>
    <row r="38" spans="1:10" ht="14.25" customHeight="1">
      <c r="A38" s="34" t="s">
        <v>32</v>
      </c>
      <c r="B38" s="35" t="s">
        <v>33</v>
      </c>
      <c r="C38" s="49">
        <v>13020</v>
      </c>
      <c r="D38" s="49">
        <v>7523</v>
      </c>
      <c r="E38" s="37">
        <v>0</v>
      </c>
      <c r="F38" s="37">
        <v>0</v>
      </c>
      <c r="G38" s="37">
        <v>6564</v>
      </c>
      <c r="H38" s="37">
        <v>3457</v>
      </c>
      <c r="I38" s="37">
        <v>6456</v>
      </c>
      <c r="J38" s="37">
        <v>4066</v>
      </c>
    </row>
    <row r="39" spans="1:10" ht="14.25" customHeight="1">
      <c r="A39" s="34" t="s">
        <v>42</v>
      </c>
      <c r="B39" s="35" t="s">
        <v>43</v>
      </c>
      <c r="C39" s="49">
        <v>270348</v>
      </c>
      <c r="D39" s="49">
        <v>0</v>
      </c>
      <c r="E39" s="37">
        <v>236000</v>
      </c>
      <c r="F39" s="37">
        <v>0</v>
      </c>
      <c r="G39" s="37">
        <v>19136</v>
      </c>
      <c r="H39" s="37">
        <v>0</v>
      </c>
      <c r="I39" s="37">
        <v>15212</v>
      </c>
      <c r="J39" s="37">
        <v>0</v>
      </c>
    </row>
    <row r="40" spans="1:10" ht="14.25" customHeight="1">
      <c r="A40" s="32" t="s">
        <v>46</v>
      </c>
      <c r="B40" s="33" t="s">
        <v>47</v>
      </c>
      <c r="C40" s="52">
        <v>221835</v>
      </c>
      <c r="D40" s="52">
        <v>32819</v>
      </c>
      <c r="E40" s="48">
        <v>38688</v>
      </c>
      <c r="F40" s="48">
        <v>46359</v>
      </c>
      <c r="G40" s="48">
        <v>61191</v>
      </c>
      <c r="H40" s="48">
        <v>16536</v>
      </c>
      <c r="I40" s="48">
        <v>75597</v>
      </c>
      <c r="J40" s="48">
        <v>16283</v>
      </c>
    </row>
    <row r="41" spans="1:10" ht="14.25" customHeight="1">
      <c r="A41" s="32" t="s">
        <v>21</v>
      </c>
      <c r="B41" s="33" t="s">
        <v>22</v>
      </c>
      <c r="C41" s="52">
        <v>208815</v>
      </c>
      <c r="D41" s="52">
        <v>25296</v>
      </c>
      <c r="E41" s="48">
        <v>38688</v>
      </c>
      <c r="F41" s="48">
        <v>46359</v>
      </c>
      <c r="G41" s="48">
        <v>54627</v>
      </c>
      <c r="H41" s="48">
        <v>13079</v>
      </c>
      <c r="I41" s="48">
        <v>69141</v>
      </c>
      <c r="J41" s="48">
        <v>12217</v>
      </c>
    </row>
    <row r="42" spans="1:10" ht="14.25" customHeight="1">
      <c r="A42" s="34" t="s">
        <v>23</v>
      </c>
      <c r="B42" s="35" t="s">
        <v>24</v>
      </c>
      <c r="C42" s="49">
        <v>122111</v>
      </c>
      <c r="D42" s="49">
        <v>0</v>
      </c>
      <c r="E42" s="37">
        <v>30296</v>
      </c>
      <c r="F42" s="37">
        <v>30805</v>
      </c>
      <c r="G42" s="37">
        <v>30807</v>
      </c>
      <c r="H42" s="37">
        <v>0</v>
      </c>
      <c r="I42" s="37">
        <v>30203</v>
      </c>
      <c r="J42" s="37">
        <v>0</v>
      </c>
    </row>
    <row r="43" spans="1:10" ht="14.25" customHeight="1">
      <c r="A43" s="34" t="s">
        <v>48</v>
      </c>
      <c r="B43" s="51" t="s">
        <v>49</v>
      </c>
      <c r="C43" s="49">
        <v>95751</v>
      </c>
      <c r="D43" s="49">
        <v>0</v>
      </c>
      <c r="E43" s="37">
        <v>23430</v>
      </c>
      <c r="F43" s="37">
        <v>24187</v>
      </c>
      <c r="G43" s="37">
        <v>24310</v>
      </c>
      <c r="H43" s="37">
        <v>0</v>
      </c>
      <c r="I43" s="37">
        <v>23824</v>
      </c>
      <c r="J43" s="37">
        <v>0</v>
      </c>
    </row>
    <row r="44" spans="1:10" ht="14.25" customHeight="1">
      <c r="A44" s="39" t="s">
        <v>50</v>
      </c>
      <c r="B44" s="51" t="s">
        <v>51</v>
      </c>
      <c r="C44" s="49">
        <v>94271</v>
      </c>
      <c r="D44" s="49">
        <v>0</v>
      </c>
      <c r="E44" s="37">
        <v>23000</v>
      </c>
      <c r="F44" s="37">
        <v>23757</v>
      </c>
      <c r="G44" s="37">
        <v>24000</v>
      </c>
      <c r="H44" s="37">
        <v>0</v>
      </c>
      <c r="I44" s="37">
        <v>23514</v>
      </c>
      <c r="J44" s="37">
        <v>0</v>
      </c>
    </row>
    <row r="45" spans="1:10" ht="14.25" customHeight="1" hidden="1">
      <c r="A45" s="39" t="s">
        <v>52</v>
      </c>
      <c r="B45" s="51" t="s">
        <v>53</v>
      </c>
      <c r="C45" s="49">
        <v>0</v>
      </c>
      <c r="D45" s="49">
        <v>0</v>
      </c>
      <c r="E45" s="37"/>
      <c r="F45" s="37"/>
      <c r="G45" s="37"/>
      <c r="H45" s="37"/>
      <c r="I45" s="37">
        <v>0</v>
      </c>
      <c r="J45" s="37"/>
    </row>
    <row r="46" spans="1:10" ht="14.25" customHeight="1" hidden="1">
      <c r="A46" s="39" t="s">
        <v>54</v>
      </c>
      <c r="B46" s="51" t="s">
        <v>55</v>
      </c>
      <c r="C46" s="49">
        <v>0</v>
      </c>
      <c r="D46" s="49">
        <v>0</v>
      </c>
      <c r="E46" s="37"/>
      <c r="F46" s="37"/>
      <c r="G46" s="37"/>
      <c r="H46" s="37"/>
      <c r="I46" s="37">
        <v>0</v>
      </c>
      <c r="J46" s="37"/>
    </row>
    <row r="47" spans="1:10" ht="14.25" customHeight="1" hidden="1">
      <c r="A47" s="39" t="s">
        <v>56</v>
      </c>
      <c r="B47" s="51" t="s">
        <v>57</v>
      </c>
      <c r="C47" s="49">
        <v>0</v>
      </c>
      <c r="D47" s="49">
        <v>0</v>
      </c>
      <c r="E47" s="37"/>
      <c r="F47" s="37"/>
      <c r="G47" s="37"/>
      <c r="H47" s="37"/>
      <c r="I47" s="37">
        <v>0</v>
      </c>
      <c r="J47" s="37"/>
    </row>
    <row r="48" spans="1:10" ht="14.25" customHeight="1" hidden="1">
      <c r="A48" s="39" t="s">
        <v>58</v>
      </c>
      <c r="B48" s="51" t="s">
        <v>59</v>
      </c>
      <c r="C48" s="49">
        <v>0</v>
      </c>
      <c r="D48" s="49">
        <v>0</v>
      </c>
      <c r="E48" s="37"/>
      <c r="F48" s="37"/>
      <c r="G48" s="37"/>
      <c r="H48" s="37"/>
      <c r="I48" s="37">
        <v>0</v>
      </c>
      <c r="J48" s="37"/>
    </row>
    <row r="49" spans="1:10" ht="14.25" customHeight="1">
      <c r="A49" s="39" t="s">
        <v>60</v>
      </c>
      <c r="B49" s="51" t="s">
        <v>61</v>
      </c>
      <c r="C49" s="49">
        <v>150</v>
      </c>
      <c r="D49" s="49">
        <v>0</v>
      </c>
      <c r="E49" s="37">
        <v>75</v>
      </c>
      <c r="F49" s="37">
        <v>75</v>
      </c>
      <c r="G49" s="37">
        <v>0</v>
      </c>
      <c r="H49" s="37">
        <v>0</v>
      </c>
      <c r="I49" s="37">
        <v>0</v>
      </c>
      <c r="J49" s="37">
        <v>0</v>
      </c>
    </row>
    <row r="50" spans="1:10" ht="14.25" customHeight="1">
      <c r="A50" s="39" t="s">
        <v>62</v>
      </c>
      <c r="B50" s="51" t="s">
        <v>63</v>
      </c>
      <c r="C50" s="49">
        <v>120</v>
      </c>
      <c r="D50" s="49">
        <v>0</v>
      </c>
      <c r="E50" s="37">
        <v>110</v>
      </c>
      <c r="F50" s="37">
        <v>10</v>
      </c>
      <c r="G50" s="37">
        <v>0</v>
      </c>
      <c r="H50" s="37">
        <v>0</v>
      </c>
      <c r="I50" s="37">
        <v>0</v>
      </c>
      <c r="J50" s="37">
        <v>0</v>
      </c>
    </row>
    <row r="51" spans="1:10" ht="14.25" customHeight="1" hidden="1">
      <c r="A51" s="39" t="s">
        <v>64</v>
      </c>
      <c r="B51" s="35" t="s">
        <v>65</v>
      </c>
      <c r="C51" s="49">
        <v>0</v>
      </c>
      <c r="D51" s="49">
        <v>0</v>
      </c>
      <c r="E51" s="37"/>
      <c r="F51" s="37"/>
      <c r="G51" s="37"/>
      <c r="H51" s="37"/>
      <c r="I51" s="37">
        <v>0</v>
      </c>
      <c r="J51" s="37"/>
    </row>
    <row r="52" spans="1:10" ht="14.25" customHeight="1">
      <c r="A52" s="39" t="s">
        <v>66</v>
      </c>
      <c r="B52" s="51" t="s">
        <v>67</v>
      </c>
      <c r="C52" s="49">
        <v>60</v>
      </c>
      <c r="D52" s="49">
        <v>0</v>
      </c>
      <c r="E52" s="37">
        <v>25</v>
      </c>
      <c r="F52" s="37">
        <v>35</v>
      </c>
      <c r="G52" s="37">
        <v>0</v>
      </c>
      <c r="H52" s="37">
        <v>0</v>
      </c>
      <c r="I52" s="37">
        <v>0</v>
      </c>
      <c r="J52" s="37">
        <v>0</v>
      </c>
    </row>
    <row r="53" spans="1:10" ht="14.25" customHeight="1">
      <c r="A53" s="39" t="s">
        <v>68</v>
      </c>
      <c r="B53" s="51" t="s">
        <v>69</v>
      </c>
      <c r="C53" s="49">
        <v>150</v>
      </c>
      <c r="D53" s="49">
        <v>0</v>
      </c>
      <c r="E53" s="37">
        <v>45</v>
      </c>
      <c r="F53" s="37">
        <v>42</v>
      </c>
      <c r="G53" s="37">
        <v>32</v>
      </c>
      <c r="H53" s="37">
        <v>0</v>
      </c>
      <c r="I53" s="37">
        <v>31</v>
      </c>
      <c r="J53" s="37">
        <v>0</v>
      </c>
    </row>
    <row r="54" spans="1:10" ht="12.75" customHeight="1">
      <c r="A54" s="39" t="s">
        <v>70</v>
      </c>
      <c r="B54" s="51" t="s">
        <v>71</v>
      </c>
      <c r="C54" s="49">
        <v>1000</v>
      </c>
      <c r="D54" s="49">
        <v>0</v>
      </c>
      <c r="E54" s="37">
        <v>175</v>
      </c>
      <c r="F54" s="37">
        <v>268</v>
      </c>
      <c r="G54" s="37">
        <v>278</v>
      </c>
      <c r="H54" s="37">
        <v>0</v>
      </c>
      <c r="I54" s="37">
        <v>279</v>
      </c>
      <c r="J54" s="37">
        <v>0</v>
      </c>
    </row>
    <row r="55" spans="1:10" ht="14.25" customHeight="1" hidden="1">
      <c r="A55" s="34" t="s">
        <v>72</v>
      </c>
      <c r="B55" s="35" t="s">
        <v>73</v>
      </c>
      <c r="C55" s="49">
        <v>0</v>
      </c>
      <c r="D55" s="49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</row>
    <row r="56" spans="1:10" ht="14.25" customHeight="1" hidden="1">
      <c r="A56" s="39" t="s">
        <v>74</v>
      </c>
      <c r="B56" s="35" t="s">
        <v>75</v>
      </c>
      <c r="C56" s="49">
        <v>0</v>
      </c>
      <c r="D56" s="49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</row>
    <row r="57" spans="1:10" ht="14.25" customHeight="1">
      <c r="A57" s="34" t="s">
        <v>76</v>
      </c>
      <c r="B57" s="35" t="s">
        <v>77</v>
      </c>
      <c r="C57" s="49">
        <v>26360</v>
      </c>
      <c r="D57" s="49">
        <v>0</v>
      </c>
      <c r="E57" s="37">
        <v>6866</v>
      </c>
      <c r="F57" s="37">
        <v>6618</v>
      </c>
      <c r="G57" s="37">
        <v>6497</v>
      </c>
      <c r="H57" s="37">
        <v>0</v>
      </c>
      <c r="I57" s="37">
        <v>6379</v>
      </c>
      <c r="J57" s="37">
        <v>0</v>
      </c>
    </row>
    <row r="58" spans="1:10" ht="14.25" customHeight="1">
      <c r="A58" s="39" t="s">
        <v>78</v>
      </c>
      <c r="B58" s="51" t="s">
        <v>79</v>
      </c>
      <c r="C58" s="49">
        <v>19926</v>
      </c>
      <c r="D58" s="49">
        <v>0</v>
      </c>
      <c r="E58" s="37">
        <v>5000</v>
      </c>
      <c r="F58" s="37">
        <v>4975</v>
      </c>
      <c r="G58" s="37">
        <v>4975</v>
      </c>
      <c r="H58" s="37">
        <v>0</v>
      </c>
      <c r="I58" s="37">
        <v>4976</v>
      </c>
      <c r="J58" s="37">
        <v>0</v>
      </c>
    </row>
    <row r="59" spans="1:10" ht="14.25" customHeight="1">
      <c r="A59" s="39" t="s">
        <v>80</v>
      </c>
      <c r="B59" s="51" t="s">
        <v>81</v>
      </c>
      <c r="C59" s="49">
        <v>480</v>
      </c>
      <c r="D59" s="49">
        <v>0</v>
      </c>
      <c r="E59" s="37">
        <v>120</v>
      </c>
      <c r="F59" s="37">
        <v>120</v>
      </c>
      <c r="G59" s="37">
        <v>120</v>
      </c>
      <c r="H59" s="37">
        <v>0</v>
      </c>
      <c r="I59" s="37">
        <v>120</v>
      </c>
      <c r="J59" s="37">
        <v>0</v>
      </c>
    </row>
    <row r="60" spans="1:10" ht="14.25" customHeight="1">
      <c r="A60" s="39" t="s">
        <v>82</v>
      </c>
      <c r="B60" s="51" t="s">
        <v>83</v>
      </c>
      <c r="C60" s="49">
        <v>4991</v>
      </c>
      <c r="D60" s="49">
        <v>0</v>
      </c>
      <c r="E60" s="37">
        <v>1250</v>
      </c>
      <c r="F60" s="37">
        <v>1247</v>
      </c>
      <c r="G60" s="37">
        <v>1247</v>
      </c>
      <c r="H60" s="37">
        <v>0</v>
      </c>
      <c r="I60" s="37">
        <v>1247</v>
      </c>
      <c r="J60" s="37">
        <v>0</v>
      </c>
    </row>
    <row r="61" spans="1:10" ht="14.25" customHeight="1">
      <c r="A61" s="39" t="s">
        <v>84</v>
      </c>
      <c r="B61" s="51" t="s">
        <v>85</v>
      </c>
      <c r="C61" s="49">
        <v>144</v>
      </c>
      <c r="D61" s="49">
        <v>0</v>
      </c>
      <c r="E61" s="37">
        <v>36</v>
      </c>
      <c r="F61" s="37">
        <v>36</v>
      </c>
      <c r="G61" s="37">
        <v>36</v>
      </c>
      <c r="H61" s="37">
        <v>0</v>
      </c>
      <c r="I61" s="37">
        <v>36</v>
      </c>
      <c r="J61" s="37">
        <v>0</v>
      </c>
    </row>
    <row r="62" spans="1:10" ht="14.25" customHeight="1">
      <c r="A62" s="57" t="s">
        <v>86</v>
      </c>
      <c r="B62" s="35" t="s">
        <v>87</v>
      </c>
      <c r="C62" s="49">
        <v>819</v>
      </c>
      <c r="D62" s="49">
        <v>0</v>
      </c>
      <c r="E62" s="37">
        <v>460</v>
      </c>
      <c r="F62" s="37">
        <v>240</v>
      </c>
      <c r="G62" s="37">
        <v>119</v>
      </c>
      <c r="H62" s="37">
        <v>0</v>
      </c>
      <c r="I62" s="37">
        <v>0</v>
      </c>
      <c r="J62" s="37">
        <v>0</v>
      </c>
    </row>
    <row r="63" spans="1:10" ht="14.25" customHeight="1">
      <c r="A63" s="34" t="s">
        <v>25</v>
      </c>
      <c r="B63" s="35" t="s">
        <v>26</v>
      </c>
      <c r="C63" s="58">
        <v>39932</v>
      </c>
      <c r="D63" s="49">
        <v>25296</v>
      </c>
      <c r="E63" s="37">
        <v>4982</v>
      </c>
      <c r="F63" s="37">
        <v>3244</v>
      </c>
      <c r="G63" s="37">
        <v>15798</v>
      </c>
      <c r="H63" s="37">
        <v>13079</v>
      </c>
      <c r="I63" s="37">
        <v>15908</v>
      </c>
      <c r="J63" s="37">
        <v>12217</v>
      </c>
    </row>
    <row r="64" spans="1:10" ht="14.25" customHeight="1">
      <c r="A64" s="34" t="s">
        <v>88</v>
      </c>
      <c r="B64" s="35" t="s">
        <v>89</v>
      </c>
      <c r="C64" s="49">
        <v>34011</v>
      </c>
      <c r="D64" s="49">
        <v>22914</v>
      </c>
      <c r="E64" s="37">
        <v>4260</v>
      </c>
      <c r="F64" s="37">
        <v>2335</v>
      </c>
      <c r="G64" s="37">
        <v>13666</v>
      </c>
      <c r="H64" s="37">
        <v>11940</v>
      </c>
      <c r="I64" s="37">
        <v>13750</v>
      </c>
      <c r="J64" s="37">
        <v>10974</v>
      </c>
    </row>
    <row r="65" spans="1:10" ht="14.25" customHeight="1">
      <c r="A65" s="34" t="s">
        <v>90</v>
      </c>
      <c r="B65" s="35" t="s">
        <v>91</v>
      </c>
      <c r="C65" s="49">
        <v>1050</v>
      </c>
      <c r="D65" s="49">
        <v>690</v>
      </c>
      <c r="E65" s="37">
        <v>5</v>
      </c>
      <c r="F65" s="37">
        <v>55</v>
      </c>
      <c r="G65" s="37">
        <v>525</v>
      </c>
      <c r="H65" s="37">
        <v>351</v>
      </c>
      <c r="I65" s="37">
        <v>465</v>
      </c>
      <c r="J65" s="37">
        <v>339</v>
      </c>
    </row>
    <row r="66" spans="1:10" ht="14.25" customHeight="1">
      <c r="A66" s="34" t="s">
        <v>92</v>
      </c>
      <c r="B66" s="35" t="s">
        <v>93</v>
      </c>
      <c r="C66" s="49">
        <v>230</v>
      </c>
      <c r="D66" s="49">
        <v>68</v>
      </c>
      <c r="E66" s="37">
        <v>40</v>
      </c>
      <c r="F66" s="37">
        <v>60</v>
      </c>
      <c r="G66" s="37">
        <v>65</v>
      </c>
      <c r="H66" s="37">
        <v>39</v>
      </c>
      <c r="I66" s="37">
        <v>65</v>
      </c>
      <c r="J66" s="37">
        <v>29</v>
      </c>
    </row>
    <row r="67" spans="1:10" ht="14.25" customHeight="1">
      <c r="A67" s="34" t="s">
        <v>94</v>
      </c>
      <c r="B67" s="35" t="s">
        <v>95</v>
      </c>
      <c r="C67" s="49">
        <v>9509</v>
      </c>
      <c r="D67" s="49">
        <v>7259</v>
      </c>
      <c r="E67" s="37">
        <v>1600</v>
      </c>
      <c r="F67" s="37">
        <v>250</v>
      </c>
      <c r="G67" s="37">
        <v>3758</v>
      </c>
      <c r="H67" s="37">
        <v>3718</v>
      </c>
      <c r="I67" s="37">
        <v>3901</v>
      </c>
      <c r="J67" s="37">
        <v>3541</v>
      </c>
    </row>
    <row r="68" spans="1:10" ht="14.25" customHeight="1">
      <c r="A68" s="34" t="s">
        <v>96</v>
      </c>
      <c r="B68" s="35" t="s">
        <v>97</v>
      </c>
      <c r="C68" s="49">
        <v>500</v>
      </c>
      <c r="D68" s="49">
        <v>365</v>
      </c>
      <c r="E68" s="37">
        <v>60</v>
      </c>
      <c r="F68" s="37">
        <v>20</v>
      </c>
      <c r="G68" s="37">
        <v>225</v>
      </c>
      <c r="H68" s="37">
        <v>188</v>
      </c>
      <c r="I68" s="37">
        <v>195</v>
      </c>
      <c r="J68" s="37">
        <v>177</v>
      </c>
    </row>
    <row r="69" spans="1:10" ht="14.25" customHeight="1">
      <c r="A69" s="34" t="s">
        <v>98</v>
      </c>
      <c r="B69" s="38" t="s">
        <v>99</v>
      </c>
      <c r="C69" s="49">
        <v>980</v>
      </c>
      <c r="D69" s="49">
        <v>700</v>
      </c>
      <c r="E69" s="37">
        <v>50</v>
      </c>
      <c r="F69" s="37">
        <v>40</v>
      </c>
      <c r="G69" s="37">
        <v>440</v>
      </c>
      <c r="H69" s="37">
        <v>300</v>
      </c>
      <c r="I69" s="37">
        <v>450</v>
      </c>
      <c r="J69" s="37">
        <v>400</v>
      </c>
    </row>
    <row r="70" spans="1:10" ht="14.25" customHeight="1">
      <c r="A70" s="34" t="s">
        <v>100</v>
      </c>
      <c r="B70" s="38" t="s">
        <v>101</v>
      </c>
      <c r="C70" s="49">
        <v>383</v>
      </c>
      <c r="D70" s="49">
        <v>343</v>
      </c>
      <c r="E70" s="37">
        <v>5</v>
      </c>
      <c r="F70" s="37">
        <v>10</v>
      </c>
      <c r="G70" s="37">
        <v>180</v>
      </c>
      <c r="H70" s="37">
        <v>167</v>
      </c>
      <c r="I70" s="37">
        <v>188</v>
      </c>
      <c r="J70" s="37">
        <v>176</v>
      </c>
    </row>
    <row r="71" spans="1:10" ht="14.25" customHeight="1">
      <c r="A71" s="34" t="s">
        <v>102</v>
      </c>
      <c r="B71" s="38" t="s">
        <v>103</v>
      </c>
      <c r="C71" s="49">
        <v>10420</v>
      </c>
      <c r="D71" s="49">
        <v>10015</v>
      </c>
      <c r="E71" s="37">
        <v>100</v>
      </c>
      <c r="F71" s="37">
        <v>100</v>
      </c>
      <c r="G71" s="37">
        <v>5088</v>
      </c>
      <c r="H71" s="37">
        <v>5018</v>
      </c>
      <c r="I71" s="37">
        <v>5132</v>
      </c>
      <c r="J71" s="37">
        <v>4997</v>
      </c>
    </row>
    <row r="72" spans="1:10" ht="14.25" customHeight="1">
      <c r="A72" s="39" t="s">
        <v>104</v>
      </c>
      <c r="B72" s="40" t="s">
        <v>105</v>
      </c>
      <c r="C72" s="49">
        <v>8505</v>
      </c>
      <c r="D72" s="49">
        <v>3200</v>
      </c>
      <c r="E72" s="37">
        <v>2000</v>
      </c>
      <c r="F72" s="37">
        <v>1000</v>
      </c>
      <c r="G72" s="37">
        <v>2755</v>
      </c>
      <c r="H72" s="37">
        <v>1949</v>
      </c>
      <c r="I72" s="37">
        <v>2750</v>
      </c>
      <c r="J72" s="37">
        <v>1251</v>
      </c>
    </row>
    <row r="73" spans="1:10" ht="14.25" customHeight="1">
      <c r="A73" s="34" t="s">
        <v>106</v>
      </c>
      <c r="B73" s="38" t="s">
        <v>107</v>
      </c>
      <c r="C73" s="49">
        <v>2434</v>
      </c>
      <c r="D73" s="49">
        <v>274</v>
      </c>
      <c r="E73" s="37">
        <v>400</v>
      </c>
      <c r="F73" s="37">
        <v>800</v>
      </c>
      <c r="G73" s="37">
        <v>630</v>
      </c>
      <c r="H73" s="37">
        <v>210</v>
      </c>
      <c r="I73" s="37">
        <v>604</v>
      </c>
      <c r="J73" s="37">
        <v>64</v>
      </c>
    </row>
    <row r="74" spans="1:10" ht="14.25" customHeight="1">
      <c r="A74" s="34" t="s">
        <v>108</v>
      </c>
      <c r="B74" s="38" t="s">
        <v>109</v>
      </c>
      <c r="C74" s="49">
        <v>750</v>
      </c>
      <c r="D74" s="49">
        <v>200</v>
      </c>
      <c r="E74" s="37">
        <v>75</v>
      </c>
      <c r="F74" s="37">
        <v>55</v>
      </c>
      <c r="G74" s="37">
        <v>320</v>
      </c>
      <c r="H74" s="37">
        <v>0</v>
      </c>
      <c r="I74" s="37">
        <v>300</v>
      </c>
      <c r="J74" s="37">
        <v>200</v>
      </c>
    </row>
    <row r="75" spans="1:10" ht="14.25" customHeight="1">
      <c r="A75" s="34" t="s">
        <v>110</v>
      </c>
      <c r="B75" s="35" t="s">
        <v>111</v>
      </c>
      <c r="C75" s="49">
        <v>15</v>
      </c>
      <c r="D75" s="49">
        <v>15</v>
      </c>
      <c r="E75" s="37">
        <v>0</v>
      </c>
      <c r="F75" s="37">
        <v>0</v>
      </c>
      <c r="G75" s="37">
        <v>7</v>
      </c>
      <c r="H75" s="37">
        <v>7</v>
      </c>
      <c r="I75" s="37">
        <v>8</v>
      </c>
      <c r="J75" s="37">
        <v>8</v>
      </c>
    </row>
    <row r="76" spans="1:10" ht="14.25" customHeight="1">
      <c r="A76" s="34" t="s">
        <v>112</v>
      </c>
      <c r="B76" s="35" t="s">
        <v>113</v>
      </c>
      <c r="C76" s="49">
        <v>15</v>
      </c>
      <c r="D76" s="49">
        <v>15</v>
      </c>
      <c r="E76" s="37">
        <v>0</v>
      </c>
      <c r="F76" s="37">
        <v>0</v>
      </c>
      <c r="G76" s="37">
        <v>7</v>
      </c>
      <c r="H76" s="37">
        <v>7</v>
      </c>
      <c r="I76" s="37">
        <v>8</v>
      </c>
      <c r="J76" s="37">
        <v>8</v>
      </c>
    </row>
    <row r="77" spans="1:10" ht="14.25" customHeight="1">
      <c r="A77" s="34" t="s">
        <v>114</v>
      </c>
      <c r="B77" s="35" t="s">
        <v>115</v>
      </c>
      <c r="C77" s="49">
        <v>8</v>
      </c>
      <c r="D77" s="49">
        <v>3</v>
      </c>
      <c r="E77" s="37">
        <v>0</v>
      </c>
      <c r="F77" s="37">
        <v>2</v>
      </c>
      <c r="G77" s="37">
        <v>3</v>
      </c>
      <c r="H77" s="37">
        <v>2</v>
      </c>
      <c r="I77" s="37">
        <v>3</v>
      </c>
      <c r="J77" s="37">
        <v>1</v>
      </c>
    </row>
    <row r="78" spans="1:10" ht="14.25" customHeight="1">
      <c r="A78" s="34" t="s">
        <v>116</v>
      </c>
      <c r="B78" s="35" t="s">
        <v>117</v>
      </c>
      <c r="C78" s="49">
        <v>3</v>
      </c>
      <c r="D78" s="49">
        <v>0</v>
      </c>
      <c r="E78" s="37">
        <v>0</v>
      </c>
      <c r="F78" s="37">
        <v>1</v>
      </c>
      <c r="G78" s="37">
        <v>1</v>
      </c>
      <c r="H78" s="37">
        <v>0</v>
      </c>
      <c r="I78" s="37">
        <v>1</v>
      </c>
      <c r="J78" s="37">
        <v>0</v>
      </c>
    </row>
    <row r="79" spans="1:10" ht="14.25" customHeight="1">
      <c r="A79" s="34" t="s">
        <v>118</v>
      </c>
      <c r="B79" s="35" t="s">
        <v>119</v>
      </c>
      <c r="C79" s="49">
        <v>2</v>
      </c>
      <c r="D79" s="49">
        <v>0</v>
      </c>
      <c r="E79" s="37">
        <v>0</v>
      </c>
      <c r="F79" s="37">
        <v>1</v>
      </c>
      <c r="G79" s="37"/>
      <c r="H79" s="37">
        <v>0</v>
      </c>
      <c r="I79" s="37">
        <v>1</v>
      </c>
      <c r="J79" s="37">
        <v>0</v>
      </c>
    </row>
    <row r="80" spans="1:10" ht="14.25" customHeight="1">
      <c r="A80" s="34" t="s">
        <v>120</v>
      </c>
      <c r="B80" s="35" t="s">
        <v>121</v>
      </c>
      <c r="C80" s="49">
        <v>3</v>
      </c>
      <c r="D80" s="49">
        <v>3</v>
      </c>
      <c r="E80" s="37">
        <v>0</v>
      </c>
      <c r="F80" s="37">
        <v>0</v>
      </c>
      <c r="G80" s="37">
        <v>2</v>
      </c>
      <c r="H80" s="37">
        <v>2</v>
      </c>
      <c r="I80" s="37">
        <v>1</v>
      </c>
      <c r="J80" s="37">
        <v>1</v>
      </c>
    </row>
    <row r="81" spans="1:10" ht="14.25" customHeight="1">
      <c r="A81" s="34" t="s">
        <v>122</v>
      </c>
      <c r="B81" s="35" t="s">
        <v>123</v>
      </c>
      <c r="C81" s="49">
        <v>195</v>
      </c>
      <c r="D81" s="49">
        <v>155</v>
      </c>
      <c r="E81" s="37">
        <v>10</v>
      </c>
      <c r="F81" s="37">
        <v>5</v>
      </c>
      <c r="G81" s="37">
        <v>85</v>
      </c>
      <c r="H81" s="37">
        <v>80</v>
      </c>
      <c r="I81" s="37">
        <v>95</v>
      </c>
      <c r="J81" s="37">
        <v>75</v>
      </c>
    </row>
    <row r="82" spans="1:10" ht="14.25" customHeight="1">
      <c r="A82" s="34" t="s">
        <v>124</v>
      </c>
      <c r="B82" s="35" t="s">
        <v>125</v>
      </c>
      <c r="C82" s="49">
        <v>90</v>
      </c>
      <c r="D82" s="49">
        <v>90</v>
      </c>
      <c r="E82" s="37">
        <v>0</v>
      </c>
      <c r="F82" s="37">
        <v>0</v>
      </c>
      <c r="G82" s="37">
        <v>45</v>
      </c>
      <c r="H82" s="37">
        <v>45</v>
      </c>
      <c r="I82" s="37">
        <v>45</v>
      </c>
      <c r="J82" s="37">
        <v>45</v>
      </c>
    </row>
    <row r="83" spans="1:10" ht="14.25" customHeight="1">
      <c r="A83" s="34" t="s">
        <v>126</v>
      </c>
      <c r="B83" s="35" t="s">
        <v>127</v>
      </c>
      <c r="C83" s="49">
        <v>105</v>
      </c>
      <c r="D83" s="49">
        <v>65</v>
      </c>
      <c r="E83" s="37">
        <v>10</v>
      </c>
      <c r="F83" s="37">
        <v>5</v>
      </c>
      <c r="G83" s="37">
        <v>40</v>
      </c>
      <c r="H83" s="37">
        <v>35</v>
      </c>
      <c r="I83" s="37">
        <v>50</v>
      </c>
      <c r="J83" s="37">
        <v>30</v>
      </c>
    </row>
    <row r="84" spans="1:10" ht="14.25" customHeight="1">
      <c r="A84" s="34" t="s">
        <v>128</v>
      </c>
      <c r="B84" s="35" t="s">
        <v>129</v>
      </c>
      <c r="C84" s="49">
        <v>2081</v>
      </c>
      <c r="D84" s="49">
        <v>848</v>
      </c>
      <c r="E84" s="37">
        <v>325</v>
      </c>
      <c r="F84" s="37">
        <v>375</v>
      </c>
      <c r="G84" s="37">
        <v>680</v>
      </c>
      <c r="H84" s="37">
        <v>462</v>
      </c>
      <c r="I84" s="37">
        <v>701</v>
      </c>
      <c r="J84" s="37">
        <v>386</v>
      </c>
    </row>
    <row r="85" spans="1:10" ht="14.25" customHeight="1">
      <c r="A85" s="34" t="s">
        <v>130</v>
      </c>
      <c r="B85" s="35" t="s">
        <v>131</v>
      </c>
      <c r="C85" s="49">
        <v>972</v>
      </c>
      <c r="D85" s="49">
        <v>684</v>
      </c>
      <c r="E85" s="37">
        <v>75</v>
      </c>
      <c r="F85" s="37">
        <v>75</v>
      </c>
      <c r="G85" s="37">
        <v>397</v>
      </c>
      <c r="H85" s="37">
        <v>349</v>
      </c>
      <c r="I85" s="37">
        <v>425</v>
      </c>
      <c r="J85" s="37">
        <v>335</v>
      </c>
    </row>
    <row r="86" spans="1:10" ht="14.25" customHeight="1">
      <c r="A86" s="34" t="s">
        <v>132</v>
      </c>
      <c r="B86" s="35" t="s">
        <v>133</v>
      </c>
      <c r="C86" s="49">
        <v>1109</v>
      </c>
      <c r="D86" s="49">
        <v>164</v>
      </c>
      <c r="E86" s="37">
        <v>250</v>
      </c>
      <c r="F86" s="37">
        <v>300</v>
      </c>
      <c r="G86" s="37">
        <v>283</v>
      </c>
      <c r="H86" s="37">
        <v>113</v>
      </c>
      <c r="I86" s="37">
        <v>276</v>
      </c>
      <c r="J86" s="37">
        <v>51</v>
      </c>
    </row>
    <row r="87" spans="1:10" ht="14.25" customHeight="1">
      <c r="A87" s="34" t="s">
        <v>134</v>
      </c>
      <c r="B87" s="35" t="s">
        <v>135</v>
      </c>
      <c r="C87" s="49">
        <v>7</v>
      </c>
      <c r="D87" s="49">
        <v>7</v>
      </c>
      <c r="E87" s="37">
        <v>0</v>
      </c>
      <c r="F87" s="37">
        <v>0</v>
      </c>
      <c r="G87" s="37">
        <v>4</v>
      </c>
      <c r="H87" s="37">
        <v>4</v>
      </c>
      <c r="I87" s="37">
        <v>3</v>
      </c>
      <c r="J87" s="37">
        <v>3</v>
      </c>
    </row>
    <row r="88" spans="1:10" ht="14.25" customHeight="1">
      <c r="A88" s="34" t="s">
        <v>136</v>
      </c>
      <c r="B88" s="35" t="s">
        <v>137</v>
      </c>
      <c r="C88" s="49">
        <v>91</v>
      </c>
      <c r="D88" s="49">
        <v>37</v>
      </c>
      <c r="E88" s="37">
        <v>10</v>
      </c>
      <c r="F88" s="37">
        <v>15</v>
      </c>
      <c r="G88" s="37">
        <v>31</v>
      </c>
      <c r="H88" s="37">
        <v>20</v>
      </c>
      <c r="I88" s="37">
        <v>35</v>
      </c>
      <c r="J88" s="37">
        <v>17</v>
      </c>
    </row>
    <row r="89" spans="1:10" ht="14.25" customHeight="1">
      <c r="A89" s="34" t="s">
        <v>138</v>
      </c>
      <c r="B89" s="35" t="s">
        <v>139</v>
      </c>
      <c r="C89" s="49">
        <v>12</v>
      </c>
      <c r="D89" s="49">
        <v>12</v>
      </c>
      <c r="E89" s="37">
        <v>0</v>
      </c>
      <c r="F89" s="37">
        <v>0</v>
      </c>
      <c r="G89" s="37">
        <v>3</v>
      </c>
      <c r="H89" s="37">
        <v>3</v>
      </c>
      <c r="I89" s="37">
        <v>9</v>
      </c>
      <c r="J89" s="37">
        <v>9</v>
      </c>
    </row>
    <row r="90" spans="1:10" ht="14.25" customHeight="1">
      <c r="A90" s="34" t="s">
        <v>140</v>
      </c>
      <c r="B90" s="35" t="s">
        <v>141</v>
      </c>
      <c r="C90" s="49">
        <v>62</v>
      </c>
      <c r="D90" s="49">
        <v>35</v>
      </c>
      <c r="E90" s="37">
        <v>7</v>
      </c>
      <c r="F90" s="37">
        <v>5</v>
      </c>
      <c r="G90" s="37">
        <v>22</v>
      </c>
      <c r="H90" s="37">
        <v>19</v>
      </c>
      <c r="I90" s="37">
        <v>28</v>
      </c>
      <c r="J90" s="37">
        <v>16</v>
      </c>
    </row>
    <row r="91" spans="1:10" ht="14.25" customHeight="1">
      <c r="A91" s="34" t="s">
        <v>142</v>
      </c>
      <c r="B91" s="35" t="s">
        <v>143</v>
      </c>
      <c r="C91" s="49">
        <v>35</v>
      </c>
      <c r="D91" s="49">
        <v>35</v>
      </c>
      <c r="E91" s="37">
        <v>0</v>
      </c>
      <c r="F91" s="37">
        <v>0</v>
      </c>
      <c r="G91" s="37">
        <v>17</v>
      </c>
      <c r="H91" s="37">
        <v>17</v>
      </c>
      <c r="I91" s="37">
        <v>18</v>
      </c>
      <c r="J91" s="37">
        <v>18</v>
      </c>
    </row>
    <row r="92" spans="1:10" ht="14.25" customHeight="1">
      <c r="A92" s="34" t="s">
        <v>145</v>
      </c>
      <c r="B92" s="35" t="s">
        <v>146</v>
      </c>
      <c r="C92" s="49">
        <v>2665</v>
      </c>
      <c r="D92" s="49">
        <v>1035</v>
      </c>
      <c r="E92" s="37">
        <v>295</v>
      </c>
      <c r="F92" s="37">
        <v>452</v>
      </c>
      <c r="G92" s="37">
        <v>960</v>
      </c>
      <c r="H92" s="37">
        <v>525</v>
      </c>
      <c r="I92" s="37">
        <v>958</v>
      </c>
      <c r="J92" s="37">
        <v>510</v>
      </c>
    </row>
    <row r="93" spans="1:10" ht="14.25" customHeight="1" hidden="1">
      <c r="A93" s="34" t="s">
        <v>147</v>
      </c>
      <c r="B93" s="35" t="s">
        <v>148</v>
      </c>
      <c r="C93" s="49">
        <v>0</v>
      </c>
      <c r="D93" s="49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</row>
    <row r="94" spans="1:10" ht="14.25" customHeight="1">
      <c r="A94" s="34" t="s">
        <v>149</v>
      </c>
      <c r="B94" s="35" t="s">
        <v>150</v>
      </c>
      <c r="C94" s="49">
        <v>202</v>
      </c>
      <c r="D94" s="49">
        <v>26</v>
      </c>
      <c r="E94" s="37">
        <v>35</v>
      </c>
      <c r="F94" s="37">
        <v>40</v>
      </c>
      <c r="G94" s="37">
        <v>90</v>
      </c>
      <c r="H94" s="37">
        <v>20</v>
      </c>
      <c r="I94" s="37">
        <v>37</v>
      </c>
      <c r="J94" s="37">
        <v>6</v>
      </c>
    </row>
    <row r="95" spans="1:10" ht="14.25" customHeight="1">
      <c r="A95" s="34" t="s">
        <v>151</v>
      </c>
      <c r="B95" s="35" t="s">
        <v>152</v>
      </c>
      <c r="C95" s="49">
        <v>92</v>
      </c>
      <c r="D95" s="49">
        <v>54</v>
      </c>
      <c r="E95" s="37">
        <v>5</v>
      </c>
      <c r="F95" s="37">
        <v>2</v>
      </c>
      <c r="G95" s="37">
        <v>35</v>
      </c>
      <c r="H95" s="37">
        <v>27</v>
      </c>
      <c r="I95" s="37">
        <v>50</v>
      </c>
      <c r="J95" s="37">
        <v>27</v>
      </c>
    </row>
    <row r="96" spans="1:10" ht="14.25" customHeight="1">
      <c r="A96" s="34" t="s">
        <v>153</v>
      </c>
      <c r="B96" s="35" t="s">
        <v>154</v>
      </c>
      <c r="C96" s="49">
        <v>450</v>
      </c>
      <c r="D96" s="49">
        <v>405</v>
      </c>
      <c r="E96" s="37">
        <v>5</v>
      </c>
      <c r="F96" s="37">
        <v>10</v>
      </c>
      <c r="G96" s="37">
        <v>210</v>
      </c>
      <c r="H96" s="37">
        <v>203</v>
      </c>
      <c r="I96" s="37">
        <v>225</v>
      </c>
      <c r="J96" s="37">
        <v>202</v>
      </c>
    </row>
    <row r="97" spans="1:10" ht="14.25" customHeight="1">
      <c r="A97" s="34" t="s">
        <v>155</v>
      </c>
      <c r="B97" s="38" t="s">
        <v>156</v>
      </c>
      <c r="C97" s="49">
        <v>1921</v>
      </c>
      <c r="D97" s="49">
        <v>550</v>
      </c>
      <c r="E97" s="37">
        <v>250</v>
      </c>
      <c r="F97" s="37">
        <v>400</v>
      </c>
      <c r="G97" s="37">
        <v>625</v>
      </c>
      <c r="H97" s="37">
        <v>275</v>
      </c>
      <c r="I97" s="37">
        <v>646</v>
      </c>
      <c r="J97" s="37">
        <v>275</v>
      </c>
    </row>
    <row r="98" spans="1:10" ht="14.25" customHeight="1">
      <c r="A98" s="34" t="s">
        <v>36</v>
      </c>
      <c r="B98" s="35" t="s">
        <v>27</v>
      </c>
      <c r="C98" s="49">
        <v>985</v>
      </c>
      <c r="D98" s="49">
        <v>0</v>
      </c>
      <c r="E98" s="37">
        <v>236</v>
      </c>
      <c r="F98" s="37">
        <v>270</v>
      </c>
      <c r="G98" s="37">
        <v>241</v>
      </c>
      <c r="H98" s="37">
        <v>0</v>
      </c>
      <c r="I98" s="37">
        <v>238</v>
      </c>
      <c r="J98" s="37">
        <v>0</v>
      </c>
    </row>
    <row r="99" spans="1:10" ht="14.25" customHeight="1">
      <c r="A99" s="34" t="s">
        <v>157</v>
      </c>
      <c r="B99" s="35" t="s">
        <v>158</v>
      </c>
      <c r="C99" s="49">
        <v>985</v>
      </c>
      <c r="D99" s="49">
        <v>0</v>
      </c>
      <c r="E99" s="37">
        <v>236</v>
      </c>
      <c r="F99" s="37">
        <v>270</v>
      </c>
      <c r="G99" s="37">
        <v>241</v>
      </c>
      <c r="H99" s="37">
        <v>0</v>
      </c>
      <c r="I99" s="37">
        <v>238</v>
      </c>
      <c r="J99" s="37">
        <v>0</v>
      </c>
    </row>
    <row r="100" spans="1:10" ht="14.25" customHeight="1">
      <c r="A100" s="34" t="s">
        <v>159</v>
      </c>
      <c r="B100" s="35" t="s">
        <v>160</v>
      </c>
      <c r="C100" s="37">
        <v>985</v>
      </c>
      <c r="D100" s="37">
        <v>0</v>
      </c>
      <c r="E100" s="37">
        <v>236</v>
      </c>
      <c r="F100" s="37">
        <v>270</v>
      </c>
      <c r="G100" s="37">
        <v>241</v>
      </c>
      <c r="H100" s="37">
        <v>0</v>
      </c>
      <c r="I100" s="37">
        <v>238</v>
      </c>
      <c r="J100" s="37">
        <v>0</v>
      </c>
    </row>
    <row r="101" spans="1:10" ht="14.25" customHeight="1">
      <c r="A101" s="34" t="s">
        <v>28</v>
      </c>
      <c r="B101" s="35" t="s">
        <v>29</v>
      </c>
      <c r="C101" s="37">
        <v>13032</v>
      </c>
      <c r="D101" s="37">
        <v>0</v>
      </c>
      <c r="E101" s="37">
        <v>120</v>
      </c>
      <c r="F101" s="37">
        <v>289</v>
      </c>
      <c r="G101" s="37">
        <v>0</v>
      </c>
      <c r="H101" s="37">
        <v>0</v>
      </c>
      <c r="I101" s="37">
        <v>12623</v>
      </c>
      <c r="J101" s="37">
        <v>0</v>
      </c>
    </row>
    <row r="102" spans="1:10" ht="14.25" customHeight="1">
      <c r="A102" s="34" t="s">
        <v>161</v>
      </c>
      <c r="B102" s="35" t="s">
        <v>162</v>
      </c>
      <c r="C102" s="49">
        <v>68</v>
      </c>
      <c r="D102" s="49">
        <v>0</v>
      </c>
      <c r="E102" s="37">
        <v>0</v>
      </c>
      <c r="F102" s="37">
        <v>34</v>
      </c>
      <c r="G102" s="37">
        <v>0</v>
      </c>
      <c r="H102" s="37">
        <v>0</v>
      </c>
      <c r="I102" s="37">
        <v>34</v>
      </c>
      <c r="J102" s="37">
        <v>0</v>
      </c>
    </row>
    <row r="103" spans="1:10" ht="14.25" customHeight="1">
      <c r="A103" s="34" t="s">
        <v>163</v>
      </c>
      <c r="B103" s="35" t="s">
        <v>164</v>
      </c>
      <c r="C103" s="49">
        <v>68</v>
      </c>
      <c r="D103" s="49">
        <v>0</v>
      </c>
      <c r="E103" s="37">
        <v>0</v>
      </c>
      <c r="F103" s="37">
        <v>34</v>
      </c>
      <c r="G103" s="37">
        <v>0</v>
      </c>
      <c r="H103" s="37">
        <v>0</v>
      </c>
      <c r="I103" s="37">
        <v>34</v>
      </c>
      <c r="J103" s="37">
        <v>0</v>
      </c>
    </row>
    <row r="104" spans="1:10" ht="14.25" customHeight="1">
      <c r="A104" s="34" t="s">
        <v>165</v>
      </c>
      <c r="B104" s="35" t="s">
        <v>166</v>
      </c>
      <c r="C104" s="49">
        <v>12964</v>
      </c>
      <c r="D104" s="49">
        <v>0</v>
      </c>
      <c r="E104" s="37">
        <v>120</v>
      </c>
      <c r="F104" s="37">
        <v>255</v>
      </c>
      <c r="G104" s="37">
        <v>0</v>
      </c>
      <c r="H104" s="37">
        <v>0</v>
      </c>
      <c r="I104" s="37">
        <v>12589</v>
      </c>
      <c r="J104" s="37">
        <v>0</v>
      </c>
    </row>
    <row r="105" spans="1:10" ht="14.25" customHeight="1">
      <c r="A105" s="39" t="s">
        <v>167</v>
      </c>
      <c r="B105" s="51" t="s">
        <v>168</v>
      </c>
      <c r="C105" s="49">
        <v>12964</v>
      </c>
      <c r="D105" s="49">
        <v>0</v>
      </c>
      <c r="E105" s="37">
        <v>120</v>
      </c>
      <c r="F105" s="37">
        <v>255</v>
      </c>
      <c r="G105" s="37">
        <v>0</v>
      </c>
      <c r="H105" s="37">
        <v>0</v>
      </c>
      <c r="I105" s="37">
        <v>12589</v>
      </c>
      <c r="J105" s="37">
        <v>0</v>
      </c>
    </row>
    <row r="106" spans="1:10" ht="14.25" customHeight="1">
      <c r="A106" s="34" t="s">
        <v>37</v>
      </c>
      <c r="B106" s="51">
        <v>56</v>
      </c>
      <c r="C106" s="49">
        <v>32755</v>
      </c>
      <c r="D106" s="49">
        <v>0</v>
      </c>
      <c r="E106" s="37">
        <v>3054</v>
      </c>
      <c r="F106" s="37">
        <v>11751</v>
      </c>
      <c r="G106" s="37">
        <v>7781</v>
      </c>
      <c r="H106" s="37">
        <v>0</v>
      </c>
      <c r="I106" s="37">
        <v>10169</v>
      </c>
      <c r="J106" s="37">
        <v>0</v>
      </c>
    </row>
    <row r="107" spans="1:10" ht="14.25" customHeight="1">
      <c r="A107" s="34" t="s">
        <v>169</v>
      </c>
      <c r="B107" s="51" t="s">
        <v>170</v>
      </c>
      <c r="C107" s="49">
        <v>21892</v>
      </c>
      <c r="D107" s="49">
        <v>0</v>
      </c>
      <c r="E107" s="37">
        <v>2399</v>
      </c>
      <c r="F107" s="37">
        <v>4892</v>
      </c>
      <c r="G107" s="37">
        <v>5671</v>
      </c>
      <c r="H107" s="37">
        <v>0</v>
      </c>
      <c r="I107" s="37">
        <v>8930</v>
      </c>
      <c r="J107" s="37">
        <v>0</v>
      </c>
    </row>
    <row r="108" spans="1:10" ht="14.25" customHeight="1">
      <c r="A108" s="34" t="s">
        <v>171</v>
      </c>
      <c r="B108" s="51" t="s">
        <v>172</v>
      </c>
      <c r="C108" s="58">
        <v>2655</v>
      </c>
      <c r="D108" s="58">
        <v>0</v>
      </c>
      <c r="E108" s="37">
        <v>290</v>
      </c>
      <c r="F108" s="37">
        <v>640</v>
      </c>
      <c r="G108" s="37">
        <v>740</v>
      </c>
      <c r="H108" s="37">
        <v>0</v>
      </c>
      <c r="I108" s="37">
        <v>985</v>
      </c>
      <c r="J108" s="37">
        <v>0</v>
      </c>
    </row>
    <row r="109" spans="1:10" ht="14.25" customHeight="1">
      <c r="A109" s="34" t="s">
        <v>173</v>
      </c>
      <c r="B109" s="51" t="s">
        <v>174</v>
      </c>
      <c r="C109" s="58">
        <v>15056</v>
      </c>
      <c r="D109" s="58">
        <v>0</v>
      </c>
      <c r="E109" s="37">
        <v>1642</v>
      </c>
      <c r="F109" s="37">
        <v>3330</v>
      </c>
      <c r="G109" s="37">
        <v>3844</v>
      </c>
      <c r="H109" s="37">
        <v>0</v>
      </c>
      <c r="I109" s="37">
        <v>6240</v>
      </c>
      <c r="J109" s="37">
        <v>0</v>
      </c>
    </row>
    <row r="110" spans="1:10" ht="14.25" customHeight="1">
      <c r="A110" s="34" t="s">
        <v>175</v>
      </c>
      <c r="B110" s="51" t="s">
        <v>176</v>
      </c>
      <c r="C110" s="58">
        <v>4181</v>
      </c>
      <c r="D110" s="58">
        <v>0</v>
      </c>
      <c r="E110" s="37">
        <v>467</v>
      </c>
      <c r="F110" s="37">
        <v>922</v>
      </c>
      <c r="G110" s="37">
        <v>1087</v>
      </c>
      <c r="H110" s="37">
        <v>0</v>
      </c>
      <c r="I110" s="37">
        <v>1705</v>
      </c>
      <c r="J110" s="37">
        <v>0</v>
      </c>
    </row>
    <row r="111" spans="1:10" ht="14.25" customHeight="1">
      <c r="A111" s="34" t="s">
        <v>177</v>
      </c>
      <c r="B111" s="51" t="s">
        <v>178</v>
      </c>
      <c r="C111" s="49">
        <v>107</v>
      </c>
      <c r="D111" s="49">
        <v>0</v>
      </c>
      <c r="E111" s="37">
        <v>93</v>
      </c>
      <c r="F111" s="37">
        <v>14</v>
      </c>
      <c r="G111" s="37">
        <v>0</v>
      </c>
      <c r="H111" s="37">
        <v>0</v>
      </c>
      <c r="I111" s="37">
        <v>0</v>
      </c>
      <c r="J111" s="37">
        <v>0</v>
      </c>
    </row>
    <row r="112" spans="1:10" ht="14.25" customHeight="1">
      <c r="A112" s="34" t="s">
        <v>179</v>
      </c>
      <c r="B112" s="51" t="s">
        <v>180</v>
      </c>
      <c r="C112" s="49">
        <v>278</v>
      </c>
      <c r="D112" s="49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278</v>
      </c>
      <c r="J112" s="37">
        <v>0</v>
      </c>
    </row>
    <row r="113" spans="1:10" ht="14.25" customHeight="1">
      <c r="A113" s="34" t="s">
        <v>171</v>
      </c>
      <c r="B113" s="51" t="s">
        <v>181</v>
      </c>
      <c r="C113" s="49">
        <v>42</v>
      </c>
      <c r="D113" s="49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42</v>
      </c>
      <c r="J113" s="37">
        <v>0</v>
      </c>
    </row>
    <row r="114" spans="1:10" ht="14.25" customHeight="1">
      <c r="A114" s="34" t="s">
        <v>173</v>
      </c>
      <c r="B114" s="51" t="s">
        <v>182</v>
      </c>
      <c r="C114" s="49">
        <v>236</v>
      </c>
      <c r="D114" s="49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236</v>
      </c>
      <c r="J114" s="37">
        <v>0</v>
      </c>
    </row>
    <row r="115" spans="1:10" ht="14.25" customHeight="1" hidden="1">
      <c r="A115" s="34" t="s">
        <v>183</v>
      </c>
      <c r="B115" s="51" t="s">
        <v>184</v>
      </c>
      <c r="C115" s="49">
        <v>0</v>
      </c>
      <c r="D115" s="49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</row>
    <row r="116" spans="1:10" ht="15" customHeight="1">
      <c r="A116" s="34" t="s">
        <v>185</v>
      </c>
      <c r="B116" s="51" t="s">
        <v>186</v>
      </c>
      <c r="C116" s="49">
        <v>9750</v>
      </c>
      <c r="D116" s="49">
        <v>0</v>
      </c>
      <c r="E116" s="37">
        <v>517</v>
      </c>
      <c r="F116" s="37">
        <v>6373</v>
      </c>
      <c r="G116" s="37">
        <v>1999</v>
      </c>
      <c r="H116" s="37">
        <v>0</v>
      </c>
      <c r="I116" s="37">
        <v>861</v>
      </c>
      <c r="J116" s="37">
        <v>0</v>
      </c>
    </row>
    <row r="117" spans="1:10" ht="14.25" customHeight="1">
      <c r="A117" s="34" t="s">
        <v>40</v>
      </c>
      <c r="B117" s="59">
        <v>65</v>
      </c>
      <c r="C117" s="60">
        <v>0</v>
      </c>
      <c r="D117" s="60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</row>
    <row r="118" spans="1:10" ht="14.25" customHeight="1">
      <c r="A118" s="34" t="s">
        <v>171</v>
      </c>
      <c r="B118" s="51" t="s">
        <v>187</v>
      </c>
      <c r="C118" s="60">
        <v>1525</v>
      </c>
      <c r="D118" s="60">
        <v>0</v>
      </c>
      <c r="E118" s="61">
        <v>73</v>
      </c>
      <c r="F118" s="61">
        <v>1013</v>
      </c>
      <c r="G118" s="61">
        <v>311</v>
      </c>
      <c r="H118" s="61">
        <v>0</v>
      </c>
      <c r="I118" s="61">
        <v>128</v>
      </c>
      <c r="J118" s="61">
        <v>0</v>
      </c>
    </row>
    <row r="119" spans="1:10" ht="14.25" customHeight="1">
      <c r="A119" s="34" t="s">
        <v>173</v>
      </c>
      <c r="B119" s="51" t="s">
        <v>188</v>
      </c>
      <c r="C119" s="60">
        <v>6252</v>
      </c>
      <c r="D119" s="60">
        <v>0</v>
      </c>
      <c r="E119" s="61">
        <v>341</v>
      </c>
      <c r="F119" s="61">
        <v>4067</v>
      </c>
      <c r="G119" s="61">
        <v>1284</v>
      </c>
      <c r="H119" s="61">
        <v>0</v>
      </c>
      <c r="I119" s="61">
        <v>560</v>
      </c>
      <c r="J119" s="61">
        <v>0</v>
      </c>
    </row>
    <row r="120" spans="1:10" ht="14.25" customHeight="1">
      <c r="A120" s="34" t="s">
        <v>175</v>
      </c>
      <c r="B120" s="51" t="s">
        <v>189</v>
      </c>
      <c r="C120" s="60">
        <v>1973</v>
      </c>
      <c r="D120" s="60">
        <v>0</v>
      </c>
      <c r="E120" s="61">
        <v>103</v>
      </c>
      <c r="F120" s="61">
        <v>1293</v>
      </c>
      <c r="G120" s="61">
        <v>404</v>
      </c>
      <c r="H120" s="61">
        <v>0</v>
      </c>
      <c r="I120" s="61">
        <v>173</v>
      </c>
      <c r="J120" s="61">
        <v>0</v>
      </c>
    </row>
    <row r="121" spans="1:10" ht="14.25" customHeight="1">
      <c r="A121" s="34" t="s">
        <v>190</v>
      </c>
      <c r="B121" s="59" t="s">
        <v>191</v>
      </c>
      <c r="C121" s="62">
        <v>728</v>
      </c>
      <c r="D121" s="62">
        <v>0</v>
      </c>
      <c r="E121" s="61">
        <v>45</v>
      </c>
      <c r="F121" s="61">
        <v>472</v>
      </c>
      <c r="G121" s="61">
        <v>111</v>
      </c>
      <c r="H121" s="61">
        <v>0</v>
      </c>
      <c r="I121" s="61">
        <v>100</v>
      </c>
      <c r="J121" s="61">
        <v>0</v>
      </c>
    </row>
    <row r="122" spans="1:10" ht="14.25" customHeight="1">
      <c r="A122" s="34" t="s">
        <v>192</v>
      </c>
      <c r="B122" s="59" t="s">
        <v>193</v>
      </c>
      <c r="C122" s="62">
        <v>728</v>
      </c>
      <c r="D122" s="62">
        <v>0</v>
      </c>
      <c r="E122" s="61">
        <v>45</v>
      </c>
      <c r="F122" s="61">
        <v>472</v>
      </c>
      <c r="G122" s="61">
        <v>111</v>
      </c>
      <c r="H122" s="61">
        <v>0</v>
      </c>
      <c r="I122" s="61">
        <v>100</v>
      </c>
      <c r="J122" s="61">
        <v>0</v>
      </c>
    </row>
    <row r="123" spans="1:10" ht="14.25" customHeight="1" hidden="1">
      <c r="A123" s="34" t="s">
        <v>40</v>
      </c>
      <c r="B123" s="36" t="s">
        <v>41</v>
      </c>
      <c r="C123" s="60">
        <v>0</v>
      </c>
      <c r="D123" s="60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</row>
    <row r="124" spans="1:10" ht="14.25" customHeight="1" hidden="1">
      <c r="A124" s="34" t="s">
        <v>194</v>
      </c>
      <c r="B124" s="36" t="s">
        <v>195</v>
      </c>
      <c r="C124" s="60">
        <v>0</v>
      </c>
      <c r="D124" s="60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/>
    </row>
    <row r="125" spans="1:10" ht="14.25" customHeight="1">
      <c r="A125" s="32" t="s">
        <v>30</v>
      </c>
      <c r="B125" s="33" t="s">
        <v>31</v>
      </c>
      <c r="C125" s="52">
        <v>13020</v>
      </c>
      <c r="D125" s="52">
        <v>7523</v>
      </c>
      <c r="E125" s="48">
        <v>0</v>
      </c>
      <c r="F125" s="48">
        <v>0</v>
      </c>
      <c r="G125" s="48">
        <v>6564</v>
      </c>
      <c r="H125" s="48">
        <v>3457</v>
      </c>
      <c r="I125" s="48">
        <v>6456</v>
      </c>
      <c r="J125" s="48">
        <v>4066</v>
      </c>
    </row>
    <row r="126" spans="1:10" ht="14.25" customHeight="1">
      <c r="A126" s="34" t="s">
        <v>196</v>
      </c>
      <c r="B126" s="35" t="s">
        <v>33</v>
      </c>
      <c r="C126" s="49">
        <v>13020</v>
      </c>
      <c r="D126" s="49">
        <v>7523</v>
      </c>
      <c r="E126" s="37">
        <v>0</v>
      </c>
      <c r="F126" s="37">
        <v>0</v>
      </c>
      <c r="G126" s="37">
        <v>6564</v>
      </c>
      <c r="H126" s="37">
        <v>3457</v>
      </c>
      <c r="I126" s="37">
        <v>6456</v>
      </c>
      <c r="J126" s="37">
        <v>4066</v>
      </c>
    </row>
    <row r="127" spans="1:10" ht="14.25" customHeight="1">
      <c r="A127" s="34" t="s">
        <v>197</v>
      </c>
      <c r="B127" s="35" t="s">
        <v>198</v>
      </c>
      <c r="C127" s="49">
        <v>13020</v>
      </c>
      <c r="D127" s="49">
        <v>7523</v>
      </c>
      <c r="E127" s="37">
        <v>0</v>
      </c>
      <c r="F127" s="37">
        <v>0</v>
      </c>
      <c r="G127" s="37">
        <v>6564</v>
      </c>
      <c r="H127" s="37">
        <v>3457</v>
      </c>
      <c r="I127" s="37">
        <v>6456</v>
      </c>
      <c r="J127" s="37">
        <v>4066</v>
      </c>
    </row>
    <row r="128" spans="1:10" ht="14.25" customHeight="1">
      <c r="A128" s="34" t="s">
        <v>199</v>
      </c>
      <c r="B128" s="35" t="s">
        <v>200</v>
      </c>
      <c r="C128" s="49">
        <v>5350</v>
      </c>
      <c r="D128" s="49">
        <v>535</v>
      </c>
      <c r="E128" s="37">
        <v>0</v>
      </c>
      <c r="F128" s="37">
        <v>0</v>
      </c>
      <c r="G128" s="37">
        <v>2550</v>
      </c>
      <c r="H128" s="37">
        <v>256</v>
      </c>
      <c r="I128" s="37">
        <v>2800</v>
      </c>
      <c r="J128" s="37">
        <v>279</v>
      </c>
    </row>
    <row r="129" spans="1:10" ht="14.25" customHeight="1">
      <c r="A129" s="34" t="s">
        <v>201</v>
      </c>
      <c r="B129" s="35" t="s">
        <v>202</v>
      </c>
      <c r="C129" s="49">
        <v>759</v>
      </c>
      <c r="D129" s="49">
        <v>77</v>
      </c>
      <c r="E129" s="37">
        <v>0</v>
      </c>
      <c r="F129" s="37">
        <v>0</v>
      </c>
      <c r="G129" s="37">
        <v>559</v>
      </c>
      <c r="H129" s="37">
        <v>56</v>
      </c>
      <c r="I129" s="37">
        <v>200</v>
      </c>
      <c r="J129" s="37">
        <v>21</v>
      </c>
    </row>
    <row r="130" spans="1:10" ht="14.25" customHeight="1" hidden="1">
      <c r="A130" s="34" t="s">
        <v>203</v>
      </c>
      <c r="B130" s="35" t="s">
        <v>204</v>
      </c>
      <c r="C130" s="49">
        <v>0</v>
      </c>
      <c r="D130" s="49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</row>
    <row r="131" spans="1:10" ht="14.25" customHeight="1">
      <c r="A131" s="34" t="s">
        <v>205</v>
      </c>
      <c r="B131" s="35" t="s">
        <v>206</v>
      </c>
      <c r="C131" s="49">
        <v>6911</v>
      </c>
      <c r="D131" s="49">
        <v>6911</v>
      </c>
      <c r="E131" s="37">
        <v>0</v>
      </c>
      <c r="F131" s="37">
        <v>0</v>
      </c>
      <c r="G131" s="37">
        <v>3455</v>
      </c>
      <c r="H131" s="37">
        <v>3145</v>
      </c>
      <c r="I131" s="37">
        <v>3456</v>
      </c>
      <c r="J131" s="37">
        <v>3766</v>
      </c>
    </row>
    <row r="132" spans="1:10" ht="14.25" customHeight="1" hidden="1">
      <c r="A132" s="34" t="s">
        <v>207</v>
      </c>
      <c r="B132" s="35" t="s">
        <v>208</v>
      </c>
      <c r="C132" s="49">
        <v>0</v>
      </c>
      <c r="D132" s="49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</row>
    <row r="133" spans="1:10" ht="14.25" customHeight="1">
      <c r="A133" s="39" t="s">
        <v>209</v>
      </c>
      <c r="B133" s="35" t="s">
        <v>160</v>
      </c>
      <c r="C133" s="37">
        <v>221835</v>
      </c>
      <c r="D133" s="37">
        <v>32819</v>
      </c>
      <c r="E133" s="37">
        <v>38688</v>
      </c>
      <c r="F133" s="37">
        <v>46359</v>
      </c>
      <c r="G133" s="37">
        <v>61191</v>
      </c>
      <c r="H133" s="37">
        <v>16536</v>
      </c>
      <c r="I133" s="37">
        <v>75597</v>
      </c>
      <c r="J133" s="37">
        <v>16283</v>
      </c>
    </row>
    <row r="134" spans="1:10" ht="14.25" customHeight="1">
      <c r="A134" s="39" t="s">
        <v>210</v>
      </c>
      <c r="B134" s="35" t="s">
        <v>211</v>
      </c>
      <c r="C134" s="37">
        <v>221835</v>
      </c>
      <c r="D134" s="37">
        <v>32819</v>
      </c>
      <c r="E134" s="37">
        <v>38688</v>
      </c>
      <c r="F134" s="37">
        <v>46359</v>
      </c>
      <c r="G134" s="37">
        <v>61191</v>
      </c>
      <c r="H134" s="37">
        <v>16536</v>
      </c>
      <c r="I134" s="37">
        <v>75597</v>
      </c>
      <c r="J134" s="37">
        <v>16283</v>
      </c>
    </row>
    <row r="135" spans="1:10" ht="14.25" customHeight="1">
      <c r="A135" s="63" t="s">
        <v>212</v>
      </c>
      <c r="B135" s="33" t="s">
        <v>213</v>
      </c>
      <c r="C135" s="52">
        <v>361437</v>
      </c>
      <c r="D135" s="52">
        <v>20072</v>
      </c>
      <c r="E135" s="48">
        <v>258103</v>
      </c>
      <c r="F135" s="48">
        <v>22706</v>
      </c>
      <c r="G135" s="48">
        <v>41775</v>
      </c>
      <c r="H135" s="48">
        <v>10265</v>
      </c>
      <c r="I135" s="48">
        <v>38853</v>
      </c>
      <c r="J135" s="48">
        <v>9807</v>
      </c>
    </row>
    <row r="136" spans="1:10" ht="14.25" customHeight="1">
      <c r="A136" s="32" t="s">
        <v>21</v>
      </c>
      <c r="B136" s="33" t="s">
        <v>22</v>
      </c>
      <c r="C136" s="52">
        <v>91089</v>
      </c>
      <c r="D136" s="52">
        <v>20072</v>
      </c>
      <c r="E136" s="48">
        <v>22103</v>
      </c>
      <c r="F136" s="48">
        <v>22706</v>
      </c>
      <c r="G136" s="48">
        <v>22639</v>
      </c>
      <c r="H136" s="48">
        <v>10265</v>
      </c>
      <c r="I136" s="48">
        <v>23641</v>
      </c>
      <c r="J136" s="48">
        <v>9807</v>
      </c>
    </row>
    <row r="137" spans="1:10" ht="14.25" customHeight="1">
      <c r="A137" s="34" t="s">
        <v>25</v>
      </c>
      <c r="B137" s="35" t="s">
        <v>26</v>
      </c>
      <c r="C137" s="49">
        <v>9243</v>
      </c>
      <c r="D137" s="49">
        <v>1623</v>
      </c>
      <c r="E137" s="37">
        <v>2103</v>
      </c>
      <c r="F137" s="37">
        <v>2706</v>
      </c>
      <c r="G137" s="37">
        <v>2639</v>
      </c>
      <c r="H137" s="37">
        <v>1044</v>
      </c>
      <c r="I137" s="37">
        <v>1795</v>
      </c>
      <c r="J137" s="37">
        <v>579</v>
      </c>
    </row>
    <row r="138" spans="1:10" ht="14.25" customHeight="1">
      <c r="A138" s="34" t="s">
        <v>138</v>
      </c>
      <c r="B138" s="35" t="s">
        <v>139</v>
      </c>
      <c r="C138" s="49">
        <v>23</v>
      </c>
      <c r="D138" s="49">
        <v>11</v>
      </c>
      <c r="E138" s="37">
        <v>3</v>
      </c>
      <c r="F138" s="37">
        <v>6</v>
      </c>
      <c r="G138" s="37">
        <v>7</v>
      </c>
      <c r="H138" s="37">
        <v>9</v>
      </c>
      <c r="I138" s="37">
        <v>7</v>
      </c>
      <c r="J138" s="37">
        <v>2</v>
      </c>
    </row>
    <row r="139" spans="1:10" ht="14.25" customHeight="1">
      <c r="A139" s="34" t="s">
        <v>214</v>
      </c>
      <c r="B139" s="35" t="s">
        <v>144</v>
      </c>
      <c r="C139" s="49">
        <v>8543</v>
      </c>
      <c r="D139" s="49">
        <v>935</v>
      </c>
      <c r="E139" s="37">
        <v>2000</v>
      </c>
      <c r="F139" s="37">
        <v>2500</v>
      </c>
      <c r="G139" s="37">
        <v>2432</v>
      </c>
      <c r="H139" s="37">
        <v>744</v>
      </c>
      <c r="I139" s="37">
        <v>1611</v>
      </c>
      <c r="J139" s="37">
        <v>191</v>
      </c>
    </row>
    <row r="140" spans="1:10" ht="14.25" customHeight="1">
      <c r="A140" s="34" t="s">
        <v>145</v>
      </c>
      <c r="B140" s="35" t="s">
        <v>146</v>
      </c>
      <c r="C140" s="49">
        <v>677</v>
      </c>
      <c r="D140" s="49">
        <v>677</v>
      </c>
      <c r="E140" s="64">
        <v>100</v>
      </c>
      <c r="F140" s="64">
        <v>200</v>
      </c>
      <c r="G140" s="64">
        <v>200</v>
      </c>
      <c r="H140" s="37">
        <v>291</v>
      </c>
      <c r="I140" s="37">
        <v>177</v>
      </c>
      <c r="J140" s="37">
        <v>386</v>
      </c>
    </row>
    <row r="141" spans="1:10" ht="14.25" customHeight="1">
      <c r="A141" s="34" t="s">
        <v>215</v>
      </c>
      <c r="B141" s="35" t="s">
        <v>216</v>
      </c>
      <c r="C141" s="49">
        <v>677</v>
      </c>
      <c r="D141" s="49">
        <v>677</v>
      </c>
      <c r="E141" s="64">
        <v>100</v>
      </c>
      <c r="F141" s="64">
        <v>200</v>
      </c>
      <c r="G141" s="64">
        <v>200</v>
      </c>
      <c r="H141" s="37">
        <v>291</v>
      </c>
      <c r="I141" s="37">
        <v>177</v>
      </c>
      <c r="J141" s="37">
        <v>386</v>
      </c>
    </row>
    <row r="142" spans="1:10" ht="14.25" customHeight="1">
      <c r="A142" s="34" t="s">
        <v>28</v>
      </c>
      <c r="B142" s="35" t="s">
        <v>29</v>
      </c>
      <c r="C142" s="48">
        <v>333</v>
      </c>
      <c r="D142" s="48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333</v>
      </c>
      <c r="J142" s="37">
        <v>0</v>
      </c>
    </row>
    <row r="143" spans="1:10" ht="14.25" customHeight="1">
      <c r="A143" s="34" t="s">
        <v>217</v>
      </c>
      <c r="B143" s="35" t="s">
        <v>166</v>
      </c>
      <c r="C143" s="37">
        <v>333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333</v>
      </c>
      <c r="J143" s="37">
        <v>0</v>
      </c>
    </row>
    <row r="144" spans="1:10" ht="14.25" customHeight="1">
      <c r="A144" s="39" t="s">
        <v>218</v>
      </c>
      <c r="B144" s="51" t="s">
        <v>219</v>
      </c>
      <c r="C144" s="49">
        <v>333</v>
      </c>
      <c r="D144" s="49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333</v>
      </c>
      <c r="J144" s="37">
        <v>0</v>
      </c>
    </row>
    <row r="145" spans="1:10" ht="14.25" customHeight="1">
      <c r="A145" s="34" t="s">
        <v>220</v>
      </c>
      <c r="B145" s="35" t="s">
        <v>39</v>
      </c>
      <c r="C145" s="49">
        <v>81513</v>
      </c>
      <c r="D145" s="49">
        <v>18449</v>
      </c>
      <c r="E145" s="37">
        <v>20000</v>
      </c>
      <c r="F145" s="37">
        <v>20000</v>
      </c>
      <c r="G145" s="37">
        <v>20000</v>
      </c>
      <c r="H145" s="37">
        <v>9221</v>
      </c>
      <c r="I145" s="37">
        <v>21513</v>
      </c>
      <c r="J145" s="37">
        <v>9228</v>
      </c>
    </row>
    <row r="146" spans="1:10" ht="14.25" customHeight="1">
      <c r="A146" s="34" t="s">
        <v>221</v>
      </c>
      <c r="B146" s="35" t="s">
        <v>222</v>
      </c>
      <c r="C146" s="49">
        <v>81513</v>
      </c>
      <c r="D146" s="49">
        <v>18449</v>
      </c>
      <c r="E146" s="37">
        <v>20000</v>
      </c>
      <c r="F146" s="37">
        <v>20000</v>
      </c>
      <c r="G146" s="37">
        <v>20000</v>
      </c>
      <c r="H146" s="37">
        <v>9221</v>
      </c>
      <c r="I146" s="37">
        <v>21513</v>
      </c>
      <c r="J146" s="37">
        <v>9228</v>
      </c>
    </row>
    <row r="147" spans="1:10" ht="14.25" customHeight="1">
      <c r="A147" s="32" t="s">
        <v>30</v>
      </c>
      <c r="B147" s="33" t="s">
        <v>31</v>
      </c>
      <c r="C147" s="52">
        <v>270348</v>
      </c>
      <c r="D147" s="52">
        <v>0</v>
      </c>
      <c r="E147" s="48">
        <v>236000</v>
      </c>
      <c r="F147" s="48">
        <v>0</v>
      </c>
      <c r="G147" s="48">
        <v>19136</v>
      </c>
      <c r="H147" s="48">
        <v>0</v>
      </c>
      <c r="I147" s="48">
        <v>15212</v>
      </c>
      <c r="J147" s="48">
        <v>0</v>
      </c>
    </row>
    <row r="148" spans="1:10" ht="14.25" customHeight="1">
      <c r="A148" s="34" t="s">
        <v>42</v>
      </c>
      <c r="B148" s="35" t="s">
        <v>43</v>
      </c>
      <c r="C148" s="49">
        <v>270348</v>
      </c>
      <c r="D148" s="49">
        <v>0</v>
      </c>
      <c r="E148" s="37">
        <v>236000</v>
      </c>
      <c r="F148" s="37">
        <v>0</v>
      </c>
      <c r="G148" s="37">
        <v>19136</v>
      </c>
      <c r="H148" s="37">
        <v>0</v>
      </c>
      <c r="I148" s="37">
        <v>15212</v>
      </c>
      <c r="J148" s="37">
        <v>0</v>
      </c>
    </row>
    <row r="149" spans="1:10" ht="14.25" customHeight="1">
      <c r="A149" s="34" t="s">
        <v>223</v>
      </c>
      <c r="B149" s="35" t="s">
        <v>224</v>
      </c>
      <c r="C149" s="49">
        <v>270348</v>
      </c>
      <c r="D149" s="49">
        <v>0</v>
      </c>
      <c r="E149" s="37">
        <v>236000</v>
      </c>
      <c r="F149" s="37">
        <v>0</v>
      </c>
      <c r="G149" s="37">
        <v>19136</v>
      </c>
      <c r="H149" s="37">
        <v>0</v>
      </c>
      <c r="I149" s="37">
        <v>15212</v>
      </c>
      <c r="J149" s="37">
        <v>0</v>
      </c>
    </row>
    <row r="150" spans="1:10" ht="14.25" customHeight="1">
      <c r="A150" s="34" t="s">
        <v>225</v>
      </c>
      <c r="B150" s="35" t="s">
        <v>226</v>
      </c>
      <c r="C150" s="49">
        <v>270348</v>
      </c>
      <c r="D150" s="49">
        <v>0</v>
      </c>
      <c r="E150" s="37">
        <v>236000</v>
      </c>
      <c r="F150" s="37">
        <v>0</v>
      </c>
      <c r="G150" s="37">
        <v>19136</v>
      </c>
      <c r="H150" s="37">
        <v>0</v>
      </c>
      <c r="I150" s="37">
        <v>15212</v>
      </c>
      <c r="J150" s="37">
        <v>0</v>
      </c>
    </row>
    <row r="151" spans="1:10" ht="14.25" customHeight="1">
      <c r="A151" s="39" t="s">
        <v>227</v>
      </c>
      <c r="B151" s="35" t="s">
        <v>228</v>
      </c>
      <c r="C151" s="49">
        <v>361437</v>
      </c>
      <c r="D151" s="49">
        <v>20072</v>
      </c>
      <c r="E151" s="37">
        <v>258103</v>
      </c>
      <c r="F151" s="37">
        <v>22706</v>
      </c>
      <c r="G151" s="37">
        <v>41775</v>
      </c>
      <c r="H151" s="37">
        <v>10265</v>
      </c>
      <c r="I151" s="37">
        <v>38853</v>
      </c>
      <c r="J151" s="37">
        <v>9807</v>
      </c>
    </row>
    <row r="152" spans="1:10" ht="14.25" customHeight="1">
      <c r="A152" s="65" t="s">
        <v>229</v>
      </c>
      <c r="B152" s="55" t="s">
        <v>230</v>
      </c>
      <c r="C152" s="52">
        <v>2109</v>
      </c>
      <c r="D152" s="52">
        <v>0</v>
      </c>
      <c r="E152" s="48">
        <v>700</v>
      </c>
      <c r="F152" s="48">
        <v>470</v>
      </c>
      <c r="G152" s="48">
        <v>470</v>
      </c>
      <c r="H152" s="48">
        <v>0</v>
      </c>
      <c r="I152" s="48">
        <v>469</v>
      </c>
      <c r="J152" s="48">
        <v>0</v>
      </c>
    </row>
    <row r="153" spans="1:10" ht="14.25" customHeight="1">
      <c r="A153" s="66" t="s">
        <v>21</v>
      </c>
      <c r="B153" s="33" t="s">
        <v>22</v>
      </c>
      <c r="C153" s="48">
        <v>2109</v>
      </c>
      <c r="D153" s="48">
        <v>0</v>
      </c>
      <c r="E153" s="48">
        <v>700</v>
      </c>
      <c r="F153" s="48">
        <v>470</v>
      </c>
      <c r="G153" s="48">
        <v>470</v>
      </c>
      <c r="H153" s="48">
        <v>0</v>
      </c>
      <c r="I153" s="48">
        <v>469</v>
      </c>
      <c r="J153" s="48">
        <v>0</v>
      </c>
    </row>
    <row r="154" spans="1:10" ht="14.25" customHeight="1">
      <c r="A154" s="67" t="s">
        <v>40</v>
      </c>
      <c r="B154" s="35" t="s">
        <v>41</v>
      </c>
      <c r="C154" s="37">
        <v>2109</v>
      </c>
      <c r="D154" s="37">
        <v>0</v>
      </c>
      <c r="E154" s="37">
        <v>700</v>
      </c>
      <c r="F154" s="37">
        <v>470</v>
      </c>
      <c r="G154" s="37">
        <v>470</v>
      </c>
      <c r="H154" s="37">
        <v>0</v>
      </c>
      <c r="I154" s="37">
        <v>469</v>
      </c>
      <c r="J154" s="37">
        <v>0</v>
      </c>
    </row>
    <row r="155" spans="1:10" ht="12.75">
      <c r="A155" s="68" t="s">
        <v>231</v>
      </c>
      <c r="B155" s="33" t="s">
        <v>232</v>
      </c>
      <c r="C155" s="52">
        <v>2109</v>
      </c>
      <c r="D155" s="52">
        <v>0</v>
      </c>
      <c r="E155" s="48">
        <v>700</v>
      </c>
      <c r="F155" s="48">
        <v>470</v>
      </c>
      <c r="G155" s="48">
        <v>470</v>
      </c>
      <c r="H155" s="48">
        <v>0</v>
      </c>
      <c r="I155" s="48">
        <v>469</v>
      </c>
      <c r="J155" s="48">
        <v>0</v>
      </c>
    </row>
    <row r="156" spans="1:10" ht="12.75">
      <c r="A156" s="66" t="s">
        <v>21</v>
      </c>
      <c r="B156" s="33" t="s">
        <v>22</v>
      </c>
      <c r="C156" s="48">
        <v>2109</v>
      </c>
      <c r="D156" s="48">
        <v>0</v>
      </c>
      <c r="E156" s="48">
        <v>700</v>
      </c>
      <c r="F156" s="48">
        <v>470</v>
      </c>
      <c r="G156" s="48">
        <v>470</v>
      </c>
      <c r="H156" s="48">
        <v>0</v>
      </c>
      <c r="I156" s="48">
        <v>469</v>
      </c>
      <c r="J156" s="48">
        <v>0</v>
      </c>
    </row>
    <row r="157" spans="1:10" ht="12.75">
      <c r="A157" s="67" t="s">
        <v>40</v>
      </c>
      <c r="B157" s="36" t="s">
        <v>41</v>
      </c>
      <c r="C157" s="69">
        <v>2109</v>
      </c>
      <c r="D157" s="69">
        <v>0</v>
      </c>
      <c r="E157" s="70">
        <v>700</v>
      </c>
      <c r="F157" s="70">
        <v>470</v>
      </c>
      <c r="G157" s="70">
        <v>470</v>
      </c>
      <c r="H157" s="70">
        <v>0</v>
      </c>
      <c r="I157" s="70">
        <v>469</v>
      </c>
      <c r="J157" s="70">
        <v>0</v>
      </c>
    </row>
    <row r="158" spans="1:10" ht="12.75">
      <c r="A158" s="67" t="s">
        <v>194</v>
      </c>
      <c r="B158" s="36" t="s">
        <v>195</v>
      </c>
      <c r="C158" s="69">
        <v>2109</v>
      </c>
      <c r="D158" s="69">
        <v>0</v>
      </c>
      <c r="E158" s="70">
        <v>700</v>
      </c>
      <c r="F158" s="70">
        <v>470</v>
      </c>
      <c r="G158" s="70">
        <v>470</v>
      </c>
      <c r="H158" s="70">
        <v>0</v>
      </c>
      <c r="I158" s="70">
        <v>469</v>
      </c>
      <c r="J158" s="70">
        <v>0</v>
      </c>
    </row>
    <row r="159" spans="1:10" ht="13.5" thickBot="1">
      <c r="A159" s="71" t="s">
        <v>233</v>
      </c>
      <c r="B159" s="72" t="s">
        <v>234</v>
      </c>
      <c r="C159" s="73">
        <v>2109</v>
      </c>
      <c r="D159" s="73">
        <v>0</v>
      </c>
      <c r="E159" s="74">
        <v>700</v>
      </c>
      <c r="F159" s="74">
        <v>470</v>
      </c>
      <c r="G159" s="74">
        <v>470</v>
      </c>
      <c r="H159" s="74">
        <v>0</v>
      </c>
      <c r="I159" s="74">
        <v>469</v>
      </c>
      <c r="J159" s="74">
        <v>0</v>
      </c>
    </row>
    <row r="160" spans="1:2" ht="12.75">
      <c r="A160" s="41"/>
      <c r="B160" s="41"/>
    </row>
    <row r="161" spans="1:2" ht="12.75">
      <c r="A161" s="41"/>
      <c r="B161" s="41"/>
    </row>
    <row r="162" spans="1:2" ht="12.75">
      <c r="A162" s="41"/>
      <c r="B162" s="41"/>
    </row>
    <row r="163" spans="1:2" ht="12.75">
      <c r="A163" s="41"/>
      <c r="B163" s="41"/>
    </row>
    <row r="164" spans="1:2" ht="12.75">
      <c r="A164" s="41"/>
      <c r="B164" s="41"/>
    </row>
    <row r="165" spans="1:2" ht="12.75">
      <c r="A165" s="41"/>
      <c r="B165" s="41"/>
    </row>
    <row r="166" spans="1:2" ht="12.75">
      <c r="A166" s="41"/>
      <c r="B166" s="41"/>
    </row>
    <row r="167" spans="1:2" ht="12.75">
      <c r="A167" s="41"/>
      <c r="B167" s="41"/>
    </row>
    <row r="168" spans="1:2" ht="12.75">
      <c r="A168" s="41"/>
      <c r="B168" s="41"/>
    </row>
    <row r="169" spans="1:2" ht="12.75">
      <c r="A169" s="41"/>
      <c r="B169" s="41"/>
    </row>
    <row r="170" spans="1:2" ht="12.75">
      <c r="A170" s="41"/>
      <c r="B170" s="41"/>
    </row>
    <row r="171" spans="1:2" ht="12.75">
      <c r="A171" s="41"/>
      <c r="B171" s="41"/>
    </row>
    <row r="172" spans="1:2" ht="12.75">
      <c r="A172" s="41"/>
      <c r="B172" s="41"/>
    </row>
    <row r="173" spans="1:2" ht="12.75">
      <c r="A173" s="41"/>
      <c r="B173" s="41"/>
    </row>
    <row r="174" spans="1:2" ht="12.75">
      <c r="A174" s="41"/>
      <c r="B174" s="41"/>
    </row>
    <row r="175" spans="1:2" ht="12.75">
      <c r="A175" s="41"/>
      <c r="B175" s="41"/>
    </row>
    <row r="176" spans="1:2" ht="12.75">
      <c r="A176" s="41"/>
      <c r="B176" s="41"/>
    </row>
    <row r="177" spans="1:2" ht="12.75">
      <c r="A177" s="41"/>
      <c r="B177" s="41"/>
    </row>
    <row r="178" spans="1:2" ht="12.75">
      <c r="A178" s="41"/>
      <c r="B178" s="41"/>
    </row>
    <row r="179" spans="1:2" ht="12.75">
      <c r="A179" s="41"/>
      <c r="B179" s="41"/>
    </row>
    <row r="180" spans="1:2" ht="15" customHeight="1">
      <c r="A180" s="41"/>
      <c r="B180" s="41"/>
    </row>
    <row r="181" spans="1:2" ht="12.75">
      <c r="A181" s="41"/>
      <c r="B181" s="41"/>
    </row>
    <row r="182" spans="1:2" ht="19.5" customHeight="1">
      <c r="A182" s="41"/>
      <c r="B182" s="41"/>
    </row>
    <row r="183" spans="1:2" ht="13.5" customHeight="1">
      <c r="A183" s="41"/>
      <c r="B183" s="41"/>
    </row>
    <row r="184" spans="1:2" ht="15" customHeight="1">
      <c r="A184" s="41"/>
      <c r="B184" s="41"/>
    </row>
    <row r="185" spans="1:2" ht="9.75" customHeight="1">
      <c r="A185" s="41"/>
      <c r="B185" s="41"/>
    </row>
    <row r="186" spans="1:2" ht="12.75">
      <c r="A186" s="41"/>
      <c r="B186" s="41"/>
    </row>
    <row r="187" spans="1:2" ht="12.75">
      <c r="A187" s="41"/>
      <c r="B187" s="41"/>
    </row>
    <row r="188" spans="1:2" ht="12.75">
      <c r="A188" s="41"/>
      <c r="B188" s="41"/>
    </row>
    <row r="189" spans="1:2" ht="12.75">
      <c r="A189" s="41"/>
      <c r="B189" s="41"/>
    </row>
    <row r="190" spans="1:2" ht="12.75">
      <c r="A190" s="41"/>
      <c r="B190" s="41"/>
    </row>
    <row r="191" spans="1:2" ht="12.75">
      <c r="A191" s="41"/>
      <c r="B191" s="41"/>
    </row>
    <row r="192" spans="1:2" ht="12.75">
      <c r="A192" s="41"/>
      <c r="B192" s="41"/>
    </row>
    <row r="193" spans="1:2" ht="12.75">
      <c r="A193" s="41"/>
      <c r="B193" s="41"/>
    </row>
    <row r="194" spans="1:2" ht="12.75">
      <c r="A194" s="41"/>
      <c r="B194" s="41"/>
    </row>
    <row r="195" spans="1:2" ht="12.75">
      <c r="A195" s="41"/>
      <c r="B195" s="41"/>
    </row>
    <row r="196" spans="1:2" ht="12.75">
      <c r="A196" s="41"/>
      <c r="B196" s="41"/>
    </row>
    <row r="197" spans="1:2" ht="12.75">
      <c r="A197" s="41"/>
      <c r="B197" s="41"/>
    </row>
    <row r="198" spans="1:2" ht="12.75">
      <c r="A198" s="41"/>
      <c r="B198" s="41"/>
    </row>
    <row r="199" spans="1:2" ht="12.75">
      <c r="A199" s="41"/>
      <c r="B199" s="41"/>
    </row>
    <row r="200" spans="1:2" ht="12.75">
      <c r="A200" s="41"/>
      <c r="B200" s="41"/>
    </row>
    <row r="201" spans="1:2" ht="12.75">
      <c r="A201" s="41"/>
      <c r="B201" s="41"/>
    </row>
    <row r="202" spans="1:2" ht="12.75">
      <c r="A202" s="41"/>
      <c r="B202" s="41"/>
    </row>
    <row r="203" spans="1:2" ht="12.75">
      <c r="A203" s="41"/>
      <c r="B203" s="41"/>
    </row>
    <row r="204" spans="1:2" ht="12.75">
      <c r="A204" s="41"/>
      <c r="B204" s="41"/>
    </row>
    <row r="205" spans="1:2" ht="12.75">
      <c r="A205" s="41"/>
      <c r="B205" s="41"/>
    </row>
    <row r="206" spans="1:2" ht="12.75">
      <c r="A206" s="41"/>
      <c r="B206" s="41"/>
    </row>
    <row r="207" spans="1:2" ht="12.75">
      <c r="A207" s="41"/>
      <c r="B207" s="41"/>
    </row>
    <row r="208" spans="1:2" ht="12.75">
      <c r="A208" s="41"/>
      <c r="B208" s="41"/>
    </row>
    <row r="209" spans="1:2" ht="9.75" customHeight="1">
      <c r="A209" s="41"/>
      <c r="B209" s="41"/>
    </row>
    <row r="210" spans="1:2" ht="12" customHeight="1">
      <c r="A210" s="41"/>
      <c r="B210" s="41"/>
    </row>
    <row r="211" spans="1:2" ht="12.75">
      <c r="A211" s="41"/>
      <c r="B211" s="41"/>
    </row>
    <row r="212" spans="1:2" ht="12.75">
      <c r="A212" s="41"/>
      <c r="B212" s="41"/>
    </row>
    <row r="213" spans="1:2" ht="12.75">
      <c r="A213" s="41"/>
      <c r="B213" s="41"/>
    </row>
    <row r="214" spans="1:2" ht="12.75">
      <c r="A214" s="41"/>
      <c r="B214" s="41"/>
    </row>
    <row r="215" spans="1:2" ht="12.75">
      <c r="A215" s="41"/>
      <c r="B215" s="41"/>
    </row>
    <row r="216" spans="1:2" ht="12.75">
      <c r="A216" s="41"/>
      <c r="B216" s="41"/>
    </row>
    <row r="217" spans="1:2" ht="12.75">
      <c r="A217" s="41"/>
      <c r="B217" s="41"/>
    </row>
    <row r="218" spans="1:2" ht="12.75">
      <c r="A218" s="41"/>
      <c r="B218" s="41"/>
    </row>
    <row r="219" spans="1:2" ht="12.75">
      <c r="A219" s="41"/>
      <c r="B219" s="41"/>
    </row>
    <row r="220" spans="1:2" ht="12.75">
      <c r="A220" s="41"/>
      <c r="B220" s="41"/>
    </row>
    <row r="221" spans="1:2" ht="12.75">
      <c r="A221" s="41"/>
      <c r="B221" s="41"/>
    </row>
    <row r="222" spans="1:2" ht="12.75">
      <c r="A222" s="41"/>
      <c r="B222" s="41"/>
    </row>
    <row r="223" spans="1:2" ht="12.75">
      <c r="A223" s="41"/>
      <c r="B223" s="41"/>
    </row>
    <row r="224" spans="1:2" ht="12.75">
      <c r="A224" s="41"/>
      <c r="B224" s="41"/>
    </row>
    <row r="225" spans="1:2" ht="12.75">
      <c r="A225" s="41"/>
      <c r="B225" s="41"/>
    </row>
    <row r="226" spans="1:2" ht="12.75">
      <c r="A226" s="41"/>
      <c r="B226" s="41"/>
    </row>
    <row r="227" spans="1:2" ht="12.75">
      <c r="A227" s="41"/>
      <c r="B227" s="41"/>
    </row>
    <row r="228" spans="1:2" ht="12.75">
      <c r="A228" s="41"/>
      <c r="B228" s="41"/>
    </row>
    <row r="229" spans="1:2" ht="12.75">
      <c r="A229" s="41"/>
      <c r="B229" s="41"/>
    </row>
    <row r="230" spans="1:2" ht="12.75">
      <c r="A230" s="41"/>
      <c r="B230" s="41"/>
    </row>
    <row r="231" spans="1:2" ht="12.75">
      <c r="A231" s="41"/>
      <c r="B231" s="41"/>
    </row>
    <row r="232" spans="1:2" ht="14.25" customHeight="1">
      <c r="A232" s="41"/>
      <c r="B232" s="41"/>
    </row>
    <row r="233" spans="1:2" ht="14.25" customHeight="1">
      <c r="A233" s="42"/>
      <c r="B233" s="42"/>
    </row>
    <row r="234" spans="1:2" ht="14.25" customHeight="1">
      <c r="A234" s="42"/>
      <c r="B234" s="42"/>
    </row>
    <row r="235" spans="1:2" ht="14.25" customHeight="1">
      <c r="A235" s="42"/>
      <c r="B235" s="42"/>
    </row>
    <row r="236" spans="1:2" ht="14.25" customHeight="1">
      <c r="A236" s="42"/>
      <c r="B236" s="42"/>
    </row>
    <row r="237" spans="1:2" ht="14.25" customHeight="1">
      <c r="A237" s="42"/>
      <c r="B237" s="42"/>
    </row>
    <row r="238" spans="1:2" ht="14.25" customHeight="1">
      <c r="A238" s="42"/>
      <c r="B238" s="42"/>
    </row>
    <row r="239" spans="1:2" ht="14.25" customHeight="1">
      <c r="A239" s="42"/>
      <c r="B239" s="42"/>
    </row>
    <row r="240" spans="1:2" ht="12.75">
      <c r="A240" s="42"/>
      <c r="B240" s="42"/>
    </row>
    <row r="241" spans="1:2" ht="12.75">
      <c r="A241" s="42"/>
      <c r="B241" s="42"/>
    </row>
    <row r="242" spans="1:2" ht="12.75">
      <c r="A242" s="42"/>
      <c r="B242" s="42"/>
    </row>
    <row r="243" spans="1:2" ht="12.75">
      <c r="A243" s="42"/>
      <c r="B243" s="42"/>
    </row>
    <row r="244" spans="1:2" ht="12.75">
      <c r="A244" s="42"/>
      <c r="B244" s="42"/>
    </row>
    <row r="245" spans="1:2" ht="12.75">
      <c r="A245" s="42"/>
      <c r="B245" s="42"/>
    </row>
    <row r="246" spans="1:2" ht="12.75">
      <c r="A246" s="42"/>
      <c r="B246" s="42"/>
    </row>
    <row r="247" spans="1:2" ht="12.75">
      <c r="A247" s="42"/>
      <c r="B247" s="42"/>
    </row>
    <row r="248" spans="1:2" ht="12.75">
      <c r="A248" s="42"/>
      <c r="B248" s="42"/>
    </row>
    <row r="249" spans="1:2" ht="12.75">
      <c r="A249" s="42"/>
      <c r="B249" s="42"/>
    </row>
    <row r="250" spans="1:2" ht="12.75">
      <c r="A250" s="42"/>
      <c r="B250" s="42"/>
    </row>
    <row r="251" spans="1:2" ht="12.75">
      <c r="A251" s="42"/>
      <c r="B251" s="42"/>
    </row>
    <row r="252" spans="1:2" ht="12.75">
      <c r="A252" s="42"/>
      <c r="B252" s="42"/>
    </row>
    <row r="253" spans="1:2" ht="12.75">
      <c r="A253" s="42"/>
      <c r="B253" s="42"/>
    </row>
    <row r="254" spans="1:2" ht="12.75">
      <c r="A254" s="42"/>
      <c r="B254" s="42"/>
    </row>
    <row r="255" spans="1:2" ht="12.75">
      <c r="A255" s="42"/>
      <c r="B255" s="42"/>
    </row>
    <row r="256" spans="1:2" ht="12.75">
      <c r="A256" s="42"/>
      <c r="B256" s="42"/>
    </row>
    <row r="257" spans="1:2" ht="12.75">
      <c r="A257" s="42"/>
      <c r="B257" s="42"/>
    </row>
    <row r="258" spans="1:2" ht="12.75">
      <c r="A258" s="42"/>
      <c r="B258" s="42"/>
    </row>
    <row r="259" spans="1:2" ht="12.75">
      <c r="A259" s="42"/>
      <c r="B259" s="42"/>
    </row>
    <row r="260" spans="1:2" ht="12.75">
      <c r="A260" s="42"/>
      <c r="B260" s="42"/>
    </row>
    <row r="261" spans="1:2" ht="12.75">
      <c r="A261" s="42"/>
      <c r="B261" s="42"/>
    </row>
    <row r="262" spans="1:2" ht="12.75">
      <c r="A262" s="42"/>
      <c r="B262" s="42"/>
    </row>
    <row r="263" spans="1:2" ht="12.75">
      <c r="A263" s="42"/>
      <c r="B263" s="42"/>
    </row>
    <row r="264" spans="1:2" ht="12.75">
      <c r="A264" s="42"/>
      <c r="B264" s="42"/>
    </row>
    <row r="265" spans="1:2" ht="12.75">
      <c r="A265" s="42"/>
      <c r="B265" s="42"/>
    </row>
    <row r="266" spans="1:2" ht="12.75">
      <c r="A266" s="42"/>
      <c r="B266" s="42"/>
    </row>
    <row r="267" spans="1:2" ht="12.75">
      <c r="A267" s="42"/>
      <c r="B267" s="42"/>
    </row>
    <row r="268" spans="1:2" ht="12.75">
      <c r="A268" s="42"/>
      <c r="B268" s="42"/>
    </row>
    <row r="269" spans="1:2" ht="12.75">
      <c r="A269" s="42"/>
      <c r="B269" s="42"/>
    </row>
    <row r="270" spans="1:2" ht="12.75">
      <c r="A270" s="42"/>
      <c r="B270" s="42"/>
    </row>
    <row r="271" spans="1:2" ht="16.5" customHeight="1">
      <c r="A271" s="42"/>
      <c r="B271" s="42"/>
    </row>
    <row r="272" spans="1:2" ht="12.75">
      <c r="A272" s="42"/>
      <c r="B272" s="42"/>
    </row>
    <row r="273" spans="1:2" ht="12.75">
      <c r="A273" s="42"/>
      <c r="B273" s="42"/>
    </row>
    <row r="274" spans="1:2" ht="12.75">
      <c r="A274" s="42"/>
      <c r="B274" s="42"/>
    </row>
    <row r="275" spans="1:2" ht="12.75">
      <c r="A275" s="42"/>
      <c r="B275" s="42"/>
    </row>
    <row r="276" spans="1:2" ht="12.75">
      <c r="A276" s="42"/>
      <c r="B276" s="42"/>
    </row>
    <row r="277" spans="1:2" ht="12.75">
      <c r="A277" s="42"/>
      <c r="B277" s="42"/>
    </row>
    <row r="278" spans="1:2" ht="12.75">
      <c r="A278" s="42"/>
      <c r="B278" s="42"/>
    </row>
    <row r="279" spans="1:2" ht="14.25" customHeight="1">
      <c r="A279" s="42"/>
      <c r="B279" s="42"/>
    </row>
    <row r="280" spans="1:2" ht="12.75">
      <c r="A280" s="42"/>
      <c r="B280" s="42"/>
    </row>
    <row r="281" spans="1:2" ht="12.75">
      <c r="A281" s="42"/>
      <c r="B281" s="42"/>
    </row>
    <row r="282" spans="1:2" ht="12.75">
      <c r="A282" s="42"/>
      <c r="B282" s="42"/>
    </row>
    <row r="283" spans="1:2" ht="12.75">
      <c r="A283" s="42"/>
      <c r="B283" s="42"/>
    </row>
    <row r="284" spans="1:2" ht="12.75">
      <c r="A284" s="42"/>
      <c r="B284" s="42"/>
    </row>
    <row r="285" spans="1:2" ht="12.75">
      <c r="A285" s="42"/>
      <c r="B285" s="42"/>
    </row>
    <row r="286" spans="1:2" ht="12.75">
      <c r="A286" s="42"/>
      <c r="B286" s="42"/>
    </row>
    <row r="287" spans="1:2" ht="12.75">
      <c r="A287" s="42"/>
      <c r="B287" s="42"/>
    </row>
    <row r="288" spans="1:2" ht="12.75">
      <c r="A288" s="42"/>
      <c r="B288" s="42"/>
    </row>
    <row r="289" spans="1:2" ht="12.75">
      <c r="A289" s="42"/>
      <c r="B289" s="42"/>
    </row>
    <row r="290" spans="1:2" ht="12.75">
      <c r="A290" s="42"/>
      <c r="B290" s="42"/>
    </row>
    <row r="291" spans="1:2" ht="12.75">
      <c r="A291" s="42"/>
      <c r="B291" s="42"/>
    </row>
    <row r="292" spans="1:2" ht="12.75">
      <c r="A292" s="42"/>
      <c r="B292" s="42"/>
    </row>
    <row r="293" spans="1:2" ht="15.75" customHeight="1">
      <c r="A293" s="42"/>
      <c r="B293" s="42"/>
    </row>
    <row r="294" spans="1:2" ht="12.75">
      <c r="A294" s="42"/>
      <c r="B294" s="42"/>
    </row>
    <row r="295" spans="1:2" ht="12.75">
      <c r="A295" s="42"/>
      <c r="B295" s="42"/>
    </row>
    <row r="296" spans="1:2" ht="12.75">
      <c r="A296" s="42"/>
      <c r="B296" s="42"/>
    </row>
    <row r="297" spans="1:2" ht="12.75">
      <c r="A297" s="42"/>
      <c r="B297" s="42"/>
    </row>
    <row r="298" spans="1:2" ht="15.75" customHeight="1">
      <c r="A298" s="42"/>
      <c r="B298" s="42"/>
    </row>
    <row r="299" spans="1:2" ht="12.75">
      <c r="A299" s="42"/>
      <c r="B299" s="42"/>
    </row>
    <row r="300" spans="1:2" ht="12.75">
      <c r="A300" s="42"/>
      <c r="B300" s="42"/>
    </row>
    <row r="301" spans="1:2" ht="12.75">
      <c r="A301" s="42"/>
      <c r="B301" s="42"/>
    </row>
    <row r="302" spans="1:2" ht="12.75">
      <c r="A302" s="42"/>
      <c r="B302" s="42"/>
    </row>
    <row r="303" spans="1:2" ht="12.75">
      <c r="A303" s="42"/>
      <c r="B303" s="42"/>
    </row>
    <row r="304" spans="1:2" ht="12.75">
      <c r="A304" s="42"/>
      <c r="B304" s="42"/>
    </row>
    <row r="305" spans="1:2" ht="12.75">
      <c r="A305" s="42"/>
      <c r="B305" s="42"/>
    </row>
    <row r="306" spans="1:2" ht="12.75">
      <c r="A306" s="42"/>
      <c r="B306" s="42"/>
    </row>
    <row r="307" spans="1:2" ht="12.75">
      <c r="A307" s="42"/>
      <c r="B307" s="42"/>
    </row>
    <row r="308" spans="1:2" ht="12.75">
      <c r="A308" s="42"/>
      <c r="B308" s="42"/>
    </row>
    <row r="309" spans="1:2" ht="12.75">
      <c r="A309" s="42"/>
      <c r="B309" s="42"/>
    </row>
    <row r="310" spans="1:2" ht="12.75">
      <c r="A310" s="42"/>
      <c r="B310" s="42"/>
    </row>
    <row r="311" spans="1:2" ht="15.75" customHeight="1">
      <c r="A311" s="42"/>
      <c r="B311" s="42"/>
    </row>
    <row r="312" spans="1:2" ht="12.75">
      <c r="A312" s="42"/>
      <c r="B312" s="42"/>
    </row>
    <row r="313" spans="1:2" ht="12.75">
      <c r="A313" s="42"/>
      <c r="B313" s="42"/>
    </row>
    <row r="314" spans="1:2" ht="12.75">
      <c r="A314" s="42"/>
      <c r="B314" s="42"/>
    </row>
    <row r="315" spans="1:2" ht="12.75">
      <c r="A315" s="42"/>
      <c r="B315" s="42"/>
    </row>
    <row r="316" spans="1:2" ht="12.75">
      <c r="A316" s="42"/>
      <c r="B316" s="42"/>
    </row>
    <row r="317" spans="1:2" ht="12.75">
      <c r="A317" s="42"/>
      <c r="B317" s="42"/>
    </row>
    <row r="318" spans="1:2" ht="12.75">
      <c r="A318" s="42"/>
      <c r="B318" s="42"/>
    </row>
    <row r="319" spans="1:2" ht="12.75">
      <c r="A319" s="42"/>
      <c r="B319" s="42"/>
    </row>
    <row r="320" spans="1:2" ht="12.75">
      <c r="A320" s="42"/>
      <c r="B320" s="42"/>
    </row>
    <row r="321" spans="1:2" ht="12.75">
      <c r="A321" s="42"/>
      <c r="B321" s="42"/>
    </row>
    <row r="322" spans="1:2" ht="12" customHeight="1">
      <c r="A322" s="42"/>
      <c r="B322" s="42"/>
    </row>
    <row r="323" spans="1:2" ht="12.75">
      <c r="A323" s="42"/>
      <c r="B323" s="42"/>
    </row>
    <row r="324" spans="1:2" ht="12.75">
      <c r="A324" s="42"/>
      <c r="B324" s="42"/>
    </row>
    <row r="325" spans="1:2" ht="12.75">
      <c r="A325" s="42"/>
      <c r="B325" s="42"/>
    </row>
    <row r="326" spans="1:2" ht="12.75">
      <c r="A326" s="42"/>
      <c r="B326" s="42"/>
    </row>
    <row r="327" spans="1:2" ht="12.75">
      <c r="A327" s="42"/>
      <c r="B327" s="42"/>
    </row>
    <row r="328" spans="1:2" ht="12.75">
      <c r="A328" s="42"/>
      <c r="B328" s="42"/>
    </row>
    <row r="329" spans="1:2" ht="12.75">
      <c r="A329" s="42"/>
      <c r="B329" s="42"/>
    </row>
    <row r="330" spans="1:2" ht="12.75">
      <c r="A330" s="42"/>
      <c r="B330" s="42"/>
    </row>
    <row r="331" spans="1:2" ht="12.75">
      <c r="A331" s="42"/>
      <c r="B331" s="42"/>
    </row>
    <row r="332" spans="1:2" ht="12.75">
      <c r="A332" s="42"/>
      <c r="B332" s="42"/>
    </row>
    <row r="333" spans="1:2" ht="12.75">
      <c r="A333" s="42"/>
      <c r="B333" s="42"/>
    </row>
    <row r="334" spans="1:2" ht="12.75">
      <c r="A334" s="42"/>
      <c r="B334" s="42"/>
    </row>
    <row r="335" spans="1:2" ht="12.75">
      <c r="A335" s="42"/>
      <c r="B335" s="42"/>
    </row>
    <row r="336" spans="1:2" ht="12.75">
      <c r="A336" s="42"/>
      <c r="B336" s="42"/>
    </row>
    <row r="337" spans="1:2" ht="12.75">
      <c r="A337" s="42"/>
      <c r="B337" s="42"/>
    </row>
    <row r="338" spans="1:2" ht="12.75">
      <c r="A338" s="42"/>
      <c r="B338" s="42"/>
    </row>
    <row r="339" spans="1:2" ht="12.75">
      <c r="A339" s="42"/>
      <c r="B339" s="42"/>
    </row>
    <row r="340" spans="1:2" ht="12.75">
      <c r="A340" s="42"/>
      <c r="B340" s="42"/>
    </row>
    <row r="341" spans="1:2" ht="12.75">
      <c r="A341" s="42"/>
      <c r="B341" s="42"/>
    </row>
    <row r="342" spans="1:2" ht="12.75">
      <c r="A342" s="42"/>
      <c r="B342" s="42"/>
    </row>
    <row r="343" spans="1:2" ht="12.75">
      <c r="A343" s="42"/>
      <c r="B343" s="42"/>
    </row>
    <row r="344" spans="1:2" ht="12.75">
      <c r="A344" s="42"/>
      <c r="B344" s="42"/>
    </row>
    <row r="345" spans="1:2" ht="12.75">
      <c r="A345" s="42"/>
      <c r="B345" s="42"/>
    </row>
    <row r="346" spans="1:2" ht="12.75">
      <c r="A346" s="42"/>
      <c r="B346" s="42"/>
    </row>
    <row r="347" spans="1:2" ht="12.75">
      <c r="A347" s="42"/>
      <c r="B347" s="42"/>
    </row>
    <row r="348" spans="1:2" ht="12.75">
      <c r="A348" s="42"/>
      <c r="B348" s="42"/>
    </row>
    <row r="349" spans="1:2" ht="12.75">
      <c r="A349" s="42"/>
      <c r="B349" s="42"/>
    </row>
    <row r="350" spans="1:2" ht="12.75">
      <c r="A350" s="42"/>
      <c r="B350" s="42"/>
    </row>
    <row r="351" spans="1:2" ht="12.75">
      <c r="A351" s="42"/>
      <c r="B351" s="42"/>
    </row>
  </sheetData>
  <sheetProtection/>
  <mergeCells count="6">
    <mergeCell ref="D1:J1"/>
    <mergeCell ref="C2:J2"/>
    <mergeCell ref="A9:J9"/>
    <mergeCell ref="A10:J10"/>
    <mergeCell ref="A7:J7"/>
    <mergeCell ref="A8:J8"/>
  </mergeCells>
  <printOptions horizontalCentered="1"/>
  <pageMargins left="0" right="0" top="0.3937007874015748" bottom="0.2362204724409449" header="0" footer="0"/>
  <pageSetup horizontalDpi="600" verticalDpi="600" orientation="portrait" paperSize="9" scale="80" r:id="rId1"/>
  <headerFooter alignWithMargins="0">
    <oddFooter>&amp;C&amp;4Page &amp;P&amp;R&amp;4&amp;A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Ana-Irina</dc:creator>
  <cp:keywords/>
  <dc:description/>
  <cp:lastModifiedBy>Ana-Irina</cp:lastModifiedBy>
  <cp:lastPrinted>2013-10-25T07:40:11Z</cp:lastPrinted>
  <dcterms:created xsi:type="dcterms:W3CDTF">2013-10-25T07:06:06Z</dcterms:created>
  <dcterms:modified xsi:type="dcterms:W3CDTF">2013-10-25T07:41:07Z</dcterms:modified>
  <cp:category/>
  <cp:version/>
  <cp:contentType/>
  <cp:contentStatus/>
</cp:coreProperties>
</file>