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aprilie  2013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5.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N__4.1.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N_10.2.4.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'aprilie  2013 '!$A$3:$T$102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'aprilie  2013 '!$9:$17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#REF!</definedName>
    <definedName name="S95_">#REF!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2.__Armenia__Labor_Force__Employment__and_Unemployment__1994_99">'[17]EMPLOY_old'!$A$1:$H$53</definedName>
    <definedName name="Table_13.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'[17]TAX_REV_old'!$A$1:$F$24</definedName>
    <definedName name="Table_21._Armenia___Accounts_of_the_Central_Bank__1994_99">'[17]CBANK_old'!$A$1:$U$46</definedName>
    <definedName name="Table_22.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4.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6._Armenia___Summary_External_Debt_Data__1995_99">'[17]EXTDEBT_OLD'!$A$1:$F$45</definedName>
    <definedName name="Table_27.__Armenia___Commodity_Composition_of_Trade__1995_99">'[17]COMP_TRADE'!$A$1:$F$29</definedName>
    <definedName name="Table_28._Armenia___Direction_of_Trade__1995_99">'[17]DOT'!$A$1:$F$66</definedName>
    <definedName name="Table_29.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'[17]BNKIND_old'!$A$1:$M$16</definedName>
    <definedName name="Table_31._Armenia___Banking_Sector_Loans__1996_99">'[17]BNKLOANS_old'!$A$1:$O$40</definedName>
    <definedName name="Table_32._Armenia___Total_Electricity_Generation__Distribution_and_Collection__1994_99">'[17]ELECTR_old'!$A$1:$F$51</definedName>
    <definedName name="Table_33._General_Government_Tax_Revenue_in_Selected_BRO_Countries">#REF!</definedName>
    <definedName name="Table_34.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7._Armenia___Consumer_Prices__1994_99">'[17]CPI_old'!$A$1:$I$102</definedName>
    <definedName name="Table_8.__Armenia___Selected_Energy_Prices__1994_99__1">'[17]ENERGY_old'!$A$1:$AF$25</definedName>
    <definedName name="Table_9.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u</author>
    <author>Administrator</author>
    <author>User</author>
    <author>Alina</author>
  </authors>
  <commentList>
    <comment ref="M48" authorId="0">
      <text>
        <r>
          <rPr>
            <sz val="12"/>
            <color indexed="8"/>
            <rFont val="Times New Roman"/>
            <family val="1"/>
          </rPr>
          <t>se consolideaza granturile, se regasesc la fonduri externe nerambursabile, pe tran
sporturi</t>
        </r>
      </text>
    </comment>
    <comment ref="M86" authorId="0">
      <text>
        <r>
          <rPr>
            <b/>
            <sz val="10"/>
            <color indexed="17"/>
            <rFont val="Times New Roman"/>
            <family val="1"/>
          </rPr>
          <t xml:space="preserve">alina_r:
</t>
        </r>
        <r>
          <rPr>
            <sz val="11"/>
            <color indexed="17"/>
            <rFont val="Times New Roman"/>
            <family val="1"/>
          </rPr>
          <t>se verifica cu soldul de la CNADR , total deficit pe coloana de transferuri intre bugete</t>
        </r>
        <r>
          <rPr>
            <sz val="8"/>
            <color indexed="8"/>
            <rFont val="Times New Roman"/>
            <family val="1"/>
          </rPr>
          <t xml:space="preserve">
</t>
        </r>
      </text>
    </comment>
    <comment ref="C34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cote de la stat
</t>
        </r>
      </text>
    </comment>
    <comment ref="M45" authorId="0">
      <text>
        <r>
          <rPr>
            <b/>
            <sz val="8"/>
            <color indexed="8"/>
            <rFont val="Times New Roman"/>
            <family val="1"/>
          </rPr>
          <t xml:space="preserve">alina_r:
</t>
        </r>
        <r>
          <rPr>
            <sz val="8"/>
            <color indexed="8"/>
            <rFont val="Times New Roman"/>
            <family val="1"/>
          </rPr>
          <t xml:space="preserve">se consolideaza </t>
        </r>
        <r>
          <rPr>
            <sz val="12"/>
            <color indexed="8"/>
            <rFont val="Times New Roman"/>
            <family val="1"/>
          </rPr>
          <t>dobanda 
din trezorerie</t>
        </r>
        <r>
          <rPr>
            <sz val="8"/>
            <color indexed="8"/>
            <rFont val="Times New Roman"/>
            <family val="1"/>
          </rPr>
          <t xml:space="preserve">
</t>
        </r>
      </text>
    </comment>
    <comment ref="M3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impozit pe profit fondul proprietatea</t>
        </r>
      </text>
    </comment>
    <comment ref="T72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la noiembrie</t>
        </r>
      </text>
    </comment>
    <comment ref="D27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+5,8 FEN
</t>
        </r>
      </text>
    </comment>
    <comment ref="E27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se aduga fen de primit
</t>
        </r>
      </text>
    </comment>
    <comment ref="D44" authorId="2">
      <text>
        <r>
          <rPr>
            <sz val="9"/>
            <color indexed="10"/>
            <rFont val="Tahoma"/>
            <family val="2"/>
          </rPr>
          <t>am adaugat 1000 sumele din contributii salarii</t>
        </r>
      </text>
    </comment>
    <comment ref="E44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F44" authorId="2">
      <text>
        <r>
          <rPr>
            <sz val="9"/>
            <color indexed="10"/>
            <rFont val="Tahoma"/>
            <family val="2"/>
          </rPr>
          <t>+ ……. 
deduceri ANAF</t>
        </r>
      </text>
    </comment>
    <comment ref="H45" authorId="2">
      <text>
        <r>
          <rPr>
            <sz val="9"/>
            <rFont val="Tahoma"/>
            <family val="2"/>
          </rPr>
          <t>+1026,292 
 fd stimulente de adaugat !!!</t>
        </r>
      </text>
    </comment>
    <comment ref="H46" authorId="2">
      <text>
        <r>
          <rPr>
            <sz val="10"/>
            <color indexed="10"/>
            <rFont val="Tahoma"/>
            <family val="2"/>
          </rPr>
          <t xml:space="preserve">+ academia ???
</t>
        </r>
      </text>
    </comment>
    <comment ref="D49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in executie 15,691
</t>
        </r>
      </text>
    </comment>
    <comment ref="E49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se aduga fen de primit
44,337 in executie
</t>
        </r>
      </text>
    </comment>
    <comment ref="F49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+17,8 FEN
diin executie an anterior
</t>
        </r>
      </text>
    </comment>
    <comment ref="H49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+197,6
</t>
        </r>
      </text>
    </comment>
    <comment ref="H67" authorId="2">
      <text>
        <r>
          <rPr>
            <sz val="9"/>
            <rFont val="Tahoma"/>
            <family val="2"/>
          </rPr>
          <t>+</t>
        </r>
        <r>
          <rPr>
            <sz val="9"/>
            <color indexed="14"/>
            <rFont val="Tahoma"/>
            <family val="2"/>
          </rPr>
          <t xml:space="preserve"> 785,92</t>
        </r>
        <r>
          <rPr>
            <sz val="9"/>
            <rFont val="Tahoma"/>
            <family val="2"/>
          </rPr>
          <t xml:space="preserve">
fd stimulente 
de adaugat 
</t>
        </r>
      </text>
    </comment>
    <comment ref="B73" authorId="2">
      <text>
        <r>
          <rPr>
            <b/>
            <sz val="8"/>
            <rFont val="Tahoma"/>
            <family val="0"/>
          </rPr>
          <t>U</t>
        </r>
        <r>
          <rPr>
            <b/>
            <sz val="10"/>
            <color indexed="10"/>
            <rFont val="Tahoma"/>
            <family val="2"/>
          </rPr>
          <t>ser:</t>
        </r>
        <r>
          <rPr>
            <sz val="10"/>
            <color indexed="10"/>
            <rFont val="Tahoma"/>
            <family val="2"/>
          </rPr>
          <t xml:space="preserve">
MT (356+4,7)
SI MFP(200)
</t>
        </r>
      </text>
    </comment>
    <comment ref="D75" authorId="2">
      <text>
        <r>
          <rPr>
            <b/>
            <sz val="9"/>
            <color indexed="10"/>
            <rFont val="Tahoma"/>
            <family val="2"/>
          </rPr>
          <t xml:space="preserve">+ …...
</t>
        </r>
        <r>
          <rPr>
            <sz val="9"/>
            <color indexed="10"/>
            <rFont val="Tahoma"/>
            <family val="2"/>
          </rPr>
          <t xml:space="preserve"> deduceri ANAF
</t>
        </r>
      </text>
    </comment>
    <comment ref="E75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F75" authorId="2">
      <text>
        <r>
          <rPr>
            <sz val="9"/>
            <color indexed="10"/>
            <rFont val="Tahoma"/>
            <family val="2"/>
          </rPr>
          <t>+ 
 deduceri ANAF</t>
        </r>
      </text>
    </comment>
    <comment ref="A19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B8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B49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D26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in executie 15,691
</t>
        </r>
      </text>
    </comment>
    <comment ref="E26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se aduga fen de primit
44,337 in executie
</t>
        </r>
      </text>
    </comment>
    <comment ref="A20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B24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B27" authorId="2">
      <text>
        <r>
          <rPr>
            <sz val="10"/>
            <color indexed="10"/>
            <rFont val="Tahoma"/>
            <family val="2"/>
          </rPr>
          <t>+   156.5 rap Flo</t>
        </r>
      </text>
    </comment>
  </commentList>
</comments>
</file>

<file path=xl/sharedStrings.xml><?xml version="1.0" encoding="utf-8"?>
<sst xmlns="http://schemas.openxmlformats.org/spreadsheetml/2006/main" count="119" uniqueCount="110">
  <si>
    <t xml:space="preserve">BUGETUL GENERAL  CONSOLIDAT </t>
  </si>
  <si>
    <t xml:space="preserve">Realizari 01.01 - 30.04.2013 </t>
  </si>
  <si>
    <t>PIB 2013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</si>
  <si>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</si>
  <si>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</si>
  <si>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</si>
  <si>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</si>
  <si>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</si>
  <si>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</si>
  <si>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</si>
  <si>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</si>
  <si>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</si>
  <si>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</si>
  <si>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</si>
  <si>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</si>
  <si>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</si>
  <si>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</si>
  <si>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</si>
  <si>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</si>
  <si>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</si>
  <si>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</si>
  <si>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</si>
  <si>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</si>
  <si>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</si>
  <si>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</si>
  <si>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</si>
  <si>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</si>
  <si>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</si>
  <si>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</si>
  <si>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</si>
  <si>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</si>
  <si>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</si>
  <si>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</si>
  <si>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</si>
  <si>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</si>
  <si>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</si>
  <si>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</si>
  <si>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</si>
  <si>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</si>
  <si>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</si>
  <si>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</si>
  <si>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</si>
  <si>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</si>
  <si>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</si>
  <si>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</si>
  <si>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</si>
  <si>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</si>
  <si>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</si>
  <si>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</si>
  <si>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</si>
  <si>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</si>
  <si>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</si>
  <si>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</si>
  <si>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</si>
  <si>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nationale </t>
  </si>
  <si>
    <t xml:space="preserve"> partial din </t>
  </si>
  <si>
    <t xml:space="preserve">venituri </t>
  </si>
  <si>
    <t>proprii</t>
  </si>
  <si>
    <t>sume in curs de distrib</t>
  </si>
  <si>
    <t>deduceri</t>
  </si>
  <si>
    <t>sume UE in executie</t>
  </si>
  <si>
    <t>sume adaugate pe 45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</si>
  <si>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</si>
  <si>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</si>
  <si>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</si>
  <si>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</si>
  <si>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</si>
  <si>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</si>
  <si>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</si>
  <si>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</si>
  <si>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</si>
  <si>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</si>
  <si>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</si>
  <si>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</si>
  <si>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</si>
  <si>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</si>
  <si>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</si>
  <si>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</si>
  <si>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</si>
  <si>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</si>
  <si>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</si>
  <si>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</si>
  <si>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 xml:space="preserve">Sume de la UE in contul platilor efectuate </t>
  </si>
  <si>
    <t xml:space="preserve">   sume din top-up</t>
  </si>
  <si>
    <t>Operatiuni financiare</t>
  </si>
  <si>
    <t xml:space="preserve">Incasari din rambursarea, imprumuturilor </t>
  </si>
  <si>
    <t>Sume incasate in contul unic, la bugetul de stat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</si>
  <si>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</si>
  <si>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</si>
  <si>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</si>
  <si>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</si>
  <si>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</si>
  <si>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</si>
  <si>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</si>
  <si>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</si>
  <si>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</si>
  <si>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</si>
  <si>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</si>
  <si>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</si>
  <si>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</si>
  <si>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</si>
  <si>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</si>
  <si>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</si>
  <si>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</si>
  <si>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</si>
  <si>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</si>
  <si>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</si>
  <si>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>venituri</t>
  </si>
  <si>
    <t>cheltuieli</t>
  </si>
  <si>
    <t xml:space="preserve">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</si>
</sst>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_-* #,##0.00\ _D_M_-;\-* #,##0.00\ _D_M_-;_-* &quot;-&quot;??\ _D_M_-;_-@_-"/>
    <numFmt numFmtId="215" formatCode="#,##0.0000000"/>
    <numFmt numFmtId="216" formatCode="_-* #,##0.0\ _l_e_i_-;\-* #,##0.0\ _l_e_i_-;_-* &quot;-&quot;??\ _l_e_i_-;_-@_-"/>
  </numFmts>
  <fonts count="103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b/>
      <sz val="12"/>
      <color indexed="53"/>
      <name val="Arial"/>
      <family val="2"/>
    </font>
    <font>
      <b/>
      <i/>
      <sz val="14"/>
      <name val="Arial"/>
      <family val="2"/>
    </font>
    <font>
      <b/>
      <sz val="12"/>
      <color indexed="60"/>
      <name val="Arial"/>
      <family val="2"/>
    </font>
    <font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sz val="11"/>
      <color indexed="17"/>
      <name val="Times New Roman"/>
      <family val="1"/>
    </font>
    <font>
      <sz val="8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color indexed="8"/>
      <name val="Times New Roman"/>
      <family val="1"/>
    </font>
    <font>
      <b/>
      <sz val="10"/>
      <name val="Tahoma"/>
      <family val="0"/>
    </font>
    <font>
      <sz val="10"/>
      <name val="Tahoma"/>
      <family val="0"/>
    </font>
    <font>
      <sz val="9"/>
      <color indexed="10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sz val="9"/>
      <color indexed="14"/>
      <name val="Tahoma"/>
      <family val="2"/>
    </font>
    <font>
      <b/>
      <sz val="10"/>
      <color indexed="10"/>
      <name val="Tahoma"/>
      <family val="2"/>
    </font>
    <font>
      <b/>
      <sz val="9"/>
      <color indexed="10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96">
    <xf numFmtId="0" fontId="0" fillId="0" borderId="0" xfId="0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 applyProtection="1">
      <alignment horizontal="center"/>
      <protection locked="0"/>
    </xf>
    <xf numFmtId="166" fontId="74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0" fontId="74" fillId="30" borderId="0" xfId="0" applyFont="1" applyFill="1" applyBorder="1" applyAlignment="1">
      <alignment horizontal="center"/>
    </xf>
    <xf numFmtId="49" fontId="78" fillId="30" borderId="0" xfId="0" applyNumberFormat="1" applyFont="1" applyFill="1" applyBorder="1" applyAlignment="1" applyProtection="1">
      <alignment horizontal="center"/>
      <protection locked="0"/>
    </xf>
    <xf numFmtId="49" fontId="74" fillId="30" borderId="0" xfId="0" applyNumberFormat="1" applyFont="1" applyFill="1" applyBorder="1" applyAlignment="1" applyProtection="1">
      <alignment horizontal="center" wrapText="1"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3" fontId="74" fillId="30" borderId="0" xfId="210" applyNumberFormat="1" applyFont="1" applyFill="1" applyAlignment="1">
      <alignment horizontal="center"/>
      <protection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166" fontId="74" fillId="30" borderId="0" xfId="0" applyNumberFormat="1" applyFont="1" applyFill="1" applyBorder="1" applyAlignment="1" applyProtection="1" quotePrefix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20" xfId="0" applyNumberFormat="1" applyFont="1" applyFill="1" applyBorder="1" applyAlignment="1" applyProtection="1">
      <alignment horizontal="center" vertical="top" readingOrder="1"/>
      <protection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4" fillId="30" borderId="20" xfId="0" applyNumberFormat="1" applyFont="1" applyFill="1" applyBorder="1" applyAlignment="1" applyProtection="1">
      <alignment horizontal="center" readingOrder="1"/>
      <protection locked="0"/>
    </xf>
    <xf numFmtId="165" fontId="74" fillId="30" borderId="20" xfId="0" applyNumberFormat="1" applyFont="1" applyFill="1" applyBorder="1" applyAlignment="1" applyProtection="1">
      <alignment horizontal="center" vertical="top" readingOrder="1"/>
      <protection/>
    </xf>
    <xf numFmtId="165" fontId="74" fillId="30" borderId="0" xfId="0" applyNumberFormat="1" applyFont="1" applyFill="1" applyBorder="1" applyAlignment="1">
      <alignment horizontal="center" vertical="top" wrapText="1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0" fontId="71" fillId="30" borderId="0" xfId="0" applyFont="1" applyFill="1" applyBorder="1" applyAlignment="1">
      <alignment horizontal="center" vertical="top" readingOrder="1"/>
    </xf>
    <xf numFmtId="0" fontId="72" fillId="30" borderId="0" xfId="0" applyFont="1" applyFill="1" applyBorder="1" applyAlignment="1">
      <alignment horizontal="center" vertical="top" readingOrder="1"/>
    </xf>
    <xf numFmtId="165" fontId="74" fillId="30" borderId="0" xfId="0" applyNumberFormat="1" applyFont="1" applyFill="1" applyBorder="1" applyAlignment="1" applyProtection="1">
      <alignment horizontal="center" readingOrder="1"/>
      <protection locked="0"/>
    </xf>
    <xf numFmtId="165" fontId="74" fillId="30" borderId="0" xfId="0" applyNumberFormat="1" applyFont="1" applyFill="1" applyBorder="1" applyAlignment="1" applyProtection="1">
      <alignment horizontal="center" vertical="top" readingOrder="1"/>
      <protection/>
    </xf>
    <xf numFmtId="165" fontId="71" fillId="30" borderId="0" xfId="0" applyNumberFormat="1" applyFont="1" applyFill="1" applyBorder="1" applyAlignment="1" applyProtection="1">
      <alignment horizontal="center" vertical="top" readingOrder="1"/>
      <protection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171" fontId="71" fillId="30" borderId="0" xfId="0" applyNumberFormat="1" applyFont="1" applyFill="1" applyBorder="1" applyAlignment="1">
      <alignment horizontal="center" vertical="top" readingOrder="1"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4" fontId="71" fillId="30" borderId="0" xfId="0" applyNumberFormat="1" applyFont="1" applyFill="1" applyBorder="1" applyAlignment="1" applyProtection="1">
      <alignment horizontal="center"/>
      <protection locked="0"/>
    </xf>
    <xf numFmtId="0" fontId="71" fillId="30" borderId="0" xfId="0" applyFont="1" applyFill="1" applyBorder="1" applyAlignment="1">
      <alignment horizontal="center" vertical="top" wrapText="1"/>
    </xf>
    <xf numFmtId="165" fontId="79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>
      <alignment horizontal="center" vertical="top" wrapText="1"/>
    </xf>
    <xf numFmtId="165" fontId="71" fillId="30" borderId="0" xfId="0" applyNumberFormat="1" applyFont="1" applyFill="1" applyBorder="1" applyAlignment="1" applyProtection="1">
      <alignment horizontal="center" vertical="top" wrapText="1"/>
      <protection/>
    </xf>
    <xf numFmtId="165" fontId="80" fillId="30" borderId="0" xfId="0" applyNumberFormat="1" applyFont="1" applyFill="1" applyBorder="1" applyAlignment="1" applyProtection="1">
      <alignment horizontal="center"/>
      <protection locked="0"/>
    </xf>
    <xf numFmtId="2" fontId="71" fillId="30" borderId="0" xfId="0" applyNumberFormat="1" applyFont="1" applyFill="1" applyBorder="1" applyAlignment="1">
      <alignment horizontal="center" vertical="top" wrapText="1"/>
    </xf>
    <xf numFmtId="165" fontId="81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>
      <alignment horizontal="right" vertical="center"/>
    </xf>
    <xf numFmtId="165" fontId="74" fillId="30" borderId="0" xfId="0" applyNumberFormat="1" applyFont="1" applyFill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1" fillId="30" borderId="21" xfId="0" applyNumberFormat="1" applyFont="1" applyFill="1" applyBorder="1" applyAlignment="1" applyProtection="1">
      <alignment horizontal="right" vertical="center"/>
      <protection locked="0"/>
    </xf>
    <xf numFmtId="165" fontId="72" fillId="30" borderId="21" xfId="0" applyNumberFormat="1" applyFont="1" applyFill="1" applyBorder="1" applyAlignment="1" applyProtection="1">
      <alignment horizontal="right" vertical="center"/>
      <protection locked="0"/>
    </xf>
    <xf numFmtId="165" fontId="74" fillId="30" borderId="21" xfId="0" applyNumberFormat="1" applyFont="1" applyFill="1" applyBorder="1" applyAlignment="1" applyProtection="1">
      <alignment horizontal="right" vertical="center"/>
      <protection/>
    </xf>
    <xf numFmtId="165" fontId="74" fillId="30" borderId="21" xfId="0" applyNumberFormat="1" applyFont="1" applyFill="1" applyBorder="1" applyAlignment="1">
      <alignment horizontal="right" vertical="center"/>
    </xf>
    <xf numFmtId="165" fontId="74" fillId="30" borderId="0" xfId="0" applyNumberFormat="1" applyFont="1" applyFill="1" applyBorder="1" applyAlignment="1" applyProtection="1">
      <alignment horizontal="right"/>
      <protection/>
    </xf>
    <xf numFmtId="165" fontId="74" fillId="30" borderId="20" xfId="0" applyNumberFormat="1" applyFont="1" applyFill="1" applyBorder="1" applyAlignment="1" applyProtection="1">
      <alignment horizontal="right" vertical="center"/>
      <protection/>
    </xf>
    <xf numFmtId="165" fontId="74" fillId="30" borderId="20" xfId="0" applyNumberFormat="1" applyFont="1" applyFill="1" applyBorder="1" applyAlignment="1">
      <alignment horizontal="right" vertical="center"/>
    </xf>
    <xf numFmtId="165" fontId="74" fillId="30" borderId="0" xfId="0" applyNumberFormat="1" applyFont="1" applyFill="1" applyBorder="1" applyAlignment="1" applyProtection="1">
      <alignment horizontal="right" wrapText="1" indent="1"/>
      <protection locked="0"/>
    </xf>
    <xf numFmtId="165" fontId="71" fillId="30" borderId="0" xfId="0" applyNumberFormat="1" applyFont="1" applyFill="1" applyAlignment="1" applyProtection="1">
      <alignment horizontal="right" vertical="center"/>
      <protection locked="0"/>
    </xf>
    <xf numFmtId="165" fontId="74" fillId="30" borderId="0" xfId="0" applyNumberFormat="1" applyFont="1" applyFill="1" applyAlignment="1">
      <alignment horizontal="right" vertical="center"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Alignment="1" applyProtection="1">
      <alignment horizontal="right" vertical="center"/>
      <protection locked="0"/>
    </xf>
    <xf numFmtId="165" fontId="71" fillId="30" borderId="0" xfId="0" applyNumberFormat="1" applyFont="1" applyFill="1" applyAlignment="1" applyProtection="1">
      <alignment horizontal="right" vertical="center"/>
      <protection/>
    </xf>
    <xf numFmtId="165" fontId="71" fillId="30" borderId="0" xfId="0" applyNumberFormat="1" applyFont="1" applyFill="1" applyAlignment="1" applyProtection="1">
      <alignment horizontal="right" vertical="center"/>
      <protection locked="0"/>
    </xf>
    <xf numFmtId="165" fontId="74" fillId="30" borderId="0" xfId="0" applyNumberFormat="1" applyFont="1" applyFill="1" applyAlignment="1" applyProtection="1">
      <alignment horizontal="right" vertical="center"/>
      <protection locked="0"/>
    </xf>
    <xf numFmtId="165" fontId="82" fillId="30" borderId="0" xfId="0" applyNumberFormat="1" applyFont="1" applyFill="1" applyAlignment="1" applyProtection="1">
      <alignment horizontal="right" vertical="center"/>
      <protection/>
    </xf>
    <xf numFmtId="165" fontId="72" fillId="30" borderId="0" xfId="0" applyNumberFormat="1" applyFont="1" applyFill="1" applyAlignment="1" applyProtection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>
      <alignment horizontal="right" vertical="center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lef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Alignment="1" applyProtection="1">
      <alignment horizontal="left" vertical="center" indent="2"/>
      <protection locked="0"/>
    </xf>
    <xf numFmtId="165" fontId="72" fillId="30" borderId="0" xfId="0" applyNumberFormat="1" applyFont="1" applyFill="1" applyAlignment="1" applyProtection="1">
      <alignment horizontal="right" vertical="center"/>
      <protection/>
    </xf>
    <xf numFmtId="165" fontId="71" fillId="30" borderId="0" xfId="0" applyNumberFormat="1" applyFont="1" applyFill="1" applyAlignment="1" applyProtection="1">
      <alignment horizontal="right" vertical="center"/>
      <protection/>
    </xf>
    <xf numFmtId="165" fontId="74" fillId="30" borderId="0" xfId="0" applyNumberFormat="1" applyFont="1" applyFill="1" applyAlignment="1" applyProtection="1">
      <alignment horizontal="left" wrapText="1" indent="3"/>
      <protection locked="0"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 indent="4"/>
      <protection locked="0"/>
    </xf>
    <xf numFmtId="165" fontId="72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 applyProtection="1">
      <alignment horizontal="right"/>
      <protection/>
    </xf>
    <xf numFmtId="165" fontId="71" fillId="30" borderId="0" xfId="0" applyNumberFormat="1" applyFont="1" applyFill="1" applyAlignment="1" applyProtection="1">
      <alignment horizontal="left" wrapText="1" indent="4"/>
      <protection locked="0"/>
    </xf>
    <xf numFmtId="165" fontId="74" fillId="30" borderId="0" xfId="0" applyNumberFormat="1" applyFont="1" applyFill="1" applyAlignment="1" applyProtection="1">
      <alignment horizontal="left" vertical="center" wrapText="1" indent="3"/>
      <protection/>
    </xf>
    <xf numFmtId="165" fontId="74" fillId="30" borderId="0" xfId="0" applyNumberFormat="1" applyFont="1" applyFill="1" applyAlignment="1" applyProtection="1">
      <alignment horizontal="right" vertical="center"/>
      <protection locked="0"/>
    </xf>
    <xf numFmtId="165" fontId="71" fillId="30" borderId="0" xfId="94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 vertical="center"/>
      <protection locked="0"/>
    </xf>
    <xf numFmtId="165" fontId="71" fillId="30" borderId="0" xfId="0" applyNumberFormat="1" applyFont="1" applyFill="1" applyAlignment="1" applyProtection="1">
      <alignment horizontal="left" vertical="center" wrapText="1" indent="4"/>
      <protection/>
    </xf>
    <xf numFmtId="165" fontId="72" fillId="30" borderId="0" xfId="0" applyNumberFormat="1" applyFont="1" applyFill="1" applyAlignment="1" applyProtection="1">
      <alignment horizontal="left" vertical="center"/>
      <protection locked="0"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 horizontal="left" vertical="center" indent="3"/>
      <protection/>
    </xf>
    <xf numFmtId="165" fontId="74" fillId="30" borderId="0" xfId="0" applyNumberFormat="1" applyFont="1" applyFill="1" applyAlignment="1">
      <alignment horizontal="left" vertical="center" indent="1"/>
    </xf>
    <xf numFmtId="165" fontId="74" fillId="30" borderId="0" xfId="0" applyNumberFormat="1" applyFont="1" applyFill="1" applyAlignment="1" applyProtection="1" quotePrefix="1">
      <alignment horizontal="right" vertical="center"/>
      <protection locked="0"/>
    </xf>
    <xf numFmtId="165" fontId="74" fillId="30" borderId="0" xfId="0" applyNumberFormat="1" applyFont="1" applyFill="1" applyAlignment="1" applyProtection="1">
      <alignment horizontal="left" vertical="center" indent="1"/>
      <protection/>
    </xf>
    <xf numFmtId="165" fontId="74" fillId="30" borderId="0" xfId="0" applyNumberFormat="1" applyFont="1" applyFill="1" applyBorder="1" applyAlignment="1" applyProtection="1">
      <alignment horizontal="left" indent="1"/>
      <protection locked="0"/>
    </xf>
    <xf numFmtId="165" fontId="83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>
      <alignment horizontal="right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4" fillId="30" borderId="20" xfId="0" applyNumberFormat="1" applyFont="1" applyFill="1" applyBorder="1" applyAlignment="1" applyProtection="1">
      <alignment horizontal="left" wrapText="1" indent="1"/>
      <protection locked="0"/>
    </xf>
    <xf numFmtId="165" fontId="74" fillId="30" borderId="0" xfId="0" applyNumberFormat="1" applyFont="1" applyFill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 applyProtection="1">
      <alignment horizontal="left" indent="2"/>
      <protection/>
    </xf>
    <xf numFmtId="165" fontId="76" fillId="30" borderId="0" xfId="0" applyNumberFormat="1" applyFont="1" applyFill="1" applyAlignment="1" applyProtection="1">
      <alignment horizontal="right"/>
      <protection/>
    </xf>
    <xf numFmtId="165" fontId="71" fillId="30" borderId="0" xfId="0" applyNumberFormat="1" applyFont="1" applyFill="1" applyAlignment="1">
      <alignment/>
    </xf>
    <xf numFmtId="165" fontId="74" fillId="30" borderId="0" xfId="0" applyNumberFormat="1" applyFont="1" applyFill="1" applyAlignment="1" applyProtection="1">
      <alignment horizontal="left" indent="2"/>
      <protection/>
    </xf>
    <xf numFmtId="165" fontId="73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 applyProtection="1">
      <alignment horizontal="left" wrapText="1" indent="4"/>
      <protection/>
    </xf>
    <xf numFmtId="165" fontId="71" fillId="30" borderId="0" xfId="0" applyNumberFormat="1" applyFont="1" applyFill="1" applyAlignment="1">
      <alignment horizontal="right" vertical="center"/>
    </xf>
    <xf numFmtId="165" fontId="72" fillId="30" borderId="0" xfId="0" applyNumberFormat="1" applyFont="1" applyFill="1" applyAlignment="1">
      <alignment horizontal="right" vertical="center"/>
    </xf>
    <xf numFmtId="165" fontId="71" fillId="30" borderId="0" xfId="0" applyNumberFormat="1" applyFont="1" applyFill="1" applyAlignment="1" applyProtection="1">
      <alignment horizontal="left" indent="4"/>
      <protection/>
    </xf>
    <xf numFmtId="165" fontId="74" fillId="30" borderId="0" xfId="0" applyNumberFormat="1" applyFont="1" applyFill="1" applyAlignment="1" applyProtection="1">
      <alignment horizontal="left" vertical="center" wrapText="1" indent="2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30" borderId="0" xfId="0" applyNumberFormat="1" applyFont="1" applyFill="1" applyAlignment="1" applyProtection="1">
      <alignment horizontal="right"/>
      <protection/>
    </xf>
    <xf numFmtId="165" fontId="72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>
      <alignment horizontal="left" indent="4"/>
    </xf>
    <xf numFmtId="4" fontId="71" fillId="30" borderId="0" xfId="0" applyNumberFormat="1" applyFont="1" applyFill="1" applyAlignment="1">
      <alignment horizontal="right"/>
    </xf>
    <xf numFmtId="4" fontId="74" fillId="30" borderId="0" xfId="0" applyNumberFormat="1" applyFont="1" applyFill="1" applyAlignment="1" applyProtection="1">
      <alignment horizontal="right"/>
      <protection/>
    </xf>
    <xf numFmtId="4" fontId="71" fillId="30" borderId="0" xfId="0" applyNumberFormat="1" applyFont="1" applyFill="1" applyBorder="1" applyAlignment="1" applyProtection="1">
      <alignment horizontal="right"/>
      <protection locked="0"/>
    </xf>
    <xf numFmtId="165" fontId="74" fillId="30" borderId="0" xfId="0" applyNumberFormat="1" applyFont="1" applyFill="1" applyAlignment="1">
      <alignment horizontal="left" wrapText="1" indent="1"/>
    </xf>
    <xf numFmtId="165" fontId="74" fillId="30" borderId="22" xfId="0" applyNumberFormat="1" applyFont="1" applyFill="1" applyBorder="1" applyAlignment="1" applyProtection="1">
      <alignment horizontal="left" vertical="center"/>
      <protection/>
    </xf>
    <xf numFmtId="165" fontId="74" fillId="30" borderId="22" xfId="0" applyNumberFormat="1" applyFont="1" applyFill="1" applyBorder="1" applyAlignment="1" applyProtection="1">
      <alignment horizontal="right" vertical="center"/>
      <protection locked="0"/>
    </xf>
    <xf numFmtId="165" fontId="73" fillId="30" borderId="22" xfId="0" applyNumberFormat="1" applyFont="1" applyFill="1" applyBorder="1" applyAlignment="1" applyProtection="1">
      <alignment horizontal="right" vertical="center"/>
      <protection locked="0"/>
    </xf>
    <xf numFmtId="165" fontId="84" fillId="30" borderId="22" xfId="0" applyNumberFormat="1" applyFont="1" applyFill="1" applyBorder="1" applyAlignment="1" applyProtection="1">
      <alignment horizontal="right" vertical="center"/>
      <protection locked="0"/>
    </xf>
    <xf numFmtId="4" fontId="74" fillId="30" borderId="22" xfId="94" applyNumberFormat="1" applyFont="1" applyFill="1" applyBorder="1" applyAlignment="1" applyProtection="1">
      <alignment horizontal="right" vertical="center"/>
      <protection/>
    </xf>
    <xf numFmtId="4" fontId="74" fillId="30" borderId="0" xfId="94" applyNumberFormat="1" applyFont="1" applyFill="1" applyBorder="1" applyAlignment="1" applyProtection="1">
      <alignment horizontal="right" vertical="center"/>
      <protection/>
    </xf>
    <xf numFmtId="165" fontId="85" fillId="30" borderId="0" xfId="0" applyNumberFormat="1" applyFont="1" applyFill="1" applyBorder="1" applyAlignment="1" applyProtection="1">
      <alignment horizontal="left" vertical="center"/>
      <protection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94" applyNumberFormat="1" applyFont="1" applyFill="1" applyBorder="1" applyAlignment="1" applyProtection="1">
      <alignment horizontal="right" vertical="center"/>
      <protection/>
    </xf>
    <xf numFmtId="4" fontId="77" fillId="30" borderId="0" xfId="94" applyNumberFormat="1" applyFont="1" applyFill="1" applyBorder="1" applyAlignment="1" applyProtection="1">
      <alignment horizontal="right" vertical="center"/>
      <protection/>
    </xf>
    <xf numFmtId="4" fontId="75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0" xfId="0" applyNumberFormat="1" applyFont="1" applyFill="1" applyBorder="1" applyAlignment="1" applyProtection="1">
      <alignment horizontal="left" vertical="center"/>
      <protection/>
    </xf>
    <xf numFmtId="165" fontId="84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22" xfId="0" applyNumberFormat="1" applyFont="1" applyFill="1" applyBorder="1" applyAlignment="1" applyProtection="1">
      <alignment horizontal="right" vertical="center"/>
      <protection/>
    </xf>
    <xf numFmtId="165" fontId="71" fillId="30" borderId="0" xfId="0" applyNumberFormat="1" applyFont="1" applyFill="1" applyAlignment="1" applyProtection="1">
      <alignment horizontal="left"/>
      <protection locked="0"/>
    </xf>
    <xf numFmtId="165" fontId="74" fillId="30" borderId="0" xfId="0" applyNumberFormat="1" applyFont="1" applyFill="1" applyBorder="1" applyAlignment="1" applyProtection="1">
      <alignment horizontal="left" vertical="center"/>
      <protection/>
    </xf>
    <xf numFmtId="0" fontId="0" fillId="30" borderId="0" xfId="0" applyFill="1" applyBorder="1" applyAlignment="1">
      <alignment vertical="center"/>
    </xf>
    <xf numFmtId="167" fontId="20" fillId="30" borderId="0" xfId="0" applyNumberFormat="1" applyFont="1" applyFill="1" applyBorder="1" applyAlignment="1">
      <alignment vertical="center"/>
    </xf>
    <xf numFmtId="0" fontId="41" fillId="30" borderId="0" xfId="0" applyFont="1" applyFill="1" applyBorder="1" applyAlignment="1">
      <alignment vertical="center"/>
    </xf>
    <xf numFmtId="165" fontId="71" fillId="30" borderId="0" xfId="0" applyNumberFormat="1" applyFont="1" applyFill="1" applyBorder="1" applyAlignment="1" applyProtection="1">
      <alignment horizontal="right" vertical="center"/>
      <protection locked="0"/>
    </xf>
    <xf numFmtId="165" fontId="0" fillId="30" borderId="0" xfId="0" applyNumberFormat="1" applyFill="1" applyBorder="1" applyAlignment="1">
      <alignment vertical="center"/>
    </xf>
    <xf numFmtId="167" fontId="20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>
      <alignment horizontal="left" vertical="center" wrapText="1" readingOrder="1"/>
    </xf>
    <xf numFmtId="165" fontId="86" fillId="30" borderId="0" xfId="0" applyNumberFormat="1" applyFont="1" applyFill="1" applyBorder="1" applyAlignment="1" applyProtection="1">
      <alignment horizontal="right" vertical="center"/>
      <protection locked="0"/>
    </xf>
    <xf numFmtId="49" fontId="74" fillId="30" borderId="0" xfId="0" applyNumberFormat="1" applyFont="1" applyFill="1" applyBorder="1" applyAlignment="1">
      <alignment horizontal="left" vertical="center" wrapText="1" readingOrder="1"/>
    </xf>
    <xf numFmtId="4" fontId="71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6" fontId="74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/>
      <protection/>
    </xf>
    <xf numFmtId="165" fontId="74" fillId="30" borderId="21" xfId="0" applyNumberFormat="1" applyFont="1" applyFill="1" applyBorder="1" applyAlignment="1" applyProtection="1">
      <alignment horizontal="left" vertical="center"/>
      <protection locked="0"/>
    </xf>
    <xf numFmtId="165" fontId="73" fillId="30" borderId="21" xfId="0" applyNumberFormat="1" applyFont="1" applyFill="1" applyBorder="1" applyAlignment="1" applyProtection="1">
      <alignment horizontal="right" vertical="center"/>
      <protection locked="0"/>
    </xf>
    <xf numFmtId="165" fontId="74" fillId="30" borderId="21" xfId="0" applyNumberFormat="1" applyFont="1" applyFill="1" applyBorder="1" applyAlignment="1" applyProtection="1">
      <alignment horizontal="right" vertical="center"/>
      <protection locked="0"/>
    </xf>
    <xf numFmtId="165" fontId="74" fillId="30" borderId="21" xfId="0" applyNumberFormat="1" applyFont="1" applyFill="1" applyBorder="1" applyAlignment="1" applyProtection="1">
      <alignment horizontal="right"/>
      <protection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6" fillId="30" borderId="0" xfId="0" applyNumberFormat="1" applyFont="1" applyFill="1" applyBorder="1" applyAlignment="1" applyProtection="1">
      <alignment horizontal="right" vertical="center"/>
      <protection locked="0"/>
    </xf>
    <xf numFmtId="4" fontId="71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21" xfId="0" applyNumberFormat="1" applyFont="1" applyFill="1" applyBorder="1" applyAlignment="1" applyProtection="1">
      <alignment horizontal="right" vertical="center"/>
      <protection locked="0"/>
    </xf>
    <xf numFmtId="165" fontId="74" fillId="30" borderId="21" xfId="0" applyNumberFormat="1" applyFont="1" applyFill="1" applyBorder="1" applyAlignment="1" applyProtection="1">
      <alignment horizontal="right" vertical="center"/>
      <protection/>
    </xf>
    <xf numFmtId="165" fontId="74" fillId="30" borderId="21" xfId="0" applyNumberFormat="1" applyFont="1" applyFill="1" applyBorder="1" applyAlignment="1">
      <alignment horizontal="right" vertical="center"/>
    </xf>
    <xf numFmtId="165" fontId="74" fillId="30" borderId="21" xfId="0" applyNumberFormat="1" applyFont="1" applyFill="1" applyBorder="1" applyAlignment="1" applyProtection="1">
      <alignment horizontal="right" wrapText="1" indent="1"/>
      <protection locked="0"/>
    </xf>
    <xf numFmtId="4" fontId="71" fillId="30" borderId="21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/>
      <protection locked="0"/>
    </xf>
    <xf numFmtId="4" fontId="71" fillId="30" borderId="0" xfId="0" applyNumberFormat="1" applyFont="1" applyFill="1" applyBorder="1" applyAlignment="1" applyProtection="1">
      <alignment/>
      <protection locked="0"/>
    </xf>
    <xf numFmtId="166" fontId="71" fillId="30" borderId="0" xfId="0" applyNumberFormat="1" applyFont="1" applyFill="1" applyBorder="1" applyAlignment="1" applyProtection="1">
      <alignment wrapText="1"/>
      <protection locked="0"/>
    </xf>
    <xf numFmtId="166" fontId="74" fillId="30" borderId="0" xfId="0" applyNumberFormat="1" applyFont="1" applyFill="1" applyBorder="1" applyAlignment="1" applyProtection="1">
      <alignment wrapText="1"/>
      <protection locked="0"/>
    </xf>
    <xf numFmtId="165" fontId="74" fillId="30" borderId="0" xfId="0" applyNumberFormat="1" applyFont="1" applyFill="1" applyAlignment="1">
      <alignment horizontal="right"/>
    </xf>
    <xf numFmtId="165" fontId="73" fillId="30" borderId="0" xfId="0" applyNumberFormat="1" applyFont="1" applyFill="1" applyAlignment="1" applyProtection="1">
      <alignment horizontal="right" vertical="center"/>
      <protection locked="0"/>
    </xf>
    <xf numFmtId="165" fontId="73" fillId="30" borderId="0" xfId="0" applyNumberFormat="1" applyFont="1" applyFill="1" applyAlignment="1" applyProtection="1">
      <alignment horizontal="right" vertical="center"/>
      <protection/>
    </xf>
    <xf numFmtId="165" fontId="74" fillId="30" borderId="23" xfId="0" applyNumberFormat="1" applyFont="1" applyFill="1" applyBorder="1" applyAlignment="1" applyProtection="1">
      <alignment horizontal="left" vertical="center" wrapText="1"/>
      <protection/>
    </xf>
    <xf numFmtId="0" fontId="0" fillId="30" borderId="23" xfId="0" applyFill="1" applyBorder="1" applyAlignment="1">
      <alignment vertical="center"/>
    </xf>
    <xf numFmtId="0" fontId="74" fillId="30" borderId="0" xfId="0" applyFont="1" applyFill="1" applyBorder="1" applyAlignment="1">
      <alignment horizontal="center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>
      <alignment horizontal="center" vertical="top" wrapText="1"/>
    </xf>
    <xf numFmtId="165" fontId="74" fillId="30" borderId="0" xfId="0" applyNumberFormat="1" applyFont="1" applyFill="1" applyBorder="1" applyAlignment="1">
      <alignment horizontal="center" vertical="top" wrapText="1"/>
    </xf>
    <xf numFmtId="49" fontId="78" fillId="30" borderId="0" xfId="0" applyNumberFormat="1" applyFont="1" applyFill="1" applyBorder="1" applyAlignment="1" applyProtection="1">
      <alignment horizontal="center"/>
      <protection locked="0"/>
    </xf>
    <xf numFmtId="49" fontId="74" fillId="30" borderId="0" xfId="0" applyNumberFormat="1" applyFont="1" applyFill="1" applyBorder="1" applyAlignment="1" applyProtection="1">
      <alignment horizontal="center" wrapText="1"/>
      <protection locked="0"/>
    </xf>
    <xf numFmtId="166" fontId="71" fillId="30" borderId="21" xfId="0" applyNumberFormat="1" applyFont="1" applyFill="1" applyBorder="1" applyAlignment="1" applyProtection="1">
      <alignment wrapText="1"/>
      <protection locked="0"/>
    </xf>
    <xf numFmtId="165" fontId="79" fillId="30" borderId="21" xfId="0" applyNumberFormat="1" applyFont="1" applyFill="1" applyBorder="1" applyAlignment="1" applyProtection="1">
      <alignment horizontal="center"/>
      <protection locked="0"/>
    </xf>
    <xf numFmtId="165" fontId="71" fillId="30" borderId="21" xfId="0" applyNumberFormat="1" applyFont="1" applyFill="1" applyBorder="1" applyAlignment="1" applyProtection="1">
      <alignment horizontal="center"/>
      <protection locked="0"/>
    </xf>
    <xf numFmtId="165" fontId="72" fillId="30" borderId="21" xfId="0" applyNumberFormat="1" applyFont="1" applyFill="1" applyBorder="1" applyAlignment="1">
      <alignment horizontal="center" vertical="top" wrapText="1"/>
    </xf>
    <xf numFmtId="0" fontId="71" fillId="30" borderId="21" xfId="0" applyFont="1" applyFill="1" applyBorder="1" applyAlignment="1">
      <alignment horizontal="center" vertical="top" wrapText="1"/>
    </xf>
    <xf numFmtId="165" fontId="74" fillId="30" borderId="21" xfId="0" applyNumberFormat="1" applyFont="1" applyFill="1" applyBorder="1" applyAlignment="1" applyProtection="1">
      <alignment horizontal="center"/>
      <protection locked="0"/>
    </xf>
    <xf numFmtId="165" fontId="71" fillId="30" borderId="21" xfId="0" applyNumberFormat="1" applyFont="1" applyFill="1" applyBorder="1" applyAlignment="1" applyProtection="1">
      <alignment horizontal="center" vertical="top" wrapText="1"/>
      <protection/>
    </xf>
    <xf numFmtId="165" fontId="74" fillId="30" borderId="21" xfId="0" applyNumberFormat="1" applyFont="1" applyFill="1" applyBorder="1" applyAlignment="1" applyProtection="1">
      <alignment horizontal="center" vertical="center"/>
      <protection locked="0"/>
    </xf>
    <xf numFmtId="166" fontId="74" fillId="30" borderId="21" xfId="0" applyNumberFormat="1" applyFont="1" applyFill="1" applyBorder="1" applyAlignment="1" applyProtection="1">
      <alignment horizontal="center" vertical="center" wrapText="1"/>
      <protection locked="0"/>
    </xf>
  </cellXfs>
  <cellStyles count="292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put_19 zile feb" xfId="168"/>
    <cellStyle name="Insatisfaisant" xfId="169"/>
    <cellStyle name="Intrare" xfId="170"/>
    <cellStyle name="Ioe?uaaaoayny aeia?nnueea" xfId="171"/>
    <cellStyle name="Îáû÷íûé_AMD" xfId="172"/>
    <cellStyle name="Îòêðûâàâøàÿñÿ ãèïåðññûëêà" xfId="173"/>
    <cellStyle name="Label" xfId="174"/>
    <cellStyle name="leftli - Style3" xfId="175"/>
    <cellStyle name="Linked Cell" xfId="176"/>
    <cellStyle name="MacroCode" xfId="177"/>
    <cellStyle name="Már látott hiperhivatkozás" xfId="178"/>
    <cellStyle name="Měna0" xfId="179"/>
    <cellStyle name="měny_DEFLÁTORY  3q 1998" xfId="180"/>
    <cellStyle name="Millares [0]_11.1.3. bis" xfId="181"/>
    <cellStyle name="Millares_11.1.3. bis" xfId="182"/>
    <cellStyle name="Milliers [0]_Encours - Apr rééch" xfId="183"/>
    <cellStyle name="Milliers_Cash flows projection" xfId="184"/>
    <cellStyle name="Mina0" xfId="185"/>
    <cellStyle name="Mìna0" xfId="186"/>
    <cellStyle name="Moneda [0]_11.1.3. bis" xfId="187"/>
    <cellStyle name="Moneda_11.1.3. bis" xfId="188"/>
    <cellStyle name="Monétaire [0]_Encours - Apr rééch" xfId="189"/>
    <cellStyle name="Monétaire_Encours - Apr rééch" xfId="190"/>
    <cellStyle name="Navadno_Slo" xfId="191"/>
    <cellStyle name="Nedefinován" xfId="192"/>
    <cellStyle name="Neutral" xfId="193"/>
    <cellStyle name="Neutre" xfId="194"/>
    <cellStyle name="Neutru" xfId="195"/>
    <cellStyle name="no dec" xfId="196"/>
    <cellStyle name="No-definido" xfId="197"/>
    <cellStyle name="Normaali_CENTRAL" xfId="198"/>
    <cellStyle name="Normal - Modelo1" xfId="199"/>
    <cellStyle name="Normal - Style1" xfId="200"/>
    <cellStyle name="Normal - Style2" xfId="201"/>
    <cellStyle name="Normal - Style3" xfId="202"/>
    <cellStyle name="Normal - Style5" xfId="203"/>
    <cellStyle name="Normal - Style6" xfId="204"/>
    <cellStyle name="Normal - Style7" xfId="205"/>
    <cellStyle name="Normal - Style8" xfId="206"/>
    <cellStyle name="Normal 2" xfId="207"/>
    <cellStyle name="Normal Table" xfId="208"/>
    <cellStyle name="Normál_10mell99" xfId="209"/>
    <cellStyle name="Normal_realizari.bugete.2005" xfId="210"/>
    <cellStyle name="normálne_HDP-OD~1" xfId="211"/>
    <cellStyle name="normální_agricult_1" xfId="212"/>
    <cellStyle name="Normßl - Style1" xfId="213"/>
    <cellStyle name="Notă" xfId="214"/>
    <cellStyle name="Note" xfId="215"/>
    <cellStyle name="Ôèíàíñîâûé_Tranche" xfId="216"/>
    <cellStyle name="Output" xfId="217"/>
    <cellStyle name="Pénznem [0]_10mell99" xfId="218"/>
    <cellStyle name="Pénznem_10mell99" xfId="219"/>
    <cellStyle name="Percen - Style1" xfId="220"/>
    <cellStyle name="Percent" xfId="221"/>
    <cellStyle name="Percent [2]" xfId="222"/>
    <cellStyle name="percentage difference" xfId="223"/>
    <cellStyle name="percentage difference one decimal" xfId="224"/>
    <cellStyle name="percentage difference zero decimal" xfId="225"/>
    <cellStyle name="Pevný" xfId="226"/>
    <cellStyle name="Presentation" xfId="227"/>
    <cellStyle name="Publication" xfId="228"/>
    <cellStyle name="Red Text" xfId="229"/>
    <cellStyle name="reduced" xfId="230"/>
    <cellStyle name="s1" xfId="231"/>
    <cellStyle name="Satisfaisant" xfId="232"/>
    <cellStyle name="Sortie" xfId="233"/>
    <cellStyle name="Standard_laroux" xfId="234"/>
    <cellStyle name="STYL1 - Style1" xfId="235"/>
    <cellStyle name="Style1" xfId="236"/>
    <cellStyle name="Text" xfId="237"/>
    <cellStyle name="Text avertisment" xfId="238"/>
    <cellStyle name="text BoldBlack" xfId="239"/>
    <cellStyle name="text BoldUnderline" xfId="240"/>
    <cellStyle name="text BoldUnderlineER" xfId="241"/>
    <cellStyle name="text BoldUndlnBlack" xfId="242"/>
    <cellStyle name="Text explicativ" xfId="243"/>
    <cellStyle name="text LightGreen" xfId="244"/>
    <cellStyle name="Texte explicatif" xfId="245"/>
    <cellStyle name="Title" xfId="246"/>
    <cellStyle name="Titlu" xfId="247"/>
    <cellStyle name="Titlu 1" xfId="248"/>
    <cellStyle name="Titlu 2" xfId="249"/>
    <cellStyle name="Titlu 3" xfId="250"/>
    <cellStyle name="Titlu 4" xfId="251"/>
    <cellStyle name="Titre" xfId="252"/>
    <cellStyle name="Titre 1" xfId="253"/>
    <cellStyle name="Titre 2" xfId="254"/>
    <cellStyle name="Titre 3" xfId="255"/>
    <cellStyle name="Titre 4" xfId="256"/>
    <cellStyle name="TopGrey" xfId="257"/>
    <cellStyle name="Total" xfId="258"/>
    <cellStyle name="Undefiniert" xfId="259"/>
    <cellStyle name="ux?_x0018_Normal_laroux_7_laroux_1?&quot;Normal_laroux_7_laroux_1_²ðò²Ê´²ÜÎ?_x001F_Normal_laroux_7_laroux_1_²ÜºÈÆø?0*Normal_laro" xfId="260"/>
    <cellStyle name="ux_1_²ÜºÈÆø (³é³Ýó Ø.)?_x0007_!ß&quot;VQ_x0006_?_x0006_?ults?_x0006_$Currency [0]_laroux_5_results_Sheet1?_x001C_Currency [0]_laroux_5_Sheet1?_x0015_Cur" xfId="261"/>
    <cellStyle name="Verificare celulă" xfId="262"/>
    <cellStyle name="Vérification" xfId="263"/>
    <cellStyle name="Virgulă_BGC  OCT  2010 " xfId="264"/>
    <cellStyle name="Währung [0]_laroux" xfId="265"/>
    <cellStyle name="Währung_laroux" xfId="266"/>
    <cellStyle name="Warning Text" xfId="267"/>
    <cellStyle name="WebAnchor1" xfId="268"/>
    <cellStyle name="WebAnchor2" xfId="269"/>
    <cellStyle name="WebAnchor3" xfId="270"/>
    <cellStyle name="WebAnchor4" xfId="271"/>
    <cellStyle name="WebAnchor5" xfId="272"/>
    <cellStyle name="WebAnchor6" xfId="273"/>
    <cellStyle name="WebAnchor7" xfId="274"/>
    <cellStyle name="Webexclude" xfId="275"/>
    <cellStyle name="WebFN" xfId="276"/>
    <cellStyle name="WebFN1" xfId="277"/>
    <cellStyle name="WebFN2" xfId="278"/>
    <cellStyle name="WebFN3" xfId="279"/>
    <cellStyle name="WebFN4" xfId="280"/>
    <cellStyle name="WebHR" xfId="281"/>
    <cellStyle name="WebIndent1" xfId="282"/>
    <cellStyle name="WebIndent1wFN3" xfId="283"/>
    <cellStyle name="WebIndent2" xfId="284"/>
    <cellStyle name="WebNoBR" xfId="285"/>
    <cellStyle name="Záhlaví 1" xfId="286"/>
    <cellStyle name="Záhlaví 2" xfId="287"/>
    <cellStyle name="zero" xfId="288"/>
    <cellStyle name="ДАТА" xfId="289"/>
    <cellStyle name="Денежный [0]_453" xfId="290"/>
    <cellStyle name="Денежный_453" xfId="291"/>
    <cellStyle name="ЗАГОЛОВОК1" xfId="292"/>
    <cellStyle name="ЗАГОЛОВОК2" xfId="293"/>
    <cellStyle name="ИТОГОВЫЙ" xfId="294"/>
    <cellStyle name="Обычный_02-682" xfId="295"/>
    <cellStyle name="Открывавшаяся гиперссылка_Table_B_1999_2000_2001" xfId="296"/>
    <cellStyle name="ПРОЦЕНТНЫЙ_BOPENGC" xfId="297"/>
    <cellStyle name="ТЕКСТ" xfId="298"/>
    <cellStyle name="Тысячи [0]_Dk98" xfId="299"/>
    <cellStyle name="Тысячи_Dk98" xfId="300"/>
    <cellStyle name="УровеньСтолб_1_Структура державного боргу" xfId="301"/>
    <cellStyle name="УровеньСтрок_1_Структура державного боргу" xfId="302"/>
    <cellStyle name="ФИКСИРОВАННЫЙ" xfId="303"/>
    <cellStyle name="Финансовый [0]_453" xfId="304"/>
    <cellStyle name="Финансовый_1 квартал-уточ.платежі" xfId="3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ecutii\executii%202013\04%20aprilie%202013\bgc%20aprilie%20in%20lucru%202013%20final%20program%2024%20aprilie%20-CNAD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x 2"/>
      <sheetName val="aprilie  2013 "/>
      <sheetName val="UAT 2013 aprilie"/>
      <sheetName val="aprilie  2013  in luna"/>
      <sheetName val="UAT 2013 aprilie in luna"/>
      <sheetName val=" consolidari aprilie"/>
      <sheetName val="prog - nivele 4"/>
      <sheetName val="BGC"/>
      <sheetName val="prog -trim I nivele (2)"/>
      <sheetName val="martie  2013  val"/>
      <sheetName val="UAT 2013 martie (2)"/>
      <sheetName val="Sinteza (2)"/>
      <sheetName val="prog -trim I nivele"/>
      <sheetName val="2012 - 2013"/>
      <sheetName val="martie  2013  in luna"/>
      <sheetName val="prog UAT 26.03.2013  "/>
      <sheetName val="UAT  2012  martie "/>
      <sheetName val=" feb  2013  (in  luna)"/>
      <sheetName val="martie2013 "/>
      <sheetName val="comp anaf estim "/>
      <sheetName val=" bgc ian  2013"/>
      <sheetName val="progrtrim I.%.exec (2)"/>
      <sheetName val="UAT 2013 martie in luna"/>
      <sheetName val="UAT 2013 feb "/>
      <sheetName val="  feb  2013 "/>
      <sheetName val="prog -trim I nivele (3)"/>
      <sheetName val="56 adm "/>
      <sheetName val="56 UAt"/>
      <sheetName val="UAT  2013 feb (in luna)"/>
      <sheetName val="UAT  2013  ian (val)"/>
      <sheetName val="progr.%.exec"/>
      <sheetName val="bgc desfasurat"/>
      <sheetName val="decembrie estim FEN"/>
      <sheetName val="Corectii UE"/>
      <sheetName val="prog 2013"/>
      <sheetName val="programe blocate"/>
      <sheetName val="progr exec trim III (2)"/>
      <sheetName val="realizari aprilie  BGC  2012 "/>
      <sheetName val="aprilie 2012"/>
      <sheetName val="BGC in luna"/>
      <sheetName val="cnadr"/>
      <sheetName val="Anexa program executie"/>
      <sheetName val="Foaie1"/>
      <sheetName val="SPECIAL_AND"/>
      <sheetName val="CNADN_ex"/>
      <sheetName val="Feb  BGC  2012 "/>
      <sheetName val="Sinteza"/>
      <sheetName val="dob_trez"/>
      <sheetName val="progr BL 2012 "/>
      <sheetName val="pres (DS)"/>
      <sheetName val="autofin)"/>
    </sheetNames>
    <sheetDataSet>
      <sheetData sheetId="2">
        <row r="28">
          <cell r="J28">
            <v>19225.548337</v>
          </cell>
        </row>
      </sheetData>
      <sheetData sheetId="5">
        <row r="42">
          <cell r="F42">
            <v>385.356977</v>
          </cell>
        </row>
        <row r="48">
          <cell r="F48">
            <v>17.430801</v>
          </cell>
        </row>
        <row r="50">
          <cell r="F50">
            <v>0.0045</v>
          </cell>
        </row>
        <row r="61">
          <cell r="F61">
            <v>37.262387</v>
          </cell>
        </row>
        <row r="62">
          <cell r="F62">
            <v>1.625061</v>
          </cell>
        </row>
        <row r="93">
          <cell r="F93">
            <v>0</v>
          </cell>
        </row>
        <row r="96">
          <cell r="F96">
            <v>0</v>
          </cell>
        </row>
        <row r="106">
          <cell r="F106">
            <v>107.719289</v>
          </cell>
        </row>
        <row r="112">
          <cell r="F112">
            <v>0</v>
          </cell>
        </row>
        <row r="113">
          <cell r="F113">
            <v>27.112185</v>
          </cell>
        </row>
        <row r="114">
          <cell r="F114">
            <v>0.098565</v>
          </cell>
        </row>
        <row r="121">
          <cell r="F121">
            <v>46.515559</v>
          </cell>
        </row>
        <row r="122">
          <cell r="F122">
            <v>38.251535</v>
          </cell>
        </row>
        <row r="124">
          <cell r="F124">
            <v>0</v>
          </cell>
        </row>
        <row r="134">
          <cell r="F134">
            <v>2.64</v>
          </cell>
        </row>
        <row r="143">
          <cell r="F143">
            <v>929.140863</v>
          </cell>
        </row>
        <row r="144">
          <cell r="F144">
            <v>2120.220115</v>
          </cell>
        </row>
        <row r="148">
          <cell r="F148">
            <v>22.674407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4">
          <cell r="F164">
            <v>0</v>
          </cell>
        </row>
        <row r="166">
          <cell r="F166">
            <v>0.048</v>
          </cell>
        </row>
      </sheetData>
      <sheetData sheetId="43">
        <row r="74">
          <cell r="C74">
            <v>-17.69037</v>
          </cell>
        </row>
        <row r="76">
          <cell r="C76">
            <v>-203.7558</v>
          </cell>
        </row>
        <row r="77">
          <cell r="C77">
            <v>-715.1213799999999</v>
          </cell>
        </row>
        <row r="78">
          <cell r="C78">
            <v>-512.01206</v>
          </cell>
        </row>
        <row r="79">
          <cell r="C79">
            <v>-1420.38841</v>
          </cell>
        </row>
        <row r="87">
          <cell r="C87">
            <v>-39.73681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77">
    <tabColor indexed="42"/>
  </sheetPr>
  <dimension ref="A1:Z228"/>
  <sheetViews>
    <sheetView showZeros="0" tabSelected="1" zoomScale="75" zoomScaleNormal="75" zoomScaleSheetLayoutView="55" workbookViewId="0" topLeftCell="A1">
      <pane ySplit="3" topLeftCell="BM4" activePane="bottomLeft" state="frozen"/>
      <selection pane="topLeft" activeCell="A1" sqref="A1"/>
      <selection pane="bottomLeft" activeCell="Z32" sqref="Z32"/>
    </sheetView>
  </sheetViews>
  <sheetFormatPr defaultColWidth="9.140625" defaultRowHeight="19.5" customHeight="1" outlineLevelRow="1"/>
  <cols>
    <col min="1" max="1" width="46.57421875" style="1" customWidth="1"/>
    <col min="2" max="2" width="16.7109375" style="1" customWidth="1"/>
    <col min="3" max="3" width="12.8515625" style="1" customWidth="1"/>
    <col min="4" max="4" width="13.140625" style="17" customWidth="1"/>
    <col min="5" max="5" width="12.28125" style="17" customWidth="1"/>
    <col min="6" max="6" width="12.8515625" style="17" customWidth="1"/>
    <col min="7" max="7" width="12.57421875" style="17" customWidth="1"/>
    <col min="8" max="8" width="10.8515625" style="1" customWidth="1"/>
    <col min="9" max="9" width="15.140625" style="1" customWidth="1"/>
    <col min="10" max="10" width="11.00390625" style="1" customWidth="1"/>
    <col min="11" max="11" width="13.7109375" style="1" customWidth="1"/>
    <col min="12" max="12" width="12.140625" style="6" customWidth="1"/>
    <col min="13" max="13" width="12.421875" style="1" customWidth="1"/>
    <col min="14" max="14" width="12.7109375" style="6" customWidth="1"/>
    <col min="15" max="15" width="11.421875" style="1" customWidth="1"/>
    <col min="16" max="16" width="11.57421875" style="6" customWidth="1"/>
    <col min="17" max="17" width="9.00390625" style="7" customWidth="1"/>
    <col min="18" max="18" width="7.7109375" style="7" customWidth="1"/>
    <col min="19" max="19" width="12.28125" style="7" hidden="1" customWidth="1"/>
    <col min="20" max="20" width="15.8515625" style="2" hidden="1" customWidth="1"/>
    <col min="21" max="21" width="13.8515625" style="2" hidden="1" customWidth="1"/>
    <col min="22" max="22" width="11.57421875" style="2" hidden="1" customWidth="1"/>
    <col min="23" max="23" width="12.57421875" style="2" hidden="1" customWidth="1"/>
    <col min="24" max="24" width="13.00390625" style="2" hidden="1" customWidth="1"/>
    <col min="25" max="25" width="8.8515625" style="2" hidden="1" customWidth="1"/>
    <col min="26" max="26" width="11.7109375" style="2" customWidth="1"/>
    <col min="27" max="27" width="1.28515625" style="2" customWidth="1"/>
    <col min="28" max="28" width="20.140625" style="2" customWidth="1"/>
    <col min="29" max="29" width="13.00390625" style="2" customWidth="1"/>
    <col min="30" max="16384" width="8.8515625" style="2" customWidth="1"/>
  </cols>
  <sheetData>
    <row r="1" spans="2:8" ht="23.25" customHeight="1">
      <c r="B1" s="2"/>
      <c r="C1" s="2"/>
      <c r="D1" s="3"/>
      <c r="E1" s="3"/>
      <c r="F1" s="3"/>
      <c r="G1" s="4"/>
      <c r="H1" s="5"/>
    </row>
    <row r="2" spans="1:19" ht="15" customHeight="1">
      <c r="A2" s="2"/>
      <c r="B2" s="8"/>
      <c r="C2" s="9"/>
      <c r="D2" s="10"/>
      <c r="E2" s="10"/>
      <c r="F2" s="10"/>
      <c r="G2" s="10"/>
      <c r="H2" s="8"/>
      <c r="I2" s="11"/>
      <c r="J2" s="9"/>
      <c r="K2" s="2"/>
      <c r="L2" s="12"/>
      <c r="M2" s="180"/>
      <c r="N2" s="180"/>
      <c r="O2" s="180"/>
      <c r="P2" s="180"/>
      <c r="Q2" s="180"/>
      <c r="R2" s="13"/>
      <c r="S2" s="13"/>
    </row>
    <row r="3" spans="1:19" ht="22.5" customHeight="1" outlineLevel="1">
      <c r="A3" s="179" t="s">
        <v>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4"/>
      <c r="S3" s="14"/>
    </row>
    <row r="4" spans="1:19" ht="15.75" outlineLevel="1">
      <c r="A4" s="185" t="s">
        <v>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5"/>
      <c r="S4" s="15"/>
    </row>
    <row r="5" spans="1:19" ht="15.75" outlineLevel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6"/>
      <c r="S5" s="16"/>
    </row>
    <row r="6" ht="24" customHeight="1" outlineLevel="1"/>
    <row r="7" spans="1:19" ht="15.75" customHeight="1" outlineLevel="1">
      <c r="A7" s="18"/>
      <c r="B7" s="18"/>
      <c r="C7" s="18"/>
      <c r="D7" s="19"/>
      <c r="E7" s="19"/>
      <c r="F7" s="19"/>
      <c r="G7" s="19"/>
      <c r="I7" s="18"/>
      <c r="J7" s="18"/>
      <c r="K7" s="18"/>
      <c r="L7" s="18"/>
      <c r="M7" s="18"/>
      <c r="N7" s="18"/>
      <c r="O7" s="6" t="s">
        <v>2</v>
      </c>
      <c r="P7" s="20">
        <v>623300</v>
      </c>
      <c r="Q7" s="18"/>
      <c r="R7" s="18"/>
      <c r="S7" s="18"/>
    </row>
    <row r="8" spans="1:19" ht="15.75" outlineLevel="1">
      <c r="A8" s="3"/>
      <c r="B8" s="21"/>
      <c r="C8" s="22"/>
      <c r="D8" s="23"/>
      <c r="E8" s="23"/>
      <c r="F8" s="23"/>
      <c r="G8" s="23"/>
      <c r="H8" s="18"/>
      <c r="I8" s="2"/>
      <c r="J8" s="2"/>
      <c r="K8" s="2"/>
      <c r="L8" s="11"/>
      <c r="M8" s="22"/>
      <c r="N8" s="24"/>
      <c r="O8" s="22"/>
      <c r="P8" s="24"/>
      <c r="Q8" s="25" t="s">
        <v>3</v>
      </c>
      <c r="R8" s="25"/>
      <c r="S8" s="25"/>
    </row>
    <row r="9" spans="1:19" ht="15.75">
      <c r="A9" s="26"/>
      <c r="B9" s="27" t="s">
        <v>4</v>
      </c>
      <c r="C9" s="27" t="s">
        <v>4</v>
      </c>
      <c r="D9" s="28" t="s">
        <v>4</v>
      </c>
      <c r="E9" s="28" t="s">
        <v>4</v>
      </c>
      <c r="F9" s="28" t="s">
        <v>5</v>
      </c>
      <c r="G9" s="28" t="s">
        <v>6</v>
      </c>
      <c r="H9" s="27" t="s">
        <v>4</v>
      </c>
      <c r="I9" s="27" t="s">
        <v>7</v>
      </c>
      <c r="J9" s="27" t="s">
        <v>8</v>
      </c>
      <c r="K9" s="27" t="s">
        <v>8</v>
      </c>
      <c r="L9" s="29" t="s">
        <v>9</v>
      </c>
      <c r="M9" s="27" t="s">
        <v>10</v>
      </c>
      <c r="N9" s="30" t="s">
        <v>9</v>
      </c>
      <c r="O9" s="27" t="s">
        <v>11</v>
      </c>
      <c r="P9" s="183" t="s">
        <v>12</v>
      </c>
      <c r="Q9" s="183"/>
      <c r="R9" s="31"/>
      <c r="S9" s="31"/>
    </row>
    <row r="10" spans="1:25" ht="15.75">
      <c r="A10" s="32"/>
      <c r="B10" s="33" t="s">
        <v>13</v>
      </c>
      <c r="C10" s="33" t="s">
        <v>14</v>
      </c>
      <c r="D10" s="34" t="s">
        <v>15</v>
      </c>
      <c r="E10" s="34" t="s">
        <v>16</v>
      </c>
      <c r="F10" s="34" t="s">
        <v>17</v>
      </c>
      <c r="G10" s="34" t="s">
        <v>18</v>
      </c>
      <c r="H10" s="33" t="s">
        <v>19</v>
      </c>
      <c r="I10" s="33" t="s">
        <v>18</v>
      </c>
      <c r="J10" s="33" t="s">
        <v>20</v>
      </c>
      <c r="K10" s="33" t="s">
        <v>21</v>
      </c>
      <c r="L10" s="35"/>
      <c r="M10" s="33" t="s">
        <v>22</v>
      </c>
      <c r="N10" s="36" t="s">
        <v>23</v>
      </c>
      <c r="O10" s="37" t="s">
        <v>24</v>
      </c>
      <c r="P10" s="184"/>
      <c r="Q10" s="184"/>
      <c r="R10" s="31"/>
      <c r="S10" s="31"/>
      <c r="Y10" s="38"/>
    </row>
    <row r="11" spans="1:25" ht="15.75" customHeight="1">
      <c r="A11" s="170"/>
      <c r="B11" s="33" t="s">
        <v>25</v>
      </c>
      <c r="C11" s="33" t="s">
        <v>26</v>
      </c>
      <c r="D11" s="34" t="s">
        <v>27</v>
      </c>
      <c r="E11" s="34" t="s">
        <v>28</v>
      </c>
      <c r="F11" s="34" t="s">
        <v>29</v>
      </c>
      <c r="G11" s="34" t="s">
        <v>30</v>
      </c>
      <c r="H11" s="33" t="s">
        <v>31</v>
      </c>
      <c r="I11" s="33" t="s">
        <v>32</v>
      </c>
      <c r="J11" s="33" t="s">
        <v>33</v>
      </c>
      <c r="K11" s="33" t="s">
        <v>34</v>
      </c>
      <c r="L11" s="35"/>
      <c r="M11" s="33" t="s">
        <v>35</v>
      </c>
      <c r="N11" s="36" t="s">
        <v>36</v>
      </c>
      <c r="O11" s="37" t="s">
        <v>37</v>
      </c>
      <c r="P11" s="184"/>
      <c r="Q11" s="184"/>
      <c r="R11" s="31"/>
      <c r="S11" s="31"/>
      <c r="Y11" s="38"/>
    </row>
    <row r="12" spans="1:19" ht="15.75">
      <c r="A12" s="171"/>
      <c r="B12" s="39"/>
      <c r="C12" s="33" t="s">
        <v>38</v>
      </c>
      <c r="D12" s="34"/>
      <c r="E12" s="34" t="s">
        <v>39</v>
      </c>
      <c r="F12" s="34" t="s">
        <v>40</v>
      </c>
      <c r="G12" s="34"/>
      <c r="H12" s="33" t="s">
        <v>41</v>
      </c>
      <c r="I12" s="33" t="s">
        <v>42</v>
      </c>
      <c r="J12" s="33"/>
      <c r="K12" s="33" t="s">
        <v>43</v>
      </c>
      <c r="L12" s="35"/>
      <c r="M12" s="33" t="s">
        <v>44</v>
      </c>
      <c r="N12" s="35" t="s">
        <v>45</v>
      </c>
      <c r="O12" s="37" t="s">
        <v>46</v>
      </c>
      <c r="P12" s="184"/>
      <c r="Q12" s="184"/>
      <c r="R12" s="31"/>
      <c r="S12" s="31"/>
    </row>
    <row r="13" spans="1:21" ht="15.75">
      <c r="A13" s="162"/>
      <c r="B13" s="2"/>
      <c r="C13" s="33" t="s">
        <v>47</v>
      </c>
      <c r="D13" s="34"/>
      <c r="E13" s="34"/>
      <c r="F13" s="34" t="s">
        <v>48</v>
      </c>
      <c r="G13" s="34"/>
      <c r="H13" s="33" t="s">
        <v>49</v>
      </c>
      <c r="I13" s="33"/>
      <c r="J13" s="33"/>
      <c r="K13" s="33" t="s">
        <v>50</v>
      </c>
      <c r="L13" s="35"/>
      <c r="M13" s="33"/>
      <c r="N13" s="35"/>
      <c r="O13" s="37"/>
      <c r="P13" s="182" t="s">
        <v>51</v>
      </c>
      <c r="Q13" s="181" t="s">
        <v>52</v>
      </c>
      <c r="R13" s="40"/>
      <c r="S13" s="40"/>
      <c r="U13" s="41"/>
    </row>
    <row r="14" spans="1:21" ht="18" customHeight="1">
      <c r="A14" s="162"/>
      <c r="B14" s="2"/>
      <c r="C14" s="2"/>
      <c r="D14" s="2"/>
      <c r="E14" s="2"/>
      <c r="F14" s="34" t="s">
        <v>53</v>
      </c>
      <c r="G14" s="34"/>
      <c r="H14" s="42" t="s">
        <v>55</v>
      </c>
      <c r="I14" s="33"/>
      <c r="J14" s="33"/>
      <c r="K14" s="42" t="s">
        <v>54</v>
      </c>
      <c r="L14" s="35"/>
      <c r="M14" s="33"/>
      <c r="N14" s="35"/>
      <c r="O14" s="37"/>
      <c r="P14" s="182"/>
      <c r="Q14" s="181"/>
      <c r="R14" s="40"/>
      <c r="S14" s="40"/>
      <c r="U14" s="41"/>
    </row>
    <row r="15" spans="1:19" ht="15.75">
      <c r="A15" s="172"/>
      <c r="B15" s="43"/>
      <c r="C15" s="2"/>
      <c r="D15" s="43"/>
      <c r="E15" s="43"/>
      <c r="F15" s="2"/>
      <c r="G15" s="44"/>
      <c r="H15" s="42" t="s">
        <v>56</v>
      </c>
      <c r="I15" s="42"/>
      <c r="J15" s="42"/>
      <c r="L15" s="13"/>
      <c r="M15" s="42"/>
      <c r="N15" s="13"/>
      <c r="O15" s="45"/>
      <c r="P15" s="182"/>
      <c r="Q15" s="181"/>
      <c r="R15" s="40"/>
      <c r="S15" s="40"/>
    </row>
    <row r="16" spans="1:19" ht="18" customHeight="1">
      <c r="A16" s="187"/>
      <c r="B16" s="188"/>
      <c r="C16" s="189"/>
      <c r="D16" s="190"/>
      <c r="E16" s="190"/>
      <c r="F16" s="190"/>
      <c r="G16" s="190"/>
      <c r="H16" s="189" t="s">
        <v>57</v>
      </c>
      <c r="I16" s="191"/>
      <c r="J16" s="191"/>
      <c r="K16" s="191"/>
      <c r="L16" s="192"/>
      <c r="M16" s="191"/>
      <c r="N16" s="192"/>
      <c r="O16" s="193"/>
      <c r="P16" s="194"/>
      <c r="Q16" s="195"/>
      <c r="R16" s="40"/>
      <c r="S16" s="40"/>
    </row>
    <row r="17" spans="1:19" ht="15.75" customHeight="1">
      <c r="A17" s="173"/>
      <c r="B17" s="46"/>
      <c r="C17" s="2"/>
      <c r="D17" s="44"/>
      <c r="E17" s="44"/>
      <c r="F17" s="44"/>
      <c r="G17" s="44"/>
      <c r="I17" s="47"/>
      <c r="J17" s="42"/>
      <c r="K17" s="42"/>
      <c r="L17" s="13"/>
      <c r="M17" s="42"/>
      <c r="N17" s="13"/>
      <c r="O17" s="45"/>
      <c r="P17" s="13"/>
      <c r="Q17" s="40"/>
      <c r="R17" s="40"/>
      <c r="S17" s="40"/>
    </row>
    <row r="18" spans="1:19" ht="0.75" customHeight="1">
      <c r="A18" s="48"/>
      <c r="B18" s="49"/>
      <c r="C18" s="50"/>
      <c r="D18" s="51"/>
      <c r="E18" s="51"/>
      <c r="F18" s="51"/>
      <c r="G18" s="51"/>
      <c r="H18" s="52"/>
      <c r="I18" s="50"/>
      <c r="J18" s="50"/>
      <c r="K18" s="50"/>
      <c r="L18" s="52"/>
      <c r="M18" s="50"/>
      <c r="N18" s="52"/>
      <c r="O18" s="50"/>
      <c r="P18" s="53"/>
      <c r="Q18" s="52"/>
      <c r="R18" s="54"/>
      <c r="S18" s="54"/>
    </row>
    <row r="19" spans="1:19" ht="18.75" customHeight="1" hidden="1">
      <c r="A19" s="55"/>
      <c r="B19" s="49"/>
      <c r="C19" s="50"/>
      <c r="D19" s="51"/>
      <c r="E19" s="51"/>
      <c r="F19" s="51"/>
      <c r="G19" s="51"/>
      <c r="H19" s="50"/>
      <c r="I19" s="50"/>
      <c r="J19" s="50"/>
      <c r="K19" s="50"/>
      <c r="L19" s="52"/>
      <c r="M19" s="50"/>
      <c r="N19" s="52"/>
      <c r="O19" s="50"/>
      <c r="P19" s="53"/>
      <c r="Q19" s="52"/>
      <c r="R19" s="54"/>
      <c r="S19" s="54"/>
    </row>
    <row r="20" spans="1:19" ht="18.75" customHeight="1" hidden="1">
      <c r="A20" s="162"/>
      <c r="B20" s="163"/>
      <c r="C20" s="50"/>
      <c r="D20" s="51"/>
      <c r="E20" s="51"/>
      <c r="F20" s="51"/>
      <c r="G20" s="51"/>
      <c r="H20" s="52"/>
      <c r="I20" s="50"/>
      <c r="J20" s="50"/>
      <c r="K20" s="50"/>
      <c r="L20" s="52"/>
      <c r="M20" s="50"/>
      <c r="N20" s="52"/>
      <c r="O20" s="50"/>
      <c r="P20" s="53"/>
      <c r="Q20" s="52"/>
      <c r="R20" s="52"/>
      <c r="S20" s="52"/>
    </row>
    <row r="21" spans="1:19" s="13" customFormat="1" ht="24" customHeight="1" hidden="1">
      <c r="A21" s="78"/>
      <c r="B21" s="79">
        <f>B29-B22</f>
        <v>122.26999799999976</v>
      </c>
      <c r="C21" s="79"/>
      <c r="D21" s="80">
        <f>D23+D22</f>
        <v>17117.796481000005</v>
      </c>
      <c r="E21" s="80"/>
      <c r="F21" s="80"/>
      <c r="G21" s="80"/>
      <c r="H21" s="79"/>
      <c r="I21" s="79"/>
      <c r="J21" s="60"/>
      <c r="K21" s="60"/>
      <c r="L21" s="79"/>
      <c r="M21" s="79"/>
      <c r="N21" s="52"/>
      <c r="O21" s="79"/>
      <c r="P21" s="53"/>
      <c r="Q21" s="52"/>
      <c r="R21" s="52"/>
      <c r="S21" s="52"/>
    </row>
    <row r="22" spans="1:19" ht="21.75" customHeight="1" hidden="1">
      <c r="A22" s="63" t="s">
        <v>58</v>
      </c>
      <c r="B22" s="64">
        <f>B23+B27</f>
        <v>27656.482649</v>
      </c>
      <c r="C22" s="64"/>
      <c r="D22" s="64">
        <f>D23-D29</f>
        <v>-5.13999999999578</v>
      </c>
      <c r="E22" s="64">
        <f>E23-E29</f>
        <v>2.759999999999991</v>
      </c>
      <c r="F22" s="64">
        <f>F23-F29</f>
        <v>17.789999999999964</v>
      </c>
      <c r="G22" s="64">
        <f>G23-G29</f>
        <v>0</v>
      </c>
      <c r="H22" s="64">
        <f>H23-H29</f>
        <v>48.76140899999973</v>
      </c>
      <c r="I22" s="64"/>
      <c r="J22" s="64">
        <f>J23-J29</f>
        <v>0</v>
      </c>
      <c r="K22" s="64"/>
      <c r="L22" s="54"/>
      <c r="M22" s="64"/>
      <c r="N22" s="54"/>
      <c r="O22" s="64"/>
      <c r="P22" s="65"/>
      <c r="Q22" s="54"/>
      <c r="R22" s="54"/>
      <c r="S22" s="54"/>
    </row>
    <row r="23" spans="1:19" ht="23.25" customHeight="1" hidden="1">
      <c r="A23" s="66"/>
      <c r="B23" s="70">
        <v>27656.482649</v>
      </c>
      <c r="C23" s="64">
        <f>C24-C29</f>
        <v>0</v>
      </c>
      <c r="D23" s="67">
        <f>D24+D25+D27</f>
        <v>17122.936481</v>
      </c>
      <c r="E23" s="67">
        <f>E24+E25+E27</f>
        <v>550.733921</v>
      </c>
      <c r="F23" s="67">
        <f>F24+F25+F27</f>
        <v>6078.450075</v>
      </c>
      <c r="G23" s="67"/>
      <c r="H23" s="68">
        <f>H24+H27+H25</f>
        <v>5098.484700999999</v>
      </c>
      <c r="I23" s="64"/>
      <c r="J23" s="69">
        <f>J24+J25+J27</f>
        <v>586.082004</v>
      </c>
      <c r="K23" s="64">
        <f>K29-K24</f>
        <v>-2791.7170399999995</v>
      </c>
      <c r="L23" s="54"/>
      <c r="M23" s="64"/>
      <c r="N23" s="54"/>
      <c r="O23" s="64"/>
      <c r="P23" s="65"/>
      <c r="Q23" s="54"/>
      <c r="R23" s="54"/>
      <c r="S23" s="54"/>
    </row>
    <row r="24" spans="1:19" ht="23.25" customHeight="1" hidden="1">
      <c r="A24" s="66"/>
      <c r="B24" s="21"/>
      <c r="C24" s="64">
        <f>'[1]UAT 2013 aprilie'!J28</f>
        <v>19225.548337</v>
      </c>
      <c r="D24" s="67">
        <v>17115.876481</v>
      </c>
      <c r="E24" s="67">
        <v>546.723921</v>
      </c>
      <c r="F24" s="67">
        <v>5857.590075</v>
      </c>
      <c r="G24" s="67">
        <v>0</v>
      </c>
      <c r="H24" s="68">
        <v>5416.581797</v>
      </c>
      <c r="I24" s="64"/>
      <c r="J24" s="64">
        <v>586.082004</v>
      </c>
      <c r="K24" s="64">
        <v>6071.217</v>
      </c>
      <c r="L24" s="54"/>
      <c r="M24" s="64"/>
      <c r="N24" s="54"/>
      <c r="O24" s="64"/>
      <c r="P24" s="65"/>
      <c r="Q24" s="54"/>
      <c r="R24" s="54"/>
      <c r="S24" s="54"/>
    </row>
    <row r="25" spans="1:19" ht="23.25" customHeight="1" hidden="1">
      <c r="A25" s="63" t="s">
        <v>59</v>
      </c>
      <c r="B25" s="70"/>
      <c r="C25" s="64"/>
      <c r="D25" s="67">
        <v>7.06</v>
      </c>
      <c r="E25" s="67">
        <v>4.01</v>
      </c>
      <c r="F25" s="67">
        <v>220.86</v>
      </c>
      <c r="G25" s="67"/>
      <c r="H25" s="71">
        <f>-316.899063-1.198033</f>
        <v>-318.097096</v>
      </c>
      <c r="I25" s="64"/>
      <c r="J25" s="64"/>
      <c r="K25" s="64"/>
      <c r="L25" s="54"/>
      <c r="M25" s="64"/>
      <c r="N25" s="54"/>
      <c r="O25" s="64"/>
      <c r="P25" s="65">
        <f>P29-P26</f>
        <v>1206.3293029999768</v>
      </c>
      <c r="Q25" s="54"/>
      <c r="R25" s="54"/>
      <c r="S25" s="54"/>
    </row>
    <row r="26" spans="1:19" ht="23.25" customHeight="1" hidden="1">
      <c r="A26" s="63" t="s">
        <v>60</v>
      </c>
      <c r="B26" s="64">
        <v>596.982055</v>
      </c>
      <c r="C26" s="64">
        <f>924.515625+8.494562</f>
        <v>933.010187</v>
      </c>
      <c r="D26" s="72">
        <v>0.520225</v>
      </c>
      <c r="E26" s="72">
        <v>21.342134</v>
      </c>
      <c r="F26" s="67">
        <v>17.821118</v>
      </c>
      <c r="G26" s="67"/>
      <c r="H26" s="64">
        <v>261.83675</v>
      </c>
      <c r="I26" s="64"/>
      <c r="J26" s="64"/>
      <c r="K26" s="64"/>
      <c r="L26" s="54"/>
      <c r="M26" s="64"/>
      <c r="N26" s="54"/>
      <c r="O26" s="64"/>
      <c r="P26" s="65">
        <v>63768.5</v>
      </c>
      <c r="Q26" s="54"/>
      <c r="R26" s="54"/>
      <c r="S26" s="54"/>
    </row>
    <row r="27" spans="1:19" ht="23.25" customHeight="1" hidden="1">
      <c r="A27" s="63" t="s">
        <v>61</v>
      </c>
      <c r="B27" s="162"/>
      <c r="C27" s="50">
        <f>-3.49-466.83+47.71</f>
        <v>-422.61</v>
      </c>
      <c r="D27" s="51"/>
      <c r="E27" s="51"/>
      <c r="F27" s="51"/>
      <c r="G27" s="51"/>
      <c r="H27" s="50"/>
      <c r="I27" s="164"/>
      <c r="J27" s="50"/>
      <c r="K27" s="50"/>
      <c r="L27" s="52"/>
      <c r="M27" s="50"/>
      <c r="N27" s="52"/>
      <c r="O27" s="50"/>
      <c r="P27" s="53"/>
      <c r="Q27" s="52"/>
      <c r="R27" s="52"/>
      <c r="S27" s="52"/>
    </row>
    <row r="28" spans="1:19" ht="23.25" customHeight="1" hidden="1">
      <c r="A28" s="168"/>
      <c r="B28" s="56"/>
      <c r="C28" s="56"/>
      <c r="D28" s="57"/>
      <c r="E28" s="57"/>
      <c r="F28" s="57"/>
      <c r="G28" s="57"/>
      <c r="H28" s="56"/>
      <c r="I28" s="169"/>
      <c r="J28" s="56"/>
      <c r="K28" s="56"/>
      <c r="L28" s="166">
        <f aca="true" t="shared" si="0" ref="L28:L54">SUM(B28:K28)</f>
        <v>0</v>
      </c>
      <c r="M28" s="56"/>
      <c r="N28" s="166">
        <f aca="true" t="shared" si="1" ref="N28:N54">L28+M28</f>
        <v>0</v>
      </c>
      <c r="O28" s="165">
        <f>O30</f>
        <v>0</v>
      </c>
      <c r="P28" s="167">
        <f aca="true" t="shared" si="2" ref="P28:P54">N28+O28</f>
        <v>0</v>
      </c>
      <c r="Q28" s="58"/>
      <c r="R28" s="52"/>
      <c r="S28" s="52"/>
    </row>
    <row r="29" spans="1:19" s="77" customFormat="1" ht="15.75">
      <c r="A29" s="55" t="s">
        <v>62</v>
      </c>
      <c r="B29" s="79">
        <f>B30+B46+B47+B48+B49+B52+B54</f>
        <v>27778.752647</v>
      </c>
      <c r="C29" s="74">
        <f>C30+C46+C47+C48+C49+C52+C54</f>
        <v>19225.548337</v>
      </c>
      <c r="D29" s="80">
        <f aca="true" t="shared" si="3" ref="D29:K29">D30+D46+D47+D52+D54+D48+D49</f>
        <v>17128.076480999996</v>
      </c>
      <c r="E29" s="80">
        <f t="shared" si="3"/>
        <v>547.973921</v>
      </c>
      <c r="F29" s="80">
        <f t="shared" si="3"/>
        <v>6060.660075</v>
      </c>
      <c r="G29" s="80">
        <f t="shared" si="3"/>
        <v>0</v>
      </c>
      <c r="H29" s="52">
        <f t="shared" si="3"/>
        <v>5049.723292</v>
      </c>
      <c r="I29" s="74">
        <f t="shared" si="3"/>
        <v>14.988915</v>
      </c>
      <c r="J29" s="74">
        <f t="shared" si="3"/>
        <v>586.082004</v>
      </c>
      <c r="K29" s="74">
        <f t="shared" si="3"/>
        <v>3279.49996</v>
      </c>
      <c r="L29" s="75">
        <f t="shared" si="0"/>
        <v>79671.30563199997</v>
      </c>
      <c r="M29" s="74">
        <f>M30+M46+M47+M52+M48</f>
        <v>-14696.391908999998</v>
      </c>
      <c r="N29" s="75">
        <f t="shared" si="1"/>
        <v>64974.913722999976</v>
      </c>
      <c r="O29" s="74">
        <f>O30+O46+O47+O52</f>
        <v>-0.08442</v>
      </c>
      <c r="P29" s="76">
        <f t="shared" si="2"/>
        <v>64974.82930299998</v>
      </c>
      <c r="Q29" s="75">
        <f aca="true" t="shared" si="4" ref="Q29:Q54">P29/$P$7*100</f>
        <v>10.424326857532485</v>
      </c>
      <c r="R29" s="75"/>
      <c r="S29" s="75"/>
    </row>
    <row r="30" spans="1:19" s="13" customFormat="1" ht="18.75" customHeight="1">
      <c r="A30" s="78" t="s">
        <v>63</v>
      </c>
      <c r="B30" s="79">
        <f>B31+B44+B45</f>
        <v>27123.876771</v>
      </c>
      <c r="C30" s="79">
        <f>C31+C44+C45</f>
        <v>16917.275092</v>
      </c>
      <c r="D30" s="80">
        <f>D31+D44+D45</f>
        <v>12726.316255999998</v>
      </c>
      <c r="E30" s="80">
        <f>E31+E44+E45</f>
        <v>473.69178700000003</v>
      </c>
      <c r="F30" s="80">
        <f>F31+F44+F45</f>
        <v>5192.252668</v>
      </c>
      <c r="G30" s="80"/>
      <c r="H30" s="79">
        <f>H31+H44+H45</f>
        <v>2983.608942</v>
      </c>
      <c r="I30" s="79"/>
      <c r="J30" s="60">
        <f>J31+J44+J45</f>
        <v>586.082004</v>
      </c>
      <c r="K30" s="60">
        <f>K31+K44+K45</f>
        <v>370.79513</v>
      </c>
      <c r="L30" s="79">
        <f t="shared" si="0"/>
        <v>66373.89865</v>
      </c>
      <c r="M30" s="79">
        <f>M31+M44+M45</f>
        <v>-3269.1061109999996</v>
      </c>
      <c r="N30" s="52">
        <f t="shared" si="1"/>
        <v>63104.792539</v>
      </c>
      <c r="O30" s="79">
        <f>O31+O44+O45</f>
        <v>0</v>
      </c>
      <c r="P30" s="53">
        <f t="shared" si="2"/>
        <v>63104.792539</v>
      </c>
      <c r="Q30" s="52">
        <f t="shared" si="4"/>
        <v>10.12430491561046</v>
      </c>
      <c r="R30" s="52"/>
      <c r="S30" s="52"/>
    </row>
    <row r="31" spans="1:19" ht="28.5" customHeight="1">
      <c r="A31" s="81" t="s">
        <v>64</v>
      </c>
      <c r="B31" s="54">
        <f aca="true" t="shared" si="5" ref="B31:K31">B32+B36+B37+B42+B43</f>
        <v>25240.025133</v>
      </c>
      <c r="C31" s="54">
        <f t="shared" si="5"/>
        <v>13550.348472</v>
      </c>
      <c r="D31" s="82">
        <f t="shared" si="5"/>
        <v>0</v>
      </c>
      <c r="E31" s="176">
        <f t="shared" si="5"/>
        <v>0.014851</v>
      </c>
      <c r="F31" s="176">
        <f t="shared" si="5"/>
        <v>264.297009</v>
      </c>
      <c r="G31" s="82">
        <f t="shared" si="5"/>
        <v>0</v>
      </c>
      <c r="H31" s="54">
        <f t="shared" si="5"/>
        <v>658.294148</v>
      </c>
      <c r="I31" s="83">
        <f t="shared" si="5"/>
        <v>0</v>
      </c>
      <c r="J31" s="83">
        <f t="shared" si="5"/>
        <v>0</v>
      </c>
      <c r="K31" s="83">
        <f t="shared" si="5"/>
        <v>0</v>
      </c>
      <c r="L31" s="54">
        <f t="shared" si="0"/>
        <v>39712.979613</v>
      </c>
      <c r="M31" s="83">
        <f>M32+M36+M37+M42+M43</f>
        <v>0</v>
      </c>
      <c r="N31" s="54">
        <f t="shared" si="1"/>
        <v>39712.979613</v>
      </c>
      <c r="O31" s="83">
        <f>O32+O36+O37+O42+O43</f>
        <v>0</v>
      </c>
      <c r="P31" s="52">
        <f t="shared" si="2"/>
        <v>39712.979613</v>
      </c>
      <c r="Q31" s="54">
        <f t="shared" si="4"/>
        <v>6.371406965024868</v>
      </c>
      <c r="R31" s="54"/>
      <c r="S31" s="54"/>
    </row>
    <row r="32" spans="1:19" ht="31.5" customHeight="1">
      <c r="A32" s="84" t="s">
        <v>65</v>
      </c>
      <c r="B32" s="54">
        <f aca="true" t="shared" si="6" ref="B32:G32">B33+B34+B35</f>
        <v>7968.972647000001</v>
      </c>
      <c r="C32" s="54">
        <f t="shared" si="6"/>
        <v>5030.09959</v>
      </c>
      <c r="D32" s="82">
        <f t="shared" si="6"/>
        <v>0</v>
      </c>
      <c r="E32" s="82">
        <f t="shared" si="6"/>
        <v>0</v>
      </c>
      <c r="F32" s="82">
        <f t="shared" si="6"/>
        <v>0</v>
      </c>
      <c r="G32" s="82">
        <f t="shared" si="6"/>
        <v>0</v>
      </c>
      <c r="H32" s="83"/>
      <c r="I32" s="83">
        <f>I33+I34+I35</f>
        <v>0</v>
      </c>
      <c r="J32" s="85">
        <f>J33+J34+J35</f>
        <v>0</v>
      </c>
      <c r="K32" s="83">
        <f>K33+K34+K35</f>
        <v>0</v>
      </c>
      <c r="L32" s="54">
        <f t="shared" si="0"/>
        <v>12999.072237</v>
      </c>
      <c r="M32" s="83">
        <f>M33+M34+M35</f>
        <v>0</v>
      </c>
      <c r="N32" s="54">
        <f t="shared" si="1"/>
        <v>12999.072237</v>
      </c>
      <c r="O32" s="83">
        <f>O33+O34+O35</f>
        <v>0</v>
      </c>
      <c r="P32" s="52">
        <f t="shared" si="2"/>
        <v>12999.072237</v>
      </c>
      <c r="Q32" s="54">
        <f t="shared" si="4"/>
        <v>2.085524183699663</v>
      </c>
      <c r="R32" s="54"/>
      <c r="S32" s="54"/>
    </row>
    <row r="33" spans="1:19" ht="22.5" customHeight="1">
      <c r="A33" s="86" t="s">
        <v>66</v>
      </c>
      <c r="B33" s="85">
        <v>4996.714868</v>
      </c>
      <c r="C33" s="85">
        <v>12.187484</v>
      </c>
      <c r="D33" s="87"/>
      <c r="E33" s="87"/>
      <c r="F33" s="87"/>
      <c r="G33" s="87"/>
      <c r="H33" s="88"/>
      <c r="I33" s="85"/>
      <c r="J33" s="85"/>
      <c r="K33" s="85"/>
      <c r="L33" s="88">
        <f t="shared" si="0"/>
        <v>5008.902352</v>
      </c>
      <c r="M33" s="85"/>
      <c r="N33" s="88">
        <f t="shared" si="1"/>
        <v>5008.902352</v>
      </c>
      <c r="O33" s="85"/>
      <c r="P33" s="60">
        <f t="shared" si="2"/>
        <v>5008.902352</v>
      </c>
      <c r="Q33" s="88">
        <f t="shared" si="4"/>
        <v>0.8036101960532649</v>
      </c>
      <c r="R33" s="88"/>
      <c r="S33" s="88"/>
    </row>
    <row r="34" spans="1:19" ht="26.25" customHeight="1">
      <c r="A34" s="86" t="s">
        <v>67</v>
      </c>
      <c r="B34" s="85">
        <v>2603.488175000001</v>
      </c>
      <c r="C34" s="85">
        <v>5013.395485</v>
      </c>
      <c r="D34" s="72"/>
      <c r="E34" s="72"/>
      <c r="F34" s="72"/>
      <c r="G34" s="72"/>
      <c r="H34" s="88"/>
      <c r="I34" s="85"/>
      <c r="J34" s="85"/>
      <c r="K34" s="85"/>
      <c r="L34" s="88">
        <f t="shared" si="0"/>
        <v>7616.883660000001</v>
      </c>
      <c r="M34" s="85"/>
      <c r="N34" s="88">
        <f t="shared" si="1"/>
        <v>7616.883660000001</v>
      </c>
      <c r="O34" s="85"/>
      <c r="P34" s="60">
        <f t="shared" si="2"/>
        <v>7616.883660000001</v>
      </c>
      <c r="Q34" s="88">
        <f t="shared" si="4"/>
        <v>1.2220252944007703</v>
      </c>
      <c r="R34" s="88"/>
      <c r="S34" s="88"/>
    </row>
    <row r="35" spans="1:19" ht="30.75" customHeight="1">
      <c r="A35" s="89" t="s">
        <v>68</v>
      </c>
      <c r="B35" s="85">
        <v>368.769604</v>
      </c>
      <c r="C35" s="85">
        <v>4.516621</v>
      </c>
      <c r="D35" s="72"/>
      <c r="E35" s="72"/>
      <c r="F35" s="72"/>
      <c r="G35" s="72"/>
      <c r="H35" s="88"/>
      <c r="I35" s="85"/>
      <c r="J35" s="85"/>
      <c r="K35" s="85"/>
      <c r="L35" s="88">
        <f t="shared" si="0"/>
        <v>373.286225</v>
      </c>
      <c r="M35" s="85"/>
      <c r="N35" s="88">
        <f t="shared" si="1"/>
        <v>373.286225</v>
      </c>
      <c r="O35" s="85"/>
      <c r="P35" s="60">
        <f t="shared" si="2"/>
        <v>373.286225</v>
      </c>
      <c r="Q35" s="88">
        <f t="shared" si="4"/>
        <v>0.05988869324562811</v>
      </c>
      <c r="R35" s="88"/>
      <c r="S35" s="88"/>
    </row>
    <row r="36" spans="1:19" ht="28.5" customHeight="1">
      <c r="A36" s="84" t="s">
        <v>69</v>
      </c>
      <c r="B36" s="85">
        <v>1.747598</v>
      </c>
      <c r="C36" s="85">
        <v>2438.161974</v>
      </c>
      <c r="D36" s="87"/>
      <c r="E36" s="87"/>
      <c r="F36" s="87"/>
      <c r="G36" s="87"/>
      <c r="H36" s="88"/>
      <c r="I36" s="85"/>
      <c r="J36" s="64"/>
      <c r="K36" s="85"/>
      <c r="L36" s="88">
        <f t="shared" si="0"/>
        <v>2439.909572</v>
      </c>
      <c r="M36" s="85"/>
      <c r="N36" s="88">
        <f t="shared" si="1"/>
        <v>2439.909572</v>
      </c>
      <c r="O36" s="85"/>
      <c r="P36" s="60">
        <f t="shared" si="2"/>
        <v>2439.909572</v>
      </c>
      <c r="Q36" s="88">
        <f t="shared" si="4"/>
        <v>0.39145027627145834</v>
      </c>
      <c r="R36" s="88"/>
      <c r="S36" s="88"/>
    </row>
    <row r="37" spans="1:19" ht="36.75" customHeight="1">
      <c r="A37" s="90" t="s">
        <v>70</v>
      </c>
      <c r="B37" s="91">
        <f>SUM(B38:B41)</f>
        <v>17051.158084</v>
      </c>
      <c r="C37" s="91">
        <f aca="true" t="shared" si="7" ref="C37:K37">C38+C39+C40+C41</f>
        <v>6010.230299999999</v>
      </c>
      <c r="D37" s="67">
        <f t="shared" si="7"/>
        <v>0</v>
      </c>
      <c r="E37" s="175">
        <f t="shared" si="7"/>
        <v>0.014851</v>
      </c>
      <c r="F37" s="175">
        <f t="shared" si="7"/>
        <v>264.297009</v>
      </c>
      <c r="G37" s="67">
        <f t="shared" si="7"/>
        <v>0</v>
      </c>
      <c r="H37" s="91">
        <f t="shared" si="7"/>
        <v>580.892961</v>
      </c>
      <c r="I37" s="64">
        <f t="shared" si="7"/>
        <v>0</v>
      </c>
      <c r="J37" s="85">
        <f t="shared" si="7"/>
        <v>0</v>
      </c>
      <c r="K37" s="64">
        <f t="shared" si="7"/>
        <v>0</v>
      </c>
      <c r="L37" s="54">
        <f t="shared" si="0"/>
        <v>23906.593205</v>
      </c>
      <c r="M37" s="64">
        <f>M38+M39+M40</f>
        <v>0</v>
      </c>
      <c r="N37" s="54">
        <f t="shared" si="1"/>
        <v>23906.593205</v>
      </c>
      <c r="O37" s="64">
        <f>O38+O39+O40</f>
        <v>0</v>
      </c>
      <c r="P37" s="52">
        <f t="shared" si="2"/>
        <v>23906.593205</v>
      </c>
      <c r="Q37" s="54">
        <f t="shared" si="4"/>
        <v>3.835487438633082</v>
      </c>
      <c r="R37" s="54"/>
      <c r="S37" s="54"/>
    </row>
    <row r="38" spans="1:19" ht="18.75" customHeight="1">
      <c r="A38" s="86" t="s">
        <v>71</v>
      </c>
      <c r="B38" s="85">
        <v>10605.078328</v>
      </c>
      <c r="C38" s="85">
        <v>5381.00512</v>
      </c>
      <c r="D38" s="87"/>
      <c r="E38" s="87"/>
      <c r="F38" s="87"/>
      <c r="G38" s="87"/>
      <c r="H38" s="88"/>
      <c r="I38" s="85"/>
      <c r="J38" s="85"/>
      <c r="K38" s="85"/>
      <c r="L38" s="88">
        <f t="shared" si="0"/>
        <v>15986.083448</v>
      </c>
      <c r="M38" s="85"/>
      <c r="N38" s="88">
        <f t="shared" si="1"/>
        <v>15986.083448</v>
      </c>
      <c r="O38" s="85"/>
      <c r="P38" s="60">
        <f t="shared" si="2"/>
        <v>15986.083448</v>
      </c>
      <c r="Q38" s="88">
        <f t="shared" si="4"/>
        <v>2.56474947023905</v>
      </c>
      <c r="R38" s="88"/>
      <c r="S38" s="88"/>
    </row>
    <row r="39" spans="1:19" ht="20.25" customHeight="1">
      <c r="A39" s="86" t="s">
        <v>72</v>
      </c>
      <c r="B39" s="85">
        <v>6182.2164</v>
      </c>
      <c r="C39" s="85"/>
      <c r="D39" s="72"/>
      <c r="E39" s="72"/>
      <c r="F39" s="72"/>
      <c r="G39" s="72"/>
      <c r="H39" s="92">
        <v>491.883768</v>
      </c>
      <c r="I39" s="85"/>
      <c r="J39" s="93"/>
      <c r="K39" s="85"/>
      <c r="L39" s="88">
        <f t="shared" si="0"/>
        <v>6674.100168</v>
      </c>
      <c r="M39" s="85"/>
      <c r="N39" s="88">
        <f t="shared" si="1"/>
        <v>6674.100168</v>
      </c>
      <c r="O39" s="85"/>
      <c r="P39" s="60">
        <f t="shared" si="2"/>
        <v>6674.100168</v>
      </c>
      <c r="Q39" s="88">
        <f t="shared" si="4"/>
        <v>1.0707685172469115</v>
      </c>
      <c r="R39" s="88"/>
      <c r="S39" s="88"/>
    </row>
    <row r="40" spans="1:19" s="96" customFormat="1" ht="33.75" customHeight="1">
      <c r="A40" s="94" t="s">
        <v>73</v>
      </c>
      <c r="B40" s="85">
        <v>59.546279999999996</v>
      </c>
      <c r="C40" s="85">
        <v>13.457458</v>
      </c>
      <c r="D40" s="95"/>
      <c r="E40" s="67">
        <v>0</v>
      </c>
      <c r="F40" s="67">
        <v>264.297009</v>
      </c>
      <c r="G40" s="95"/>
      <c r="H40" s="92">
        <v>0.135024</v>
      </c>
      <c r="I40" s="93"/>
      <c r="J40" s="64"/>
      <c r="K40" s="93"/>
      <c r="L40" s="54">
        <f t="shared" si="0"/>
        <v>337.435771</v>
      </c>
      <c r="M40" s="64"/>
      <c r="N40" s="54">
        <f t="shared" si="1"/>
        <v>337.435771</v>
      </c>
      <c r="O40" s="64"/>
      <c r="P40" s="52">
        <f t="shared" si="2"/>
        <v>337.435771</v>
      </c>
      <c r="Q40" s="54">
        <f t="shared" si="4"/>
        <v>0.054136975934541955</v>
      </c>
      <c r="R40" s="54"/>
      <c r="S40" s="54"/>
    </row>
    <row r="41" spans="1:19" ht="45.75" customHeight="1">
      <c r="A41" s="94" t="s">
        <v>74</v>
      </c>
      <c r="B41" s="85">
        <v>204.317076</v>
      </c>
      <c r="C41" s="85">
        <v>615.767722</v>
      </c>
      <c r="D41" s="67"/>
      <c r="E41" s="67">
        <v>0.014851</v>
      </c>
      <c r="F41" s="67"/>
      <c r="G41" s="67"/>
      <c r="H41" s="64">
        <v>88.874169</v>
      </c>
      <c r="I41" s="64"/>
      <c r="J41" s="64"/>
      <c r="K41" s="64"/>
      <c r="L41" s="54">
        <f t="shared" si="0"/>
        <v>908.9738180000002</v>
      </c>
      <c r="M41" s="64"/>
      <c r="N41" s="54">
        <f t="shared" si="1"/>
        <v>908.9738180000002</v>
      </c>
      <c r="O41" s="64"/>
      <c r="P41" s="52">
        <f t="shared" si="2"/>
        <v>908.9738180000002</v>
      </c>
      <c r="Q41" s="54">
        <f t="shared" si="4"/>
        <v>0.14583247521257825</v>
      </c>
      <c r="R41" s="54"/>
      <c r="S41" s="54"/>
    </row>
    <row r="42" spans="1:19" ht="30.75" customHeight="1">
      <c r="A42" s="90" t="s">
        <v>75</v>
      </c>
      <c r="B42" s="85">
        <v>203.737552</v>
      </c>
      <c r="C42" s="85">
        <v>0</v>
      </c>
      <c r="D42" s="67"/>
      <c r="E42" s="67"/>
      <c r="F42" s="67"/>
      <c r="G42" s="67"/>
      <c r="H42" s="64">
        <v>0</v>
      </c>
      <c r="I42" s="64"/>
      <c r="J42" s="64"/>
      <c r="K42" s="64"/>
      <c r="L42" s="54">
        <f t="shared" si="0"/>
        <v>203.737552</v>
      </c>
      <c r="M42" s="64"/>
      <c r="N42" s="54">
        <f t="shared" si="1"/>
        <v>203.737552</v>
      </c>
      <c r="O42" s="64"/>
      <c r="P42" s="52">
        <f t="shared" si="2"/>
        <v>203.737552</v>
      </c>
      <c r="Q42" s="54">
        <f t="shared" si="4"/>
        <v>0.03268691673351516</v>
      </c>
      <c r="R42" s="54"/>
      <c r="S42" s="54"/>
    </row>
    <row r="43" spans="1:19" ht="26.25" customHeight="1">
      <c r="A43" s="97" t="s">
        <v>76</v>
      </c>
      <c r="B43" s="85">
        <v>14.409252</v>
      </c>
      <c r="C43" s="85">
        <v>71.856608</v>
      </c>
      <c r="D43" s="67"/>
      <c r="E43" s="67"/>
      <c r="F43" s="67"/>
      <c r="G43" s="67"/>
      <c r="H43" s="64">
        <v>77.401187</v>
      </c>
      <c r="I43" s="64"/>
      <c r="J43" s="64"/>
      <c r="K43" s="64"/>
      <c r="L43" s="54">
        <f t="shared" si="0"/>
        <v>163.66704699999997</v>
      </c>
      <c r="M43" s="64"/>
      <c r="N43" s="54">
        <f t="shared" si="1"/>
        <v>163.66704699999997</v>
      </c>
      <c r="O43" s="64"/>
      <c r="P43" s="52">
        <f t="shared" si="2"/>
        <v>163.66704699999997</v>
      </c>
      <c r="Q43" s="54">
        <f t="shared" si="4"/>
        <v>0.02625814968714904</v>
      </c>
      <c r="R43" s="54"/>
      <c r="S43" s="54"/>
    </row>
    <row r="44" spans="1:19" ht="27.75" customHeight="1">
      <c r="A44" s="98" t="s">
        <v>77</v>
      </c>
      <c r="B44" s="85">
        <v>51.953197</v>
      </c>
      <c r="C44" s="85"/>
      <c r="D44" s="67">
        <v>12680.110059999999</v>
      </c>
      <c r="E44" s="67">
        <v>466.996763</v>
      </c>
      <c r="F44" s="67">
        <v>4920.397706</v>
      </c>
      <c r="G44" s="67"/>
      <c r="H44" s="64">
        <v>9.758526</v>
      </c>
      <c r="I44" s="64"/>
      <c r="J44" s="85"/>
      <c r="K44" s="64"/>
      <c r="L44" s="54">
        <f t="shared" si="0"/>
        <v>18129.216252000002</v>
      </c>
      <c r="M44" s="99">
        <f>-('[1] consolidari aprilie'!F106+'[1] consolidari aprilie'!F112+'[1] consolidari aprilie'!F113+'[1] consolidari aprilie'!F114)</f>
        <v>-134.93003900000002</v>
      </c>
      <c r="N44" s="54">
        <f t="shared" si="1"/>
        <v>17994.286213000003</v>
      </c>
      <c r="O44" s="64"/>
      <c r="P44" s="52">
        <f t="shared" si="2"/>
        <v>17994.286213000003</v>
      </c>
      <c r="Q44" s="54">
        <f t="shared" si="4"/>
        <v>2.8869382661639666</v>
      </c>
      <c r="R44" s="54"/>
      <c r="S44" s="54"/>
    </row>
    <row r="45" spans="1:19" ht="27" customHeight="1">
      <c r="A45" s="100" t="s">
        <v>78</v>
      </c>
      <c r="B45" s="21">
        <v>1831.898441</v>
      </c>
      <c r="C45" s="85">
        <v>3366.92662</v>
      </c>
      <c r="D45" s="72">
        <v>46.206196</v>
      </c>
      <c r="E45" s="72">
        <v>6.680173</v>
      </c>
      <c r="F45" s="72">
        <v>7.557953</v>
      </c>
      <c r="G45" s="72"/>
      <c r="H45" s="85">
        <v>2315.556268</v>
      </c>
      <c r="I45" s="85"/>
      <c r="J45" s="85">
        <v>586.082004</v>
      </c>
      <c r="K45" s="85">
        <v>370.79513</v>
      </c>
      <c r="L45" s="88">
        <f t="shared" si="0"/>
        <v>8531.702785000001</v>
      </c>
      <c r="M45" s="99">
        <f>-('[1] consolidari aprilie'!F121+'[1] consolidari aprilie'!F122+'[1] consolidari aprilie'!F124+'[1] consolidari aprilie'!F143+'[1] consolidari aprilie'!F144+'[1] consolidari aprilie'!F164)-'[1] consolidari aprilie'!F166</f>
        <v>-3134.1760719999997</v>
      </c>
      <c r="N45" s="88">
        <f t="shared" si="1"/>
        <v>5397.526713000001</v>
      </c>
      <c r="O45" s="85"/>
      <c r="P45" s="60">
        <f t="shared" si="2"/>
        <v>5397.526713000001</v>
      </c>
      <c r="Q45" s="88">
        <f t="shared" si="4"/>
        <v>0.865959684421627</v>
      </c>
      <c r="R45" s="88"/>
      <c r="S45" s="88"/>
    </row>
    <row r="46" spans="1:19" ht="24" customHeight="1">
      <c r="A46" s="101" t="s">
        <v>79</v>
      </c>
      <c r="B46" s="85">
        <v>0</v>
      </c>
      <c r="C46" s="85">
        <v>1358.404447</v>
      </c>
      <c r="D46" s="72">
        <v>4396.1</v>
      </c>
      <c r="E46" s="72">
        <v>55.7</v>
      </c>
      <c r="F46" s="72">
        <v>868.376289</v>
      </c>
      <c r="G46" s="72"/>
      <c r="H46" s="85">
        <v>1837.360232</v>
      </c>
      <c r="I46" s="85"/>
      <c r="J46" s="85"/>
      <c r="K46" s="85">
        <v>2908.70483</v>
      </c>
      <c r="L46" s="88">
        <f t="shared" si="0"/>
        <v>11424.645798</v>
      </c>
      <c r="M46" s="91">
        <f>-L46</f>
        <v>-11424.645798</v>
      </c>
      <c r="N46" s="88">
        <f t="shared" si="1"/>
        <v>0</v>
      </c>
      <c r="O46" s="85"/>
      <c r="P46" s="60">
        <f t="shared" si="2"/>
        <v>0</v>
      </c>
      <c r="Q46" s="88">
        <f t="shared" si="4"/>
        <v>0</v>
      </c>
      <c r="R46" s="88"/>
      <c r="S46" s="88"/>
    </row>
    <row r="47" spans="1:19" ht="23.25" customHeight="1">
      <c r="A47" s="101" t="s">
        <v>80</v>
      </c>
      <c r="B47" s="64">
        <v>132.418878</v>
      </c>
      <c r="C47" s="85">
        <v>85.812793</v>
      </c>
      <c r="D47" s="72"/>
      <c r="E47" s="72"/>
      <c r="F47" s="72"/>
      <c r="G47" s="72"/>
      <c r="H47" s="85">
        <v>15.674367999999967</v>
      </c>
      <c r="I47" s="85"/>
      <c r="J47" s="85"/>
      <c r="K47" s="85"/>
      <c r="L47" s="88">
        <f t="shared" si="0"/>
        <v>233.90603899999996</v>
      </c>
      <c r="M47" s="85">
        <f>-'[1] consolidari aprilie'!F115</f>
        <v>0</v>
      </c>
      <c r="N47" s="88">
        <f t="shared" si="1"/>
        <v>233.90603899999996</v>
      </c>
      <c r="O47" s="85"/>
      <c r="P47" s="60">
        <f t="shared" si="2"/>
        <v>233.90603899999996</v>
      </c>
      <c r="Q47" s="88">
        <f t="shared" si="4"/>
        <v>0.03752703978822396</v>
      </c>
      <c r="R47" s="88"/>
      <c r="S47" s="88"/>
    </row>
    <row r="48" spans="1:19" ht="21" customHeight="1">
      <c r="A48" s="101" t="s">
        <v>81</v>
      </c>
      <c r="B48" s="85">
        <v>0</v>
      </c>
      <c r="C48" s="85">
        <v>2.64</v>
      </c>
      <c r="D48" s="72"/>
      <c r="E48" s="72"/>
      <c r="F48" s="72">
        <v>0</v>
      </c>
      <c r="G48" s="72"/>
      <c r="H48" s="88"/>
      <c r="I48" s="85">
        <v>14.988915</v>
      </c>
      <c r="J48" s="85"/>
      <c r="K48" s="85">
        <v>0</v>
      </c>
      <c r="L48" s="88">
        <f t="shared" si="0"/>
        <v>17.628915</v>
      </c>
      <c r="M48" s="91">
        <f>-C48-K48</f>
        <v>-2.64</v>
      </c>
      <c r="N48" s="88">
        <f t="shared" si="1"/>
        <v>14.988914999999999</v>
      </c>
      <c r="O48" s="85"/>
      <c r="P48" s="60">
        <f t="shared" si="2"/>
        <v>14.988914999999999</v>
      </c>
      <c r="Q48" s="88">
        <f t="shared" si="4"/>
        <v>0.0024047673672388894</v>
      </c>
      <c r="R48" s="88"/>
      <c r="S48" s="88"/>
    </row>
    <row r="49" spans="1:19" ht="26.25" customHeight="1">
      <c r="A49" s="66" t="s">
        <v>82</v>
      </c>
      <c r="B49" s="21">
        <v>719.2520549999999</v>
      </c>
      <c r="C49" s="85">
        <v>861.4160049999999</v>
      </c>
      <c r="D49" s="72">
        <v>5.660225</v>
      </c>
      <c r="E49" s="72">
        <v>18.582134000000003</v>
      </c>
      <c r="F49" s="72">
        <v>0.031117999999999313</v>
      </c>
      <c r="G49" s="72"/>
      <c r="H49" s="157">
        <v>213.07975</v>
      </c>
      <c r="I49" s="85"/>
      <c r="J49" s="85"/>
      <c r="K49" s="85"/>
      <c r="L49" s="88">
        <f t="shared" si="0"/>
        <v>1818.021287</v>
      </c>
      <c r="M49" s="85"/>
      <c r="N49" s="88">
        <f t="shared" si="1"/>
        <v>1818.021287</v>
      </c>
      <c r="O49" s="85"/>
      <c r="P49" s="60">
        <f t="shared" si="2"/>
        <v>1818.021287</v>
      </c>
      <c r="Q49" s="88">
        <f t="shared" si="4"/>
        <v>0.29167676672549336</v>
      </c>
      <c r="R49" s="88"/>
      <c r="S49" s="88"/>
    </row>
    <row r="50" spans="1:19" ht="9" customHeight="1">
      <c r="A50" s="66"/>
      <c r="B50" s="21"/>
      <c r="C50" s="85"/>
      <c r="D50" s="72"/>
      <c r="E50" s="72"/>
      <c r="F50" s="72"/>
      <c r="G50" s="72"/>
      <c r="H50" s="102"/>
      <c r="I50" s="85"/>
      <c r="J50" s="85"/>
      <c r="K50" s="85"/>
      <c r="L50" s="88">
        <f t="shared" si="0"/>
        <v>0</v>
      </c>
      <c r="M50" s="85"/>
      <c r="N50" s="88">
        <f t="shared" si="1"/>
        <v>0</v>
      </c>
      <c r="O50" s="85"/>
      <c r="P50" s="60">
        <f t="shared" si="2"/>
        <v>0</v>
      </c>
      <c r="Q50" s="88">
        <f t="shared" si="4"/>
        <v>0</v>
      </c>
      <c r="R50" s="88"/>
      <c r="S50" s="88"/>
    </row>
    <row r="51" spans="1:19" ht="20.25" customHeight="1" hidden="1">
      <c r="A51" s="66" t="s">
        <v>83</v>
      </c>
      <c r="B51" s="21">
        <v>238.067</v>
      </c>
      <c r="C51" s="85" t="e">
        <f>#REF!</f>
        <v>#REF!</v>
      </c>
      <c r="D51" s="72"/>
      <c r="E51" s="72"/>
      <c r="F51" s="72"/>
      <c r="G51" s="72"/>
      <c r="H51" s="102"/>
      <c r="I51" s="85"/>
      <c r="J51" s="85"/>
      <c r="K51" s="85"/>
      <c r="L51" s="88" t="e">
        <f t="shared" si="0"/>
        <v>#REF!</v>
      </c>
      <c r="M51" s="85"/>
      <c r="N51" s="88" t="e">
        <f t="shared" si="1"/>
        <v>#REF!</v>
      </c>
      <c r="O51" s="85"/>
      <c r="P51" s="60" t="e">
        <f t="shared" si="2"/>
        <v>#REF!</v>
      </c>
      <c r="Q51" s="88" t="e">
        <f t="shared" si="4"/>
        <v>#REF!</v>
      </c>
      <c r="R51" s="88"/>
      <c r="S51" s="88"/>
    </row>
    <row r="52" spans="1:19" ht="22.5" customHeight="1">
      <c r="A52" s="101" t="s">
        <v>84</v>
      </c>
      <c r="B52" s="64">
        <f aca="true" t="shared" si="8" ref="B52:H52">B53</f>
        <v>0.08442</v>
      </c>
      <c r="C52" s="64">
        <f t="shared" si="8"/>
        <v>0</v>
      </c>
      <c r="D52" s="67">
        <f t="shared" si="8"/>
        <v>0</v>
      </c>
      <c r="E52" s="67">
        <f t="shared" si="8"/>
        <v>0</v>
      </c>
      <c r="F52" s="67">
        <f t="shared" si="8"/>
        <v>0</v>
      </c>
      <c r="G52" s="67">
        <f t="shared" si="8"/>
        <v>0</v>
      </c>
      <c r="H52" s="64">
        <f t="shared" si="8"/>
        <v>0</v>
      </c>
      <c r="I52" s="85"/>
      <c r="J52" s="64"/>
      <c r="K52" s="85">
        <f>K53</f>
        <v>0</v>
      </c>
      <c r="L52" s="88">
        <f t="shared" si="0"/>
        <v>0.08442</v>
      </c>
      <c r="M52" s="85"/>
      <c r="N52" s="88">
        <f t="shared" si="1"/>
        <v>0.08442</v>
      </c>
      <c r="O52" s="85">
        <f>O53</f>
        <v>-0.08442</v>
      </c>
      <c r="P52" s="103">
        <f t="shared" si="2"/>
        <v>0</v>
      </c>
      <c r="Q52" s="88">
        <f t="shared" si="4"/>
        <v>0</v>
      </c>
      <c r="R52" s="88"/>
      <c r="S52" s="88"/>
    </row>
    <row r="53" spans="1:19" ht="30">
      <c r="A53" s="104" t="s">
        <v>85</v>
      </c>
      <c r="B53" s="64">
        <v>0.08442</v>
      </c>
      <c r="C53" s="85">
        <v>0</v>
      </c>
      <c r="D53" s="67"/>
      <c r="E53" s="67">
        <v>0</v>
      </c>
      <c r="F53" s="67"/>
      <c r="G53" s="67"/>
      <c r="H53" s="54">
        <v>0</v>
      </c>
      <c r="I53" s="64"/>
      <c r="J53" s="64"/>
      <c r="K53" s="64"/>
      <c r="L53" s="54">
        <f t="shared" si="0"/>
        <v>0.08442</v>
      </c>
      <c r="M53" s="64"/>
      <c r="N53" s="54">
        <f t="shared" si="1"/>
        <v>0.08442</v>
      </c>
      <c r="O53" s="64">
        <f>-N53</f>
        <v>-0.08442</v>
      </c>
      <c r="P53" s="65">
        <f t="shared" si="2"/>
        <v>0</v>
      </c>
      <c r="Q53" s="54">
        <f t="shared" si="4"/>
        <v>0</v>
      </c>
      <c r="R53" s="54"/>
      <c r="S53" s="54"/>
    </row>
    <row r="54" spans="1:19" ht="36" customHeight="1">
      <c r="A54" s="66" t="s">
        <v>86</v>
      </c>
      <c r="B54" s="64">
        <v>-196.879477</v>
      </c>
      <c r="C54" s="85"/>
      <c r="D54" s="67"/>
      <c r="E54" s="67">
        <v>0</v>
      </c>
      <c r="F54" s="67"/>
      <c r="G54" s="67"/>
      <c r="H54" s="54"/>
      <c r="I54" s="64"/>
      <c r="J54" s="64"/>
      <c r="K54" s="64"/>
      <c r="L54" s="54">
        <f t="shared" si="0"/>
        <v>-196.879477</v>
      </c>
      <c r="M54" s="64"/>
      <c r="N54" s="54">
        <f t="shared" si="1"/>
        <v>-196.879477</v>
      </c>
      <c r="O54" s="64"/>
      <c r="P54" s="65">
        <f t="shared" si="2"/>
        <v>-196.879477</v>
      </c>
      <c r="Q54" s="54">
        <f t="shared" si="4"/>
        <v>-0.03158663195892829</v>
      </c>
      <c r="R54" s="54"/>
      <c r="S54" s="54"/>
    </row>
    <row r="55" spans="1:19" ht="30" customHeight="1">
      <c r="A55" s="66"/>
      <c r="B55" s="64"/>
      <c r="C55" s="64"/>
      <c r="D55" s="64"/>
      <c r="E55" s="64"/>
      <c r="F55" s="64"/>
      <c r="G55" s="64"/>
      <c r="H55" s="64"/>
      <c r="I55" s="64">
        <v>8.8777</v>
      </c>
      <c r="J55" s="64"/>
      <c r="K55" s="64"/>
      <c r="L55" s="54"/>
      <c r="M55" s="64"/>
      <c r="N55" s="54"/>
      <c r="O55" s="64"/>
      <c r="P55" s="65"/>
      <c r="Q55" s="54"/>
      <c r="R55" s="54"/>
      <c r="S55" s="54"/>
    </row>
    <row r="56" spans="1:26" s="26" customFormat="1" ht="15.75" customHeight="1" hidden="1">
      <c r="A56" s="105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61"/>
      <c r="M56" s="73"/>
      <c r="N56" s="61"/>
      <c r="O56" s="73"/>
      <c r="P56" s="62"/>
      <c r="Q56" s="61"/>
      <c r="R56" s="61"/>
      <c r="S56" s="61"/>
      <c r="Z56" s="2"/>
    </row>
    <row r="57" spans="1:19" ht="15.75" customHeight="1" hidden="1">
      <c r="A57" s="2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2"/>
      <c r="M57" s="50"/>
      <c r="N57" s="52"/>
      <c r="O57" s="50"/>
      <c r="P57" s="53"/>
      <c r="Q57" s="52"/>
      <c r="R57" s="52"/>
      <c r="S57" s="52"/>
    </row>
    <row r="58" spans="1:19" ht="21" customHeight="1" hidden="1">
      <c r="A58" s="2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2"/>
      <c r="M58" s="50"/>
      <c r="N58" s="52"/>
      <c r="O58" s="50"/>
      <c r="P58" s="53"/>
      <c r="Q58" s="52"/>
      <c r="R58" s="52"/>
      <c r="S58" s="52"/>
    </row>
    <row r="59" spans="1:19" ht="15.75" customHeight="1" hidden="1">
      <c r="A59" s="66"/>
      <c r="B59" s="50">
        <f>B61-B65</f>
        <v>7.000009645707905E-06</v>
      </c>
      <c r="C59" s="50"/>
      <c r="D59" s="50">
        <f>D61+D62</f>
        <v>16533.800432</v>
      </c>
      <c r="E59" s="50">
        <f>E61+E62</f>
        <v>638.607449</v>
      </c>
      <c r="F59" s="50">
        <f>F61+F62</f>
        <v>6579.195291999999</v>
      </c>
      <c r="G59" s="50"/>
      <c r="H59" s="50">
        <f>H61-H65</f>
        <v>-0.21414700000059383</v>
      </c>
      <c r="I59" s="50"/>
      <c r="J59" s="50"/>
      <c r="K59" s="50"/>
      <c r="L59" s="52"/>
      <c r="M59" s="50"/>
      <c r="N59" s="52"/>
      <c r="O59" s="50"/>
      <c r="P59" s="53"/>
      <c r="Q59" s="52"/>
      <c r="R59" s="52"/>
      <c r="S59" s="52"/>
    </row>
    <row r="60" spans="1:19" s="77" customFormat="1" ht="15.75" customHeight="1" hidden="1">
      <c r="A60" s="55"/>
      <c r="B60" s="32"/>
      <c r="C60" s="32"/>
      <c r="D60" s="32">
        <f>D65-D59</f>
        <v>1.9999970390927047E-06</v>
      </c>
      <c r="E60" s="32">
        <f>E65-E59</f>
        <v>0</v>
      </c>
      <c r="F60" s="32">
        <f>F65-F59</f>
        <v>0</v>
      </c>
      <c r="G60" s="74"/>
      <c r="H60" s="74"/>
      <c r="I60" s="74"/>
      <c r="J60" s="74"/>
      <c r="K60" s="74"/>
      <c r="L60" s="75"/>
      <c r="M60" s="74"/>
      <c r="N60" s="75"/>
      <c r="O60" s="74"/>
      <c r="P60" s="76"/>
      <c r="Q60" s="75"/>
      <c r="R60" s="75"/>
      <c r="S60" s="75"/>
    </row>
    <row r="61" spans="1:19" ht="15.75" customHeight="1" hidden="1">
      <c r="A61" s="2"/>
      <c r="B61" s="2">
        <v>38847.441592</v>
      </c>
      <c r="C61" s="50"/>
      <c r="D61" s="50">
        <v>16526.740432</v>
      </c>
      <c r="E61" s="50">
        <v>634.597449</v>
      </c>
      <c r="F61" s="50">
        <v>6358.335292</v>
      </c>
      <c r="G61" s="50"/>
      <c r="H61" s="50">
        <v>4520.459795</v>
      </c>
      <c r="I61" s="50"/>
      <c r="J61" s="50"/>
      <c r="K61" s="50"/>
      <c r="L61" s="52"/>
      <c r="M61" s="50"/>
      <c r="N61" s="52"/>
      <c r="O61" s="50"/>
      <c r="P61" s="53"/>
      <c r="Q61" s="52"/>
      <c r="R61" s="52"/>
      <c r="S61" s="52"/>
    </row>
    <row r="62" spans="1:19" ht="15.75" customHeight="1" hidden="1">
      <c r="A62" s="66"/>
      <c r="B62" s="64"/>
      <c r="C62" s="64"/>
      <c r="D62" s="64">
        <f>D25</f>
        <v>7.06</v>
      </c>
      <c r="E62" s="64">
        <f>E25</f>
        <v>4.01</v>
      </c>
      <c r="F62" s="64">
        <f>F25</f>
        <v>220.86</v>
      </c>
      <c r="G62" s="64"/>
      <c r="H62" s="64"/>
      <c r="I62" s="64"/>
      <c r="J62" s="64"/>
      <c r="K62" s="64"/>
      <c r="L62" s="54"/>
      <c r="M62" s="64"/>
      <c r="N62" s="54"/>
      <c r="O62" s="64"/>
      <c r="P62" s="65"/>
      <c r="Q62" s="54"/>
      <c r="R62" s="54"/>
      <c r="S62" s="54"/>
    </row>
    <row r="63" spans="1:19" ht="15.75" customHeight="1" hidden="1">
      <c r="A63" s="66"/>
      <c r="B63" s="50"/>
      <c r="C63" s="50">
        <f aca="true" t="shared" si="9" ref="C63:P63">C65-C64</f>
        <v>17586.999946000004</v>
      </c>
      <c r="D63" s="50">
        <f t="shared" si="9"/>
        <v>16533.800433999997</v>
      </c>
      <c r="E63" s="50">
        <f t="shared" si="9"/>
        <v>638.6074490000001</v>
      </c>
      <c r="F63" s="50">
        <f t="shared" si="9"/>
        <v>6579.195291999999</v>
      </c>
      <c r="G63" s="50">
        <f t="shared" si="9"/>
        <v>0</v>
      </c>
      <c r="H63" s="50">
        <f t="shared" si="9"/>
        <v>4520.673942</v>
      </c>
      <c r="I63" s="50">
        <f t="shared" si="9"/>
        <v>14.988915</v>
      </c>
      <c r="J63" s="50">
        <f t="shared" si="9"/>
        <v>465.622935</v>
      </c>
      <c r="K63" s="50">
        <f t="shared" si="9"/>
        <v>3713.756053</v>
      </c>
      <c r="L63" s="50">
        <f t="shared" si="9"/>
        <v>88901.086551</v>
      </c>
      <c r="M63" s="50">
        <f t="shared" si="9"/>
        <v>-14696.391909</v>
      </c>
      <c r="N63" s="50">
        <f t="shared" si="9"/>
        <v>74204.694642</v>
      </c>
      <c r="O63" s="50">
        <f t="shared" si="9"/>
        <v>-1737.768682</v>
      </c>
      <c r="P63" s="50">
        <f t="shared" si="9"/>
        <v>72466.92596000001</v>
      </c>
      <c r="Q63" s="52"/>
      <c r="R63" s="52"/>
      <c r="S63" s="52"/>
    </row>
    <row r="64" spans="1:19" ht="15.75" customHeight="1" hidden="1">
      <c r="A64" s="55"/>
      <c r="B64" s="80"/>
      <c r="C64" s="79"/>
      <c r="D64" s="80"/>
      <c r="E64" s="80"/>
      <c r="F64" s="80"/>
      <c r="G64" s="80"/>
      <c r="H64" s="79"/>
      <c r="I64" s="79"/>
      <c r="J64" s="80"/>
      <c r="K64" s="60"/>
      <c r="L64" s="60"/>
      <c r="M64" s="79"/>
      <c r="N64" s="52"/>
      <c r="O64" s="79"/>
      <c r="P64" s="53"/>
      <c r="Q64" s="52"/>
      <c r="R64" s="52"/>
      <c r="S64" s="52"/>
    </row>
    <row r="65" spans="1:19" s="13" customFormat="1" ht="18.75" customHeight="1">
      <c r="A65" s="158" t="s">
        <v>87</v>
      </c>
      <c r="B65" s="159">
        <f>B66+B78+B81+B84</f>
        <v>38847.44158499999</v>
      </c>
      <c r="C65" s="160">
        <f aca="true" t="shared" si="10" ref="C65:K65">C66+C78+C81+C84+C85</f>
        <v>17586.999946000004</v>
      </c>
      <c r="D65" s="159">
        <f t="shared" si="10"/>
        <v>16533.800433999997</v>
      </c>
      <c r="E65" s="159">
        <f t="shared" si="10"/>
        <v>638.6074490000001</v>
      </c>
      <c r="F65" s="159">
        <f t="shared" si="10"/>
        <v>6579.195291999999</v>
      </c>
      <c r="G65" s="159">
        <f t="shared" si="10"/>
        <v>0</v>
      </c>
      <c r="H65" s="160">
        <f t="shared" si="10"/>
        <v>4520.673942</v>
      </c>
      <c r="I65" s="160">
        <f t="shared" si="10"/>
        <v>14.988915</v>
      </c>
      <c r="J65" s="159">
        <f t="shared" si="10"/>
        <v>465.622935</v>
      </c>
      <c r="K65" s="161">
        <f t="shared" si="10"/>
        <v>3713.756053</v>
      </c>
      <c r="L65" s="161">
        <f aca="true" t="shared" si="11" ref="L65:L84">SUM(B65:K65)</f>
        <v>88901.086551</v>
      </c>
      <c r="M65" s="160">
        <f>M66+M78+M81+M84+M85</f>
        <v>-14696.391909</v>
      </c>
      <c r="N65" s="58">
        <f aca="true" t="shared" si="12" ref="N65:N84">L65+M65</f>
        <v>74204.694642</v>
      </c>
      <c r="O65" s="160">
        <f>O66+O78+O81+O84+O85</f>
        <v>-1737.768682</v>
      </c>
      <c r="P65" s="59">
        <f aca="true" t="shared" si="13" ref="P65:P81">N65+O65</f>
        <v>72466.92596000001</v>
      </c>
      <c r="Q65" s="58">
        <f aca="true" t="shared" si="14" ref="Q65:Q84">P65/$P$7*100</f>
        <v>11.626331776030804</v>
      </c>
      <c r="R65" s="52"/>
      <c r="S65" s="52"/>
    </row>
    <row r="66" spans="1:19" ht="19.5" customHeight="1">
      <c r="A66" s="106" t="s">
        <v>88</v>
      </c>
      <c r="B66" s="24">
        <f>SUM(B67:B71)+B77</f>
        <v>37473.757281</v>
      </c>
      <c r="C66" s="24">
        <f aca="true" t="shared" si="15" ref="C66:K66">C67+C68+C69+C70+C71+C77</f>
        <v>15470.325539000001</v>
      </c>
      <c r="D66" s="107">
        <f t="shared" si="15"/>
        <v>16549.719635999998</v>
      </c>
      <c r="E66" s="107">
        <f t="shared" si="15"/>
        <v>645.815271</v>
      </c>
      <c r="F66" s="107">
        <f t="shared" si="15"/>
        <v>6583.519203</v>
      </c>
      <c r="G66" s="107">
        <f t="shared" si="15"/>
        <v>0</v>
      </c>
      <c r="H66" s="24">
        <f t="shared" si="15"/>
        <v>4394.865318</v>
      </c>
      <c r="I66" s="24">
        <f t="shared" si="15"/>
        <v>14.988915</v>
      </c>
      <c r="J66" s="174">
        <f t="shared" si="15"/>
        <v>465.623244</v>
      </c>
      <c r="K66" s="24">
        <f t="shared" si="15"/>
        <v>395.41254000000004</v>
      </c>
      <c r="L66" s="88">
        <f t="shared" si="11"/>
        <v>81994.02694699999</v>
      </c>
      <c r="M66" s="24">
        <f>M67+M68+M69+M70+M71+M77</f>
        <v>-14656.655099</v>
      </c>
      <c r="N66" s="88">
        <f t="shared" si="12"/>
        <v>67337.371848</v>
      </c>
      <c r="O66" s="24">
        <f>O67+O68+O69+O70+O71+O77</f>
        <v>0</v>
      </c>
      <c r="P66" s="103">
        <f t="shared" si="13"/>
        <v>67337.371848</v>
      </c>
      <c r="Q66" s="88">
        <f t="shared" si="14"/>
        <v>10.803364647521258</v>
      </c>
      <c r="R66" s="88"/>
      <c r="S66" s="88"/>
    </row>
    <row r="67" spans="1:19" ht="23.25" customHeight="1">
      <c r="A67" s="109" t="s">
        <v>89</v>
      </c>
      <c r="B67" s="108">
        <v>7010.500966</v>
      </c>
      <c r="C67" s="108">
        <v>6971.900809000001</v>
      </c>
      <c r="D67" s="87">
        <v>50.910129</v>
      </c>
      <c r="E67" s="87">
        <v>29.903084</v>
      </c>
      <c r="F67" s="110">
        <v>49.279456</v>
      </c>
      <c r="G67" s="87"/>
      <c r="H67" s="111">
        <v>2408.676961</v>
      </c>
      <c r="I67" s="108">
        <v>0</v>
      </c>
      <c r="J67" s="5"/>
      <c r="K67" s="108">
        <v>83.14969</v>
      </c>
      <c r="L67" s="88">
        <f t="shared" si="11"/>
        <v>16604.321095</v>
      </c>
      <c r="M67" s="22"/>
      <c r="N67" s="88">
        <f t="shared" si="12"/>
        <v>16604.321095</v>
      </c>
      <c r="O67" s="22"/>
      <c r="P67" s="103">
        <f t="shared" si="13"/>
        <v>16604.321095</v>
      </c>
      <c r="Q67" s="88">
        <f t="shared" si="14"/>
        <v>2.6639372846141507</v>
      </c>
      <c r="R67" s="88"/>
      <c r="S67" s="88"/>
    </row>
    <row r="68" spans="1:19" ht="23.25" customHeight="1">
      <c r="A68" s="109" t="s">
        <v>90</v>
      </c>
      <c r="B68" s="108">
        <v>1349.725852</v>
      </c>
      <c r="C68" s="108">
        <v>4669.100615</v>
      </c>
      <c r="D68" s="87">
        <v>128.866694</v>
      </c>
      <c r="E68" s="87">
        <v>17.99759</v>
      </c>
      <c r="F68" s="87">
        <v>6153.672352</v>
      </c>
      <c r="G68" s="87">
        <v>0</v>
      </c>
      <c r="H68" s="5">
        <v>1333.856811</v>
      </c>
      <c r="I68" s="5">
        <v>0</v>
      </c>
      <c r="J68" s="5">
        <v>7.376814</v>
      </c>
      <c r="K68" s="5">
        <v>268.85048</v>
      </c>
      <c r="L68" s="88">
        <f t="shared" si="11"/>
        <v>13929.447207999998</v>
      </c>
      <c r="M68" s="91">
        <f>-('[1] consolidari aprilie'!F96+'[1] consolidari aprilie'!F143+'[1] consolidari aprilie'!F144)</f>
        <v>-3049.360978</v>
      </c>
      <c r="N68" s="88">
        <f t="shared" si="12"/>
        <v>10880.086229999997</v>
      </c>
      <c r="O68" s="22"/>
      <c r="P68" s="103">
        <f t="shared" si="13"/>
        <v>10880.086229999997</v>
      </c>
      <c r="Q68" s="88">
        <f t="shared" si="14"/>
        <v>1.7455617246911594</v>
      </c>
      <c r="R68" s="88"/>
      <c r="S68" s="88"/>
    </row>
    <row r="69" spans="1:19" ht="17.25" customHeight="1">
      <c r="A69" s="109" t="s">
        <v>91</v>
      </c>
      <c r="B69" s="108">
        <v>3696.486986</v>
      </c>
      <c r="C69" s="108">
        <v>271.12120899999996</v>
      </c>
      <c r="D69" s="87">
        <v>7.289205</v>
      </c>
      <c r="E69" s="87"/>
      <c r="F69" s="87">
        <v>2.119641</v>
      </c>
      <c r="G69" s="87">
        <v>0</v>
      </c>
      <c r="H69" s="5">
        <v>10.099996</v>
      </c>
      <c r="I69" s="5">
        <v>0</v>
      </c>
      <c r="J69" s="108">
        <v>458.24643</v>
      </c>
      <c r="K69" s="5">
        <v>43.41237</v>
      </c>
      <c r="L69" s="88">
        <f t="shared" si="11"/>
        <v>4488.775836999999</v>
      </c>
      <c r="M69" s="91">
        <f>-('[1] consolidari aprilie'!F121+'[1] consolidari aprilie'!F122)+'[1]SPECIAL_AND'!C74</f>
        <v>-102.457464</v>
      </c>
      <c r="N69" s="88">
        <f t="shared" si="12"/>
        <v>4386.318372999999</v>
      </c>
      <c r="O69" s="22"/>
      <c r="P69" s="103">
        <f t="shared" si="13"/>
        <v>4386.318372999999</v>
      </c>
      <c r="Q69" s="88">
        <f t="shared" si="14"/>
        <v>0.7037250718755013</v>
      </c>
      <c r="R69" s="88"/>
      <c r="S69" s="88"/>
    </row>
    <row r="70" spans="1:19" ht="18.75" customHeight="1">
      <c r="A70" s="109" t="s">
        <v>92</v>
      </c>
      <c r="B70" s="108">
        <v>2008.237287</v>
      </c>
      <c r="C70" s="108">
        <v>728.2290750000001</v>
      </c>
      <c r="D70" s="87"/>
      <c r="E70" s="87">
        <v>0.411514</v>
      </c>
      <c r="F70" s="87"/>
      <c r="G70" s="87"/>
      <c r="H70" s="5"/>
      <c r="I70" s="108">
        <v>0</v>
      </c>
      <c r="J70" s="103"/>
      <c r="K70" s="108"/>
      <c r="L70" s="88">
        <f t="shared" si="11"/>
        <v>2736.877876</v>
      </c>
      <c r="M70" s="22"/>
      <c r="N70" s="88">
        <f t="shared" si="12"/>
        <v>2736.877876</v>
      </c>
      <c r="O70" s="22"/>
      <c r="P70" s="103">
        <f t="shared" si="13"/>
        <v>2736.877876</v>
      </c>
      <c r="Q70" s="88">
        <f t="shared" si="14"/>
        <v>0.4390947980105888</v>
      </c>
      <c r="R70" s="88"/>
      <c r="S70" s="88"/>
    </row>
    <row r="71" spans="1:19" ht="26.25" customHeight="1">
      <c r="A71" s="112" t="s">
        <v>93</v>
      </c>
      <c r="B71" s="103">
        <f>SUM(B72:B76)</f>
        <v>21677.938133</v>
      </c>
      <c r="C71" s="103">
        <f aca="true" t="shared" si="16" ref="C71:K71">C72+C73+C75+C76+C74</f>
        <v>2829.9738310000002</v>
      </c>
      <c r="D71" s="113">
        <f t="shared" si="16"/>
        <v>16362.653607999999</v>
      </c>
      <c r="E71" s="113">
        <f t="shared" si="16"/>
        <v>597.5030830000001</v>
      </c>
      <c r="F71" s="113">
        <f t="shared" si="16"/>
        <v>378.44775400000003</v>
      </c>
      <c r="G71" s="113">
        <f t="shared" si="16"/>
        <v>0</v>
      </c>
      <c r="H71" s="103">
        <f t="shared" si="16"/>
        <v>642.23155</v>
      </c>
      <c r="I71" s="103">
        <f t="shared" si="16"/>
        <v>14.988915</v>
      </c>
      <c r="J71" s="103">
        <f t="shared" si="16"/>
        <v>0</v>
      </c>
      <c r="K71" s="103">
        <f t="shared" si="16"/>
        <v>0</v>
      </c>
      <c r="L71" s="88">
        <f t="shared" si="11"/>
        <v>42503.736874</v>
      </c>
      <c r="M71" s="103">
        <f>M72+M73+M75+M76+M74</f>
        <v>-10084.448247</v>
      </c>
      <c r="N71" s="88">
        <f t="shared" si="12"/>
        <v>32419.288627</v>
      </c>
      <c r="O71" s="103">
        <f>O72+O73+O75+O76+O74</f>
        <v>0</v>
      </c>
      <c r="P71" s="103">
        <f t="shared" si="13"/>
        <v>32419.288627</v>
      </c>
      <c r="Q71" s="88">
        <f t="shared" si="14"/>
        <v>5.20123353553666</v>
      </c>
      <c r="R71" s="88"/>
      <c r="S71" s="88"/>
    </row>
    <row r="72" spans="1:23" ht="32.25" customHeight="1">
      <c r="A72" s="114" t="s">
        <v>94</v>
      </c>
      <c r="B72" s="115">
        <v>8311.30081</v>
      </c>
      <c r="C72" s="83">
        <v>181.500272</v>
      </c>
      <c r="D72" s="116">
        <v>0.021169</v>
      </c>
      <c r="E72" s="116">
        <v>141.847662</v>
      </c>
      <c r="F72" s="116"/>
      <c r="G72" s="116">
        <v>0</v>
      </c>
      <c r="H72" s="115">
        <v>182.381436</v>
      </c>
      <c r="I72" s="83">
        <v>0</v>
      </c>
      <c r="J72" s="24"/>
      <c r="K72" s="83"/>
      <c r="L72" s="54">
        <f t="shared" si="11"/>
        <v>8817.051349</v>
      </c>
      <c r="M72" s="91">
        <f>-(C46+D46+F46+E46+H46)+M44+'[1] consolidari aprilie'!F42+'[1] consolidari aprilie'!F48+'[1] consolidari aprilie'!F50+'[1] consolidari aprilie'!F159+'[1] consolidari aprilie'!F61+'[1] consolidari aprilie'!F62+'[1] consolidari aprilie'!F148-'[1] consolidari aprilie'!F124+'[1]SPECIAL_AND'!C76-'[1] consolidari aprilie'!F166</f>
        <v>-8390.320674</v>
      </c>
      <c r="N72" s="54">
        <f t="shared" si="12"/>
        <v>426.7306749999989</v>
      </c>
      <c r="O72" s="50"/>
      <c r="P72" s="65">
        <f t="shared" si="13"/>
        <v>426.7306749999989</v>
      </c>
      <c r="Q72" s="54">
        <f t="shared" si="14"/>
        <v>0.06846312770736386</v>
      </c>
      <c r="R72" s="54"/>
      <c r="S72" s="54"/>
      <c r="T72" s="65"/>
      <c r="V72" s="13"/>
      <c r="W72" s="13"/>
    </row>
    <row r="73" spans="1:23" ht="15.75">
      <c r="A73" s="117" t="s">
        <v>95</v>
      </c>
      <c r="B73" s="115">
        <v>5394.148028</v>
      </c>
      <c r="C73" s="5">
        <v>138.366752</v>
      </c>
      <c r="D73" s="87">
        <v>0</v>
      </c>
      <c r="E73" s="87">
        <v>0.02475</v>
      </c>
      <c r="F73" s="87"/>
      <c r="G73" s="87">
        <v>0</v>
      </c>
      <c r="H73" s="83">
        <v>38.850527</v>
      </c>
      <c r="I73" s="108">
        <v>14.988915</v>
      </c>
      <c r="J73" s="83"/>
      <c r="K73" s="5"/>
      <c r="L73" s="88">
        <f t="shared" si="11"/>
        <v>5586.378971999999</v>
      </c>
      <c r="M73" s="91">
        <f>-('[1] consolidari aprilie'!F93+'[1] consolidari aprilie'!F115+'[1] consolidari aprilie'!F134+'[1] consolidari aprilie'!F164)+'[1]SPECIAL_AND'!C77</f>
        <v>-717.7613799999999</v>
      </c>
      <c r="N73" s="88">
        <f t="shared" si="12"/>
        <v>4868.617591999999</v>
      </c>
      <c r="O73" s="22"/>
      <c r="P73" s="103">
        <f t="shared" si="13"/>
        <v>4868.617591999999</v>
      </c>
      <c r="Q73" s="88">
        <f t="shared" si="14"/>
        <v>0.7811034160115512</v>
      </c>
      <c r="R73" s="88"/>
      <c r="S73" s="88"/>
      <c r="V73" s="13"/>
      <c r="W73" s="13"/>
    </row>
    <row r="74" spans="1:19" ht="38.25" customHeight="1">
      <c r="A74" s="94" t="s">
        <v>96</v>
      </c>
      <c r="B74" s="115">
        <v>2738.850515</v>
      </c>
      <c r="C74" s="83">
        <v>1238.8561559999998</v>
      </c>
      <c r="D74" s="83">
        <v>8.473499</v>
      </c>
      <c r="E74" s="83">
        <v>33.223322</v>
      </c>
      <c r="F74" s="83">
        <v>0.04526</v>
      </c>
      <c r="G74" s="87"/>
      <c r="H74" s="83">
        <v>282.839977</v>
      </c>
      <c r="I74" s="83">
        <v>0</v>
      </c>
      <c r="J74" s="5"/>
      <c r="K74" s="5"/>
      <c r="L74" s="54">
        <f t="shared" si="11"/>
        <v>4302.288729</v>
      </c>
      <c r="M74" s="91">
        <f>-('[1] consolidari aprilie'!F42+'[1] consolidari aprilie'!F48+'[1] consolidari aprilie'!F50+'[1] consolidari aprilie'!F148+'[1] consolidari aprilie'!F61+'[1] consolidari aprilie'!F62)+'[1]SPECIAL_AND'!C78</f>
        <v>-976.366193</v>
      </c>
      <c r="N74" s="54">
        <f t="shared" si="12"/>
        <v>3325.922536</v>
      </c>
      <c r="O74" s="50">
        <v>0</v>
      </c>
      <c r="P74" s="54">
        <f t="shared" si="13"/>
        <v>3325.922536</v>
      </c>
      <c r="Q74" s="54">
        <f t="shared" si="14"/>
        <v>0.533598995026472</v>
      </c>
      <c r="R74" s="54"/>
      <c r="S74" s="54"/>
    </row>
    <row r="75" spans="1:19" ht="15.75">
      <c r="A75" s="117" t="s">
        <v>97</v>
      </c>
      <c r="B75" s="115">
        <v>4498.759475</v>
      </c>
      <c r="C75" s="5">
        <v>1092.7795780000001</v>
      </c>
      <c r="D75" s="87">
        <v>16354.15894</v>
      </c>
      <c r="E75" s="87">
        <v>405.480033</v>
      </c>
      <c r="F75" s="87">
        <v>378.40249400000005</v>
      </c>
      <c r="G75" s="87"/>
      <c r="H75" s="5">
        <v>18.305549</v>
      </c>
      <c r="I75" s="5"/>
      <c r="J75" s="5"/>
      <c r="K75" s="5"/>
      <c r="L75" s="88">
        <f t="shared" si="11"/>
        <v>22747.886069000004</v>
      </c>
      <c r="M75" s="22"/>
      <c r="N75" s="88">
        <f t="shared" si="12"/>
        <v>22747.886069000004</v>
      </c>
      <c r="O75" s="22"/>
      <c r="P75" s="103">
        <f t="shared" si="13"/>
        <v>22747.886069000004</v>
      </c>
      <c r="Q75" s="88">
        <f t="shared" si="14"/>
        <v>3.6495886521739136</v>
      </c>
      <c r="R75" s="88"/>
      <c r="S75" s="88"/>
    </row>
    <row r="76" spans="1:19" ht="15.75">
      <c r="A76" s="117" t="s">
        <v>98</v>
      </c>
      <c r="B76" s="115">
        <v>734.879305</v>
      </c>
      <c r="C76" s="5">
        <v>178.47107300000002</v>
      </c>
      <c r="D76" s="87">
        <v>0</v>
      </c>
      <c r="E76" s="87">
        <v>16.927316</v>
      </c>
      <c r="F76" s="87">
        <v>0</v>
      </c>
      <c r="G76" s="87"/>
      <c r="H76" s="5">
        <v>119.854061</v>
      </c>
      <c r="I76" s="5">
        <v>0</v>
      </c>
      <c r="J76" s="54">
        <v>0</v>
      </c>
      <c r="K76" s="5"/>
      <c r="L76" s="88">
        <f t="shared" si="11"/>
        <v>1050.131755</v>
      </c>
      <c r="M76" s="22"/>
      <c r="N76" s="88">
        <f t="shared" si="12"/>
        <v>1050.131755</v>
      </c>
      <c r="O76" s="22"/>
      <c r="P76" s="103">
        <f t="shared" si="13"/>
        <v>1050.131755</v>
      </c>
      <c r="Q76" s="88">
        <f t="shared" si="14"/>
        <v>0.16847934461735925</v>
      </c>
      <c r="R76" s="88"/>
      <c r="S76" s="88"/>
    </row>
    <row r="77" spans="1:21" s="119" customFormat="1" ht="31.5" customHeight="1">
      <c r="A77" s="118" t="s">
        <v>99</v>
      </c>
      <c r="B77" s="115">
        <v>1730.868057</v>
      </c>
      <c r="C77" s="83">
        <v>0</v>
      </c>
      <c r="D77" s="87">
        <v>0</v>
      </c>
      <c r="E77" s="87"/>
      <c r="F77" s="87"/>
      <c r="G77" s="87">
        <v>0</v>
      </c>
      <c r="H77" s="83"/>
      <c r="I77" s="54"/>
      <c r="J77" s="88"/>
      <c r="K77" s="83"/>
      <c r="L77" s="54">
        <f t="shared" si="11"/>
        <v>1730.868057</v>
      </c>
      <c r="M77" s="91">
        <f>'[1]SPECIAL_AND'!C79-'[1] consolidari aprilie'!F160</f>
        <v>-1420.38841</v>
      </c>
      <c r="N77" s="54">
        <f t="shared" si="12"/>
        <v>310.4796469999999</v>
      </c>
      <c r="O77" s="50"/>
      <c r="P77" s="65">
        <f t="shared" si="13"/>
        <v>310.4796469999999</v>
      </c>
      <c r="Q77" s="54">
        <f t="shared" si="14"/>
        <v>0.04981223279319748</v>
      </c>
      <c r="R77" s="54"/>
      <c r="S77" s="54"/>
      <c r="T77" s="2"/>
      <c r="U77" s="2"/>
    </row>
    <row r="78" spans="1:19" ht="19.5" customHeight="1">
      <c r="A78" s="106" t="s">
        <v>100</v>
      </c>
      <c r="B78" s="88">
        <f>SUM(B79:B80)</f>
        <v>539.797275</v>
      </c>
      <c r="C78" s="88">
        <f aca="true" t="shared" si="17" ref="C78:K78">C79+C80</f>
        <v>1810.201012</v>
      </c>
      <c r="D78" s="120">
        <f t="shared" si="17"/>
        <v>0</v>
      </c>
      <c r="E78" s="120">
        <f t="shared" si="17"/>
        <v>0.019408</v>
      </c>
      <c r="F78" s="120">
        <f t="shared" si="17"/>
        <v>0</v>
      </c>
      <c r="G78" s="120">
        <f t="shared" si="17"/>
        <v>0</v>
      </c>
      <c r="H78" s="88">
        <f t="shared" si="17"/>
        <v>112.061902</v>
      </c>
      <c r="I78" s="88">
        <f t="shared" si="17"/>
        <v>0</v>
      </c>
      <c r="J78" s="5">
        <f t="shared" si="17"/>
        <v>0</v>
      </c>
      <c r="K78" s="88">
        <f t="shared" si="17"/>
        <v>3126.510053</v>
      </c>
      <c r="L78" s="88">
        <f t="shared" si="11"/>
        <v>5588.58965</v>
      </c>
      <c r="M78" s="88">
        <f>M79+M80</f>
        <v>0</v>
      </c>
      <c r="N78" s="88">
        <f t="shared" si="12"/>
        <v>5588.58965</v>
      </c>
      <c r="O78" s="22">
        <f>O79+O80</f>
        <v>-231.344883</v>
      </c>
      <c r="P78" s="103">
        <f t="shared" si="13"/>
        <v>5357.244767</v>
      </c>
      <c r="Q78" s="88">
        <f t="shared" si="14"/>
        <v>0.8594969945451629</v>
      </c>
      <c r="R78" s="88"/>
      <c r="S78" s="88"/>
    </row>
    <row r="79" spans="1:19" ht="19.5" customHeight="1">
      <c r="A79" s="117" t="s">
        <v>101</v>
      </c>
      <c r="B79" s="5">
        <v>308.452392</v>
      </c>
      <c r="C79" s="108">
        <v>1728.950556</v>
      </c>
      <c r="D79" s="87">
        <v>0</v>
      </c>
      <c r="E79" s="87">
        <v>0.019408</v>
      </c>
      <c r="F79" s="87">
        <v>0</v>
      </c>
      <c r="G79" s="87"/>
      <c r="H79" s="5">
        <v>112.061902</v>
      </c>
      <c r="I79" s="5">
        <v>0</v>
      </c>
      <c r="J79" s="88">
        <v>0</v>
      </c>
      <c r="K79" s="108">
        <v>3126.510053</v>
      </c>
      <c r="L79" s="88">
        <f t="shared" si="11"/>
        <v>5275.994311</v>
      </c>
      <c r="M79" s="88">
        <f>-'[1] consolidari aprilie'!F161</f>
        <v>0</v>
      </c>
      <c r="N79" s="88">
        <f t="shared" si="12"/>
        <v>5275.994311</v>
      </c>
      <c r="O79" s="22"/>
      <c r="P79" s="103">
        <f t="shared" si="13"/>
        <v>5275.994311</v>
      </c>
      <c r="Q79" s="88">
        <f t="shared" si="14"/>
        <v>0.8464614649446496</v>
      </c>
      <c r="R79" s="88"/>
      <c r="S79" s="88"/>
    </row>
    <row r="80" spans="1:19" ht="19.5" customHeight="1">
      <c r="A80" s="117" t="s">
        <v>102</v>
      </c>
      <c r="B80" s="5">
        <v>231.344883</v>
      </c>
      <c r="C80" s="108">
        <v>81.250456</v>
      </c>
      <c r="D80" s="121"/>
      <c r="E80" s="121"/>
      <c r="F80" s="121"/>
      <c r="G80" s="121"/>
      <c r="H80" s="5"/>
      <c r="I80" s="88"/>
      <c r="J80" s="88"/>
      <c r="K80" s="108"/>
      <c r="L80" s="88">
        <f t="shared" si="11"/>
        <v>312.595339</v>
      </c>
      <c r="M80" s="22"/>
      <c r="N80" s="88">
        <f t="shared" si="12"/>
        <v>312.595339</v>
      </c>
      <c r="O80" s="22">
        <f>-B80</f>
        <v>-231.344883</v>
      </c>
      <c r="P80" s="103">
        <f t="shared" si="13"/>
        <v>81.25045600000001</v>
      </c>
      <c r="Q80" s="88">
        <f t="shared" si="14"/>
        <v>0.0130355296005134</v>
      </c>
      <c r="R80" s="88"/>
      <c r="S80" s="88"/>
    </row>
    <row r="81" spans="1:19" ht="23.25" customHeight="1">
      <c r="A81" s="106" t="s">
        <v>84</v>
      </c>
      <c r="B81" s="103">
        <f>B82+B83</f>
        <v>945.1720889999999</v>
      </c>
      <c r="C81" s="103">
        <f>C82+C83</f>
        <v>395.01166</v>
      </c>
      <c r="D81" s="121">
        <v>0</v>
      </c>
      <c r="E81" s="121">
        <v>0</v>
      </c>
      <c r="F81" s="121"/>
      <c r="G81" s="121"/>
      <c r="H81" s="103">
        <f>H82+H83</f>
        <v>14.1434</v>
      </c>
      <c r="I81" s="88"/>
      <c r="J81" s="88">
        <f>J82+J83</f>
        <v>0</v>
      </c>
      <c r="K81" s="103">
        <f>K82+K83</f>
        <v>191.83346</v>
      </c>
      <c r="L81" s="88">
        <f t="shared" si="11"/>
        <v>1546.1606089999998</v>
      </c>
      <c r="M81" s="103">
        <f>M82+M83</f>
        <v>-39.73681</v>
      </c>
      <c r="N81" s="88">
        <f t="shared" si="12"/>
        <v>1506.4237989999997</v>
      </c>
      <c r="O81" s="103">
        <f>O82+O83</f>
        <v>-1506.423799</v>
      </c>
      <c r="P81" s="103">
        <f t="shared" si="13"/>
        <v>0</v>
      </c>
      <c r="Q81" s="88">
        <f t="shared" si="14"/>
        <v>0</v>
      </c>
      <c r="R81" s="88"/>
      <c r="S81" s="88"/>
    </row>
    <row r="82" spans="1:19" ht="15.75">
      <c r="A82" s="122" t="s">
        <v>103</v>
      </c>
      <c r="B82" s="123">
        <v>8.234709</v>
      </c>
      <c r="C82" s="108">
        <v>0</v>
      </c>
      <c r="D82" s="121">
        <v>0</v>
      </c>
      <c r="E82" s="121">
        <v>0</v>
      </c>
      <c r="F82" s="121"/>
      <c r="G82" s="121">
        <v>0</v>
      </c>
      <c r="H82" s="108">
        <v>0.447487</v>
      </c>
      <c r="I82" s="88"/>
      <c r="J82" s="88"/>
      <c r="K82" s="108"/>
      <c r="L82" s="124">
        <f t="shared" si="11"/>
        <v>8.682196000000001</v>
      </c>
      <c r="M82" s="22"/>
      <c r="N82" s="88">
        <f t="shared" si="12"/>
        <v>8.682196000000001</v>
      </c>
      <c r="O82" s="125">
        <f>-N82</f>
        <v>-8.682196000000001</v>
      </c>
      <c r="P82" s="103"/>
      <c r="Q82" s="88">
        <f t="shared" si="14"/>
        <v>0</v>
      </c>
      <c r="R82" s="88"/>
      <c r="S82" s="88"/>
    </row>
    <row r="83" spans="1:19" ht="19.5" customHeight="1">
      <c r="A83" s="122" t="s">
        <v>104</v>
      </c>
      <c r="B83" s="108">
        <v>936.93738</v>
      </c>
      <c r="C83" s="108">
        <v>395.01166</v>
      </c>
      <c r="D83" s="121">
        <v>0</v>
      </c>
      <c r="E83" s="121">
        <v>0</v>
      </c>
      <c r="F83" s="121"/>
      <c r="G83" s="121">
        <v>0</v>
      </c>
      <c r="H83" s="108">
        <v>13.695913</v>
      </c>
      <c r="I83" s="88"/>
      <c r="J83" s="54"/>
      <c r="K83" s="108">
        <v>191.83346</v>
      </c>
      <c r="L83" s="88">
        <f t="shared" si="11"/>
        <v>1537.478413</v>
      </c>
      <c r="M83" s="91">
        <f>'[1]SPECIAL_AND'!C87</f>
        <v>-39.73681</v>
      </c>
      <c r="N83" s="88">
        <f t="shared" si="12"/>
        <v>1497.741603</v>
      </c>
      <c r="O83" s="22">
        <f>-N83</f>
        <v>-1497.741603</v>
      </c>
      <c r="P83" s="103">
        <f>N83+O83</f>
        <v>0</v>
      </c>
      <c r="Q83" s="88">
        <f t="shared" si="14"/>
        <v>0</v>
      </c>
      <c r="R83" s="88"/>
      <c r="S83" s="88"/>
    </row>
    <row r="84" spans="1:19" ht="34.5" customHeight="1">
      <c r="A84" s="126" t="s">
        <v>105</v>
      </c>
      <c r="B84" s="108">
        <v>-111.28506</v>
      </c>
      <c r="C84" s="108">
        <v>-88.538265</v>
      </c>
      <c r="D84" s="116">
        <v>-15.919202</v>
      </c>
      <c r="E84" s="116">
        <v>-7.22723</v>
      </c>
      <c r="F84" s="116">
        <v>-4.323911</v>
      </c>
      <c r="G84" s="116">
        <v>0</v>
      </c>
      <c r="H84" s="108">
        <v>-0.396678</v>
      </c>
      <c r="I84" s="54"/>
      <c r="J84" s="108">
        <v>-0.000309</v>
      </c>
      <c r="K84" s="115"/>
      <c r="L84" s="54">
        <f t="shared" si="11"/>
        <v>-227.69065500000002</v>
      </c>
      <c r="M84" s="50"/>
      <c r="N84" s="54">
        <f t="shared" si="12"/>
        <v>-227.69065500000002</v>
      </c>
      <c r="O84" s="50"/>
      <c r="P84" s="65">
        <f>N84+O84</f>
        <v>-227.69065500000002</v>
      </c>
      <c r="Q84" s="54">
        <f t="shared" si="14"/>
        <v>-0.03652986603561688</v>
      </c>
      <c r="R84" s="54"/>
      <c r="S84" s="54"/>
    </row>
    <row r="85" spans="1:19" ht="12" customHeight="1">
      <c r="A85" s="126"/>
      <c r="B85" s="115"/>
      <c r="C85" s="115"/>
      <c r="D85" s="116"/>
      <c r="E85" s="116"/>
      <c r="F85" s="116"/>
      <c r="G85" s="116"/>
      <c r="H85" s="79"/>
      <c r="I85" s="54"/>
      <c r="J85" s="115"/>
      <c r="K85" s="115"/>
      <c r="L85" s="54"/>
      <c r="M85" s="50"/>
      <c r="N85" s="54"/>
      <c r="O85" s="50"/>
      <c r="P85" s="65"/>
      <c r="Q85" s="54"/>
      <c r="R85" s="54"/>
      <c r="S85" s="54"/>
    </row>
    <row r="86" spans="1:22" ht="26.25" customHeight="1" thickBot="1">
      <c r="A86" s="127" t="s">
        <v>106</v>
      </c>
      <c r="B86" s="128">
        <f aca="true" t="shared" si="18" ref="B86:K86">B29-B65</f>
        <v>-11068.688937999992</v>
      </c>
      <c r="C86" s="128">
        <f t="shared" si="18"/>
        <v>1638.5483909999966</v>
      </c>
      <c r="D86" s="129">
        <f t="shared" si="18"/>
        <v>594.2760469999994</v>
      </c>
      <c r="E86" s="129">
        <f t="shared" si="18"/>
        <v>-90.63352800000007</v>
      </c>
      <c r="F86" s="129">
        <f t="shared" si="18"/>
        <v>-518.5352169999996</v>
      </c>
      <c r="G86" s="129">
        <f t="shared" si="18"/>
        <v>0</v>
      </c>
      <c r="H86" s="128">
        <f t="shared" si="18"/>
        <v>529.0493499999993</v>
      </c>
      <c r="I86" s="128">
        <f t="shared" si="18"/>
        <v>0</v>
      </c>
      <c r="J86" s="128">
        <f t="shared" si="18"/>
        <v>120.459069</v>
      </c>
      <c r="K86" s="128">
        <f t="shared" si="18"/>
        <v>-434.25609299999996</v>
      </c>
      <c r="L86" s="128">
        <f>SUM(B86:K86)</f>
        <v>-9229.780918999995</v>
      </c>
      <c r="M86" s="130">
        <f>M29-M65</f>
        <v>0</v>
      </c>
      <c r="N86" s="128">
        <f>N29-N65</f>
        <v>-9229.780919000026</v>
      </c>
      <c r="O86" s="128">
        <f>O29-O65</f>
        <v>1737.684262</v>
      </c>
      <c r="P86" s="128">
        <f>P29-P65</f>
        <v>-7492.096657000031</v>
      </c>
      <c r="Q86" s="131">
        <f>P86/$P$7*100</f>
        <v>-1.2020049184983204</v>
      </c>
      <c r="R86" s="132"/>
      <c r="S86" s="132"/>
      <c r="T86" s="41"/>
      <c r="V86" s="119"/>
    </row>
    <row r="87" spans="1:22" s="138" customFormat="1" ht="24.75" customHeight="1" hidden="1" thickTop="1">
      <c r="A87" s="133"/>
      <c r="B87" s="134"/>
      <c r="C87" s="134">
        <f>C29-C65</f>
        <v>1638.5483909999966</v>
      </c>
      <c r="D87" s="134"/>
      <c r="E87" s="134"/>
      <c r="F87" s="134"/>
      <c r="G87" s="134"/>
      <c r="H87" s="134"/>
      <c r="I87" s="134"/>
      <c r="J87" s="134"/>
      <c r="K87" s="134">
        <f>K86+M86+K83+M83</f>
        <v>-282.15944299999995</v>
      </c>
      <c r="L87" s="134"/>
      <c r="M87" s="134"/>
      <c r="N87" s="134"/>
      <c r="O87" s="134"/>
      <c r="P87" s="134">
        <v>-7635.2</v>
      </c>
      <c r="Q87" s="135">
        <f>P86-P87</f>
        <v>143.10334299996885</v>
      </c>
      <c r="R87" s="136"/>
      <c r="S87" s="136"/>
      <c r="T87" s="137"/>
      <c r="V87" s="139"/>
    </row>
    <row r="88" spans="1:22" ht="24.75" customHeight="1" hidden="1">
      <c r="A88" s="140"/>
      <c r="B88" s="79">
        <f aca="true" t="shared" si="19" ref="B88:J88">B86-B93</f>
        <v>122.26906200001031</v>
      </c>
      <c r="C88" s="79">
        <f t="shared" si="19"/>
        <v>-1771.311609000004</v>
      </c>
      <c r="D88" s="80">
        <f t="shared" si="19"/>
        <v>5.136046999999962</v>
      </c>
      <c r="E88" s="80">
        <f t="shared" si="19"/>
        <v>-2.753528000000074</v>
      </c>
      <c r="F88" s="80">
        <f t="shared" si="19"/>
        <v>-17.785216999999648</v>
      </c>
      <c r="G88" s="80">
        <f t="shared" si="19"/>
        <v>-861.7</v>
      </c>
      <c r="H88" s="79">
        <f t="shared" si="19"/>
        <v>165.32634999999937</v>
      </c>
      <c r="I88" s="79">
        <f t="shared" si="19"/>
        <v>0</v>
      </c>
      <c r="J88" s="79">
        <f t="shared" si="19"/>
        <v>-0.0009310000000368746</v>
      </c>
      <c r="K88" s="79"/>
      <c r="L88" s="79"/>
      <c r="M88" s="141"/>
      <c r="N88" s="79"/>
      <c r="O88" s="79"/>
      <c r="P88" s="79"/>
      <c r="Q88" s="132"/>
      <c r="R88" s="132"/>
      <c r="S88" s="132"/>
      <c r="T88" s="41"/>
      <c r="V88" s="119"/>
    </row>
    <row r="89" spans="1:22" ht="24.75" customHeight="1" hidden="1">
      <c r="A89" s="140"/>
      <c r="B89" s="79"/>
      <c r="C89" s="79"/>
      <c r="D89" s="80"/>
      <c r="E89" s="80"/>
      <c r="F89" s="80"/>
      <c r="G89" s="80"/>
      <c r="H89" s="79"/>
      <c r="I89" s="79"/>
      <c r="J89" s="79"/>
      <c r="K89" s="79"/>
      <c r="L89" s="79"/>
      <c r="M89" s="141"/>
      <c r="N89" s="79"/>
      <c r="O89" s="79"/>
      <c r="P89" s="79"/>
      <c r="Q89" s="132">
        <f>Q87/P7*100</f>
        <v>0.022958983314610756</v>
      </c>
      <c r="R89" s="132"/>
      <c r="S89" s="132"/>
      <c r="T89" s="41"/>
      <c r="V89" s="119"/>
    </row>
    <row r="90" spans="1:22" ht="24.75" customHeight="1" hidden="1">
      <c r="A90" s="52" t="s">
        <v>107</v>
      </c>
      <c r="B90" s="79">
        <v>27656.482</v>
      </c>
      <c r="C90" s="79">
        <v>17631.43</v>
      </c>
      <c r="D90" s="80">
        <v>17115.88</v>
      </c>
      <c r="E90" s="80">
        <v>546.72</v>
      </c>
      <c r="F90" s="80">
        <v>5857.59</v>
      </c>
      <c r="G90" s="80"/>
      <c r="H90" s="79">
        <v>3604.55</v>
      </c>
      <c r="I90" s="79">
        <v>88.5</v>
      </c>
      <c r="J90" s="79">
        <v>586.08</v>
      </c>
      <c r="K90" s="79"/>
      <c r="L90" s="79"/>
      <c r="M90" s="141"/>
      <c r="N90" s="79"/>
      <c r="O90" s="79"/>
      <c r="P90" s="79"/>
      <c r="Q90" s="132"/>
      <c r="R90" s="132"/>
      <c r="S90" s="132"/>
      <c r="T90" s="41"/>
      <c r="V90" s="119"/>
    </row>
    <row r="91" spans="1:22" ht="24.75" customHeight="1" hidden="1">
      <c r="A91" s="52" t="s">
        <v>108</v>
      </c>
      <c r="B91" s="79">
        <v>38847.44</v>
      </c>
      <c r="C91" s="79">
        <v>14221.57</v>
      </c>
      <c r="D91" s="80">
        <v>16526.74</v>
      </c>
      <c r="E91" s="80">
        <v>634.6</v>
      </c>
      <c r="F91" s="80">
        <v>6358.34</v>
      </c>
      <c r="G91" s="80">
        <v>1.3</v>
      </c>
      <c r="H91" s="79">
        <v>3240.827</v>
      </c>
      <c r="I91" s="79">
        <v>88.5</v>
      </c>
      <c r="J91" s="79">
        <v>465.62</v>
      </c>
      <c r="K91" s="79"/>
      <c r="L91" s="79"/>
      <c r="M91" s="79"/>
      <c r="N91" s="79"/>
      <c r="O91" s="79"/>
      <c r="P91" s="79"/>
      <c r="Q91" s="132"/>
      <c r="R91" s="132"/>
      <c r="S91" s="132"/>
      <c r="T91" s="41"/>
      <c r="V91" s="119"/>
    </row>
    <row r="92" spans="1:22" ht="12" customHeight="1" hidden="1">
      <c r="A92" s="140"/>
      <c r="B92" s="79"/>
      <c r="C92" s="79"/>
      <c r="D92" s="80"/>
      <c r="E92" s="80"/>
      <c r="F92" s="80"/>
      <c r="G92" s="80"/>
      <c r="H92" s="79"/>
      <c r="I92" s="79"/>
      <c r="J92" s="79"/>
      <c r="K92" s="79"/>
      <c r="L92" s="79"/>
      <c r="M92" s="141"/>
      <c r="N92" s="79"/>
      <c r="O92" s="79"/>
      <c r="P92" s="79"/>
      <c r="Q92" s="132"/>
      <c r="R92" s="132"/>
      <c r="S92" s="132"/>
      <c r="T92" s="41"/>
      <c r="V92" s="119"/>
    </row>
    <row r="93" spans="1:22" ht="15" customHeight="1" hidden="1" thickBot="1">
      <c r="A93" s="142" t="s">
        <v>106</v>
      </c>
      <c r="B93" s="79">
        <f>B90-B91</f>
        <v>-11190.958000000002</v>
      </c>
      <c r="C93" s="79">
        <f>C90-C91</f>
        <v>3409.8600000000006</v>
      </c>
      <c r="D93" s="80">
        <f>D90-D91</f>
        <v>589.1399999999994</v>
      </c>
      <c r="E93" s="80">
        <f>E90-E91</f>
        <v>-87.88</v>
      </c>
      <c r="F93" s="80">
        <f>F90-F91</f>
        <v>-500.75</v>
      </c>
      <c r="G93" s="80">
        <v>861.7</v>
      </c>
      <c r="H93" s="79">
        <f>H90-H91</f>
        <v>363.72299999999996</v>
      </c>
      <c r="I93" s="79">
        <f>I90-I91</f>
        <v>0</v>
      </c>
      <c r="J93" s="79">
        <f>J90-J91</f>
        <v>120.46000000000004</v>
      </c>
      <c r="K93" s="79"/>
      <c r="L93" s="79"/>
      <c r="M93" s="141"/>
      <c r="N93" s="79"/>
      <c r="O93" s="79"/>
      <c r="P93" s="79"/>
      <c r="Q93" s="132"/>
      <c r="R93" s="132"/>
      <c r="S93" s="132"/>
      <c r="T93" s="41"/>
      <c r="V93" s="119"/>
    </row>
    <row r="94" spans="1:22" ht="12" customHeight="1" hidden="1" thickTop="1">
      <c r="A94" s="2"/>
      <c r="B94" s="79"/>
      <c r="C94" s="79"/>
      <c r="D94" s="80">
        <v>857.49</v>
      </c>
      <c r="E94" s="80"/>
      <c r="F94" s="80"/>
      <c r="G94" s="80"/>
      <c r="H94" s="79"/>
      <c r="I94" s="79"/>
      <c r="J94" s="79"/>
      <c r="K94" s="79"/>
      <c r="L94" s="79"/>
      <c r="M94" s="141"/>
      <c r="N94" s="79"/>
      <c r="O94" s="79"/>
      <c r="P94" s="79"/>
      <c r="Q94" s="132"/>
      <c r="R94" s="132"/>
      <c r="S94" s="132"/>
      <c r="T94" s="41"/>
      <c r="V94" s="119"/>
    </row>
    <row r="95" spans="1:22" ht="12" customHeight="1" hidden="1">
      <c r="A95" s="140"/>
      <c r="B95" s="79"/>
      <c r="C95" s="79"/>
      <c r="D95" s="80"/>
      <c r="E95" s="80"/>
      <c r="F95" s="80"/>
      <c r="G95" s="80"/>
      <c r="H95" s="79"/>
      <c r="I95" s="79"/>
      <c r="J95" s="79"/>
      <c r="K95" s="79"/>
      <c r="L95" s="79"/>
      <c r="M95" s="141"/>
      <c r="N95" s="79"/>
      <c r="O95" s="79"/>
      <c r="P95" s="79"/>
      <c r="Q95" s="132"/>
      <c r="R95" s="132"/>
      <c r="S95" s="132"/>
      <c r="T95" s="41"/>
      <c r="V95" s="119"/>
    </row>
    <row r="96" spans="1:22" ht="30" customHeight="1" thickTop="1">
      <c r="A96" s="140"/>
      <c r="B96" s="79"/>
      <c r="C96" s="79"/>
      <c r="D96" s="80"/>
      <c r="E96" s="80"/>
      <c r="F96" s="80"/>
      <c r="G96" s="80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132"/>
      <c r="S96" s="132"/>
      <c r="T96" s="41"/>
      <c r="V96" s="119"/>
    </row>
    <row r="97" spans="1:22" ht="12" customHeight="1">
      <c r="A97" s="140"/>
      <c r="B97" s="79"/>
      <c r="C97" s="79"/>
      <c r="D97" s="80"/>
      <c r="E97" s="80"/>
      <c r="F97" s="80"/>
      <c r="G97" s="80"/>
      <c r="H97" s="79"/>
      <c r="I97" s="79"/>
      <c r="J97" s="79"/>
      <c r="K97" s="79"/>
      <c r="L97" s="79"/>
      <c r="M97" s="141"/>
      <c r="N97" s="79"/>
      <c r="O97" s="79"/>
      <c r="P97" s="79"/>
      <c r="Q97" s="132"/>
      <c r="R97" s="132"/>
      <c r="S97" s="132"/>
      <c r="T97" s="41"/>
      <c r="V97" s="119"/>
    </row>
    <row r="98" spans="1:22" ht="15.75" customHeight="1">
      <c r="A98" s="143"/>
      <c r="B98" s="79"/>
      <c r="C98" s="79"/>
      <c r="D98" s="80"/>
      <c r="E98" s="80"/>
      <c r="F98" s="80"/>
      <c r="G98" s="80"/>
      <c r="H98" s="79"/>
      <c r="I98" s="79"/>
      <c r="J98" s="79"/>
      <c r="K98" s="79" t="s">
        <v>109</v>
      </c>
      <c r="L98" s="79"/>
      <c r="M98" s="141"/>
      <c r="N98" s="79"/>
      <c r="O98" s="79"/>
      <c r="P98" s="79"/>
      <c r="Q98" s="135"/>
      <c r="R98" s="132"/>
      <c r="S98" s="132"/>
      <c r="T98" s="41"/>
      <c r="V98" s="119"/>
    </row>
    <row r="99" spans="1:22" ht="16.5" customHeight="1">
      <c r="A99" s="144"/>
      <c r="B99" s="79"/>
      <c r="C99" s="79"/>
      <c r="D99" s="80"/>
      <c r="E99" s="80"/>
      <c r="F99" s="80"/>
      <c r="G99" s="80"/>
      <c r="H99" s="79"/>
      <c r="I99" s="79"/>
      <c r="J99" s="79"/>
      <c r="K99" s="79"/>
      <c r="L99" s="79"/>
      <c r="M99" s="141"/>
      <c r="N99" s="79"/>
      <c r="O99" s="79"/>
      <c r="P99" s="79"/>
      <c r="Q99" s="132"/>
      <c r="R99" s="132"/>
      <c r="S99" s="132"/>
      <c r="T99" s="41"/>
      <c r="V99" s="119"/>
    </row>
    <row r="100" spans="1:22" ht="16.5" customHeight="1">
      <c r="A100" s="144"/>
      <c r="B100" s="79"/>
      <c r="C100" s="79"/>
      <c r="D100" s="80"/>
      <c r="E100" s="80"/>
      <c r="F100" s="80"/>
      <c r="G100" s="80"/>
      <c r="H100" s="79"/>
      <c r="I100" s="79"/>
      <c r="J100" s="79"/>
      <c r="K100" s="79"/>
      <c r="L100" s="79"/>
      <c r="M100" s="141"/>
      <c r="N100" s="79"/>
      <c r="O100" s="79"/>
      <c r="P100" s="79"/>
      <c r="Q100" s="132"/>
      <c r="R100" s="132"/>
      <c r="S100" s="132"/>
      <c r="T100" s="41"/>
      <c r="V100" s="119"/>
    </row>
    <row r="101" spans="1:22" ht="10.5" customHeight="1">
      <c r="A101" s="144"/>
      <c r="B101" s="74"/>
      <c r="C101" s="74"/>
      <c r="D101" s="80"/>
      <c r="E101" s="80"/>
      <c r="F101" s="80"/>
      <c r="G101" s="80"/>
      <c r="H101" s="79"/>
      <c r="I101" s="79"/>
      <c r="J101" s="79"/>
      <c r="K101" s="79"/>
      <c r="L101" s="79"/>
      <c r="M101" s="141"/>
      <c r="N101" s="79"/>
      <c r="O101" s="79"/>
      <c r="P101" s="79"/>
      <c r="Q101" s="132"/>
      <c r="R101" s="132"/>
      <c r="S101" s="132"/>
      <c r="T101" s="41"/>
      <c r="V101" s="119"/>
    </row>
    <row r="102" spans="1:22" ht="12" customHeight="1" thickBot="1">
      <c r="A102" s="144"/>
      <c r="B102" s="79"/>
      <c r="C102" s="79"/>
      <c r="D102" s="80"/>
      <c r="E102" s="80"/>
      <c r="F102" s="80"/>
      <c r="G102" s="80"/>
      <c r="H102" s="79"/>
      <c r="I102" s="79"/>
      <c r="J102" s="79"/>
      <c r="K102" s="79"/>
      <c r="L102" s="79"/>
      <c r="M102" s="141"/>
      <c r="N102" s="79"/>
      <c r="O102" s="79"/>
      <c r="P102" s="79"/>
      <c r="Q102" s="132"/>
      <c r="R102" s="132"/>
      <c r="S102" s="132"/>
      <c r="T102" s="41"/>
      <c r="V102" s="119"/>
    </row>
    <row r="103" spans="1:22" ht="30.75" customHeight="1" thickTop="1">
      <c r="A103" s="177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45"/>
      <c r="S103" s="145"/>
      <c r="V103" s="119"/>
    </row>
    <row r="104" spans="1:22" ht="23.25" customHeight="1">
      <c r="A104" s="144"/>
      <c r="B104" s="146"/>
      <c r="C104" s="145"/>
      <c r="D104" s="147"/>
      <c r="E104" s="146"/>
      <c r="F104" s="146"/>
      <c r="G104" s="147"/>
      <c r="H104" s="148"/>
      <c r="I104" s="145"/>
      <c r="J104" s="145"/>
      <c r="K104" s="149"/>
      <c r="L104" s="145"/>
      <c r="M104" s="145"/>
      <c r="N104" s="145"/>
      <c r="O104" s="145"/>
      <c r="P104" s="145"/>
      <c r="Q104" s="145"/>
      <c r="R104" s="145"/>
      <c r="S104" s="145"/>
      <c r="V104" s="119"/>
    </row>
    <row r="105" spans="1:22" ht="13.5" customHeight="1" outlineLevel="1">
      <c r="A105" s="140"/>
      <c r="B105" s="150"/>
      <c r="C105" s="79"/>
      <c r="D105" s="80"/>
      <c r="E105" s="150"/>
      <c r="F105" s="150"/>
      <c r="G105" s="80"/>
      <c r="H105" s="148"/>
      <c r="I105" s="79"/>
      <c r="J105" s="79"/>
      <c r="K105" s="79"/>
      <c r="L105" s="79"/>
      <c r="M105" s="79"/>
      <c r="N105" s="79"/>
      <c r="O105" s="79"/>
      <c r="P105" s="79"/>
      <c r="Q105" s="135"/>
      <c r="R105" s="135"/>
      <c r="S105" s="135"/>
      <c r="V105" s="119"/>
    </row>
    <row r="106" spans="1:22" ht="18.75" customHeight="1" outlineLevel="1">
      <c r="A106" s="140"/>
      <c r="B106" s="150"/>
      <c r="C106" s="79"/>
      <c r="D106" s="80"/>
      <c r="E106" s="150"/>
      <c r="F106" s="150"/>
      <c r="G106" s="80"/>
      <c r="H106" s="148"/>
      <c r="I106" s="79"/>
      <c r="J106" s="79"/>
      <c r="K106" s="79"/>
      <c r="L106" s="79"/>
      <c r="M106" s="79"/>
      <c r="N106" s="79"/>
      <c r="O106" s="79"/>
      <c r="P106" s="79"/>
      <c r="Q106" s="135"/>
      <c r="R106" s="135"/>
      <c r="S106" s="135"/>
      <c r="V106" s="119"/>
    </row>
    <row r="107" spans="1:22" ht="18.75" customHeight="1" outlineLevel="1">
      <c r="A107" s="140"/>
      <c r="B107" s="150"/>
      <c r="C107" s="79"/>
      <c r="D107" s="80"/>
      <c r="E107" s="150"/>
      <c r="F107" s="150"/>
      <c r="G107" s="80"/>
      <c r="H107" s="79"/>
      <c r="I107" s="79"/>
      <c r="J107" s="79"/>
      <c r="K107" s="79"/>
      <c r="L107" s="79"/>
      <c r="M107" s="79"/>
      <c r="N107" s="79"/>
      <c r="O107" s="79"/>
      <c r="P107" s="79"/>
      <c r="Q107" s="135"/>
      <c r="R107" s="135"/>
      <c r="S107" s="135"/>
      <c r="V107" s="119"/>
    </row>
    <row r="108" spans="1:22" ht="18.75" customHeight="1" outlineLevel="1">
      <c r="A108" s="140"/>
      <c r="B108" s="150"/>
      <c r="C108" s="79"/>
      <c r="D108" s="80"/>
      <c r="E108" s="150"/>
      <c r="F108" s="150"/>
      <c r="G108" s="80"/>
      <c r="H108" s="79"/>
      <c r="I108" s="79"/>
      <c r="J108" s="79"/>
      <c r="K108" s="79"/>
      <c r="L108" s="79"/>
      <c r="M108" s="79"/>
      <c r="N108" s="79"/>
      <c r="O108" s="79"/>
      <c r="P108" s="79"/>
      <c r="Q108" s="135"/>
      <c r="R108" s="135"/>
      <c r="S108" s="135"/>
      <c r="V108" s="119"/>
    </row>
    <row r="109" spans="1:22" ht="18.75" customHeight="1" outlineLevel="1">
      <c r="A109" s="140"/>
      <c r="B109" s="150"/>
      <c r="C109" s="79"/>
      <c r="D109" s="80"/>
      <c r="E109" s="150"/>
      <c r="F109" s="150"/>
      <c r="G109" s="80"/>
      <c r="H109" s="79"/>
      <c r="I109" s="79"/>
      <c r="J109" s="79"/>
      <c r="K109" s="79"/>
      <c r="L109" s="79"/>
      <c r="M109" s="79"/>
      <c r="N109" s="79"/>
      <c r="O109" s="79"/>
      <c r="P109" s="79"/>
      <c r="Q109" s="135"/>
      <c r="R109" s="135"/>
      <c r="S109" s="135"/>
      <c r="V109" s="119"/>
    </row>
    <row r="110" spans="1:22" ht="22.5" customHeight="1" outlineLevel="1">
      <c r="A110" s="140"/>
      <c r="B110" s="150"/>
      <c r="C110" s="79"/>
      <c r="D110" s="80"/>
      <c r="E110" s="150"/>
      <c r="F110" s="150"/>
      <c r="G110" s="80"/>
      <c r="H110" s="79"/>
      <c r="I110" s="79"/>
      <c r="J110" s="79"/>
      <c r="K110" s="79"/>
      <c r="L110" s="79"/>
      <c r="M110" s="79"/>
      <c r="N110" s="79"/>
      <c r="O110" s="79"/>
      <c r="P110" s="79"/>
      <c r="Q110" s="135"/>
      <c r="R110" s="135"/>
      <c r="S110" s="135"/>
      <c r="V110" s="119"/>
    </row>
    <row r="111" spans="1:22" ht="15.75">
      <c r="A111" s="151"/>
      <c r="B111" s="150"/>
      <c r="C111" s="79"/>
      <c r="D111" s="80"/>
      <c r="E111" s="150"/>
      <c r="F111" s="150"/>
      <c r="G111" s="80"/>
      <c r="H111" s="79"/>
      <c r="I111" s="79"/>
      <c r="J111" s="79"/>
      <c r="K111" s="152"/>
      <c r="L111" s="79"/>
      <c r="M111" s="79"/>
      <c r="N111" s="79"/>
      <c r="O111" s="79"/>
      <c r="P111" s="79"/>
      <c r="Q111" s="132"/>
      <c r="R111" s="132"/>
      <c r="S111" s="132"/>
      <c r="V111" s="119"/>
    </row>
    <row r="112" spans="1:22" ht="15.75">
      <c r="A112" s="153"/>
      <c r="B112" s="150"/>
      <c r="C112" s="150"/>
      <c r="D112" s="150"/>
      <c r="E112" s="150"/>
      <c r="F112" s="150"/>
      <c r="G112" s="150"/>
      <c r="H112" s="150"/>
      <c r="I112" s="150"/>
      <c r="J112" s="150"/>
      <c r="K112" s="152"/>
      <c r="L112" s="79"/>
      <c r="M112" s="79"/>
      <c r="N112" s="79"/>
      <c r="O112" s="79"/>
      <c r="P112" s="79"/>
      <c r="Q112" s="132"/>
      <c r="R112" s="132"/>
      <c r="S112" s="132"/>
      <c r="V112" s="119"/>
    </row>
    <row r="113" spans="1:22" ht="15.75">
      <c r="A113" s="153"/>
      <c r="B113" s="79"/>
      <c r="C113" s="79"/>
      <c r="D113" s="80"/>
      <c r="E113" s="80"/>
      <c r="F113" s="80"/>
      <c r="G113" s="80"/>
      <c r="H113" s="79"/>
      <c r="I113" s="79"/>
      <c r="J113" s="79"/>
      <c r="K113" s="152"/>
      <c r="L113" s="79"/>
      <c r="M113" s="79"/>
      <c r="N113" s="79"/>
      <c r="O113" s="79"/>
      <c r="P113" s="79"/>
      <c r="Q113" s="132"/>
      <c r="R113" s="132"/>
      <c r="S113" s="132"/>
      <c r="V113" s="119"/>
    </row>
    <row r="114" spans="1:22" ht="21.75" customHeight="1">
      <c r="A114" s="140"/>
      <c r="B114" s="79"/>
      <c r="C114" s="79"/>
      <c r="D114" s="80"/>
      <c r="E114" s="80"/>
      <c r="F114" s="80"/>
      <c r="G114" s="80"/>
      <c r="H114" s="79"/>
      <c r="I114" s="79"/>
      <c r="J114" s="79"/>
      <c r="K114" s="79"/>
      <c r="L114" s="79"/>
      <c r="M114" s="79"/>
      <c r="N114" s="79"/>
      <c r="O114" s="79"/>
      <c r="P114" s="79"/>
      <c r="Q114" s="132"/>
      <c r="R114" s="132"/>
      <c r="S114" s="132"/>
      <c r="U114" s="79"/>
      <c r="V114" s="119"/>
    </row>
    <row r="115" spans="1:22" ht="24.75" customHeight="1">
      <c r="A115" s="140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132"/>
      <c r="R115" s="132"/>
      <c r="S115" s="132"/>
      <c r="V115" s="119"/>
    </row>
    <row r="116" spans="2:19" ht="19.5" customHeight="1">
      <c r="B116" s="85"/>
      <c r="C116" s="154"/>
      <c r="D116" s="72"/>
      <c r="E116" s="72"/>
      <c r="F116" s="72"/>
      <c r="G116" s="72"/>
      <c r="I116" s="85"/>
      <c r="J116" s="85"/>
      <c r="K116" s="85"/>
      <c r="L116" s="155"/>
      <c r="M116" s="85"/>
      <c r="N116" s="155"/>
      <c r="O116" s="85"/>
      <c r="P116" s="155"/>
      <c r="Q116" s="156"/>
      <c r="R116" s="156"/>
      <c r="S116" s="156"/>
    </row>
    <row r="117" spans="2:19" ht="19.5" customHeight="1">
      <c r="B117" s="85"/>
      <c r="C117" s="154"/>
      <c r="D117" s="72"/>
      <c r="E117" s="72"/>
      <c r="F117" s="72"/>
      <c r="G117" s="72"/>
      <c r="H117" s="85"/>
      <c r="I117" s="85"/>
      <c r="J117" s="85"/>
      <c r="K117" s="85"/>
      <c r="L117" s="155"/>
      <c r="M117" s="85"/>
      <c r="N117" s="155"/>
      <c r="O117" s="85"/>
      <c r="P117" s="155"/>
      <c r="Q117" s="156"/>
      <c r="R117" s="156"/>
      <c r="S117" s="156"/>
    </row>
    <row r="118" spans="2:19" ht="19.5" customHeight="1">
      <c r="B118" s="85"/>
      <c r="C118" s="154"/>
      <c r="D118" s="72"/>
      <c r="E118" s="72"/>
      <c r="F118" s="72"/>
      <c r="G118" s="72"/>
      <c r="H118" s="85"/>
      <c r="I118" s="85"/>
      <c r="J118" s="85"/>
      <c r="K118" s="85"/>
      <c r="L118" s="155"/>
      <c r="M118" s="85"/>
      <c r="N118" s="155"/>
      <c r="O118" s="85"/>
      <c r="P118" s="155"/>
      <c r="Q118" s="156"/>
      <c r="R118" s="156"/>
      <c r="S118" s="156"/>
    </row>
    <row r="119" spans="2:19" ht="19.5" customHeight="1">
      <c r="B119" s="85"/>
      <c r="C119" s="154"/>
      <c r="D119" s="72"/>
      <c r="E119" s="72"/>
      <c r="F119" s="72"/>
      <c r="G119" s="72"/>
      <c r="H119" s="85"/>
      <c r="I119" s="85"/>
      <c r="J119" s="85"/>
      <c r="K119" s="85"/>
      <c r="L119" s="155"/>
      <c r="M119" s="85"/>
      <c r="N119" s="155"/>
      <c r="O119" s="85"/>
      <c r="P119" s="155"/>
      <c r="Q119" s="156"/>
      <c r="R119" s="156"/>
      <c r="S119" s="156"/>
    </row>
    <row r="120" spans="2:19" ht="19.5" customHeight="1">
      <c r="B120" s="85"/>
      <c r="C120" s="154"/>
      <c r="D120" s="72"/>
      <c r="E120" s="72"/>
      <c r="F120" s="72"/>
      <c r="G120" s="72"/>
      <c r="H120" s="85"/>
      <c r="I120" s="85"/>
      <c r="J120" s="85"/>
      <c r="K120" s="85"/>
      <c r="L120" s="155"/>
      <c r="M120" s="85"/>
      <c r="N120" s="155"/>
      <c r="O120" s="85"/>
      <c r="P120" s="155"/>
      <c r="Q120" s="156"/>
      <c r="R120" s="156"/>
      <c r="S120" s="156"/>
    </row>
    <row r="121" spans="2:19" ht="19.5" customHeight="1">
      <c r="B121" s="85"/>
      <c r="C121" s="154"/>
      <c r="D121" s="72"/>
      <c r="E121" s="72"/>
      <c r="F121" s="72"/>
      <c r="G121" s="72"/>
      <c r="H121" s="85"/>
      <c r="I121" s="85"/>
      <c r="J121" s="85"/>
      <c r="K121" s="85"/>
      <c r="L121" s="155"/>
      <c r="M121" s="85"/>
      <c r="N121" s="155"/>
      <c r="O121" s="85"/>
      <c r="P121" s="155"/>
      <c r="Q121" s="156"/>
      <c r="R121" s="156"/>
      <c r="S121" s="156"/>
    </row>
    <row r="122" spans="2:19" ht="19.5" customHeight="1">
      <c r="B122" s="85"/>
      <c r="C122" s="154"/>
      <c r="D122" s="72"/>
      <c r="E122" s="72"/>
      <c r="F122" s="72"/>
      <c r="G122" s="72"/>
      <c r="H122" s="85"/>
      <c r="I122" s="85"/>
      <c r="J122" s="85"/>
      <c r="K122" s="85"/>
      <c r="L122" s="155"/>
      <c r="M122" s="85"/>
      <c r="N122" s="155"/>
      <c r="O122" s="85"/>
      <c r="P122" s="155"/>
      <c r="Q122" s="156"/>
      <c r="R122" s="156"/>
      <c r="S122" s="156"/>
    </row>
    <row r="123" spans="2:19" ht="19.5" customHeight="1">
      <c r="B123" s="85"/>
      <c r="C123" s="154"/>
      <c r="D123" s="72"/>
      <c r="E123" s="72"/>
      <c r="F123" s="72"/>
      <c r="G123" s="72"/>
      <c r="H123" s="85"/>
      <c r="I123" s="85"/>
      <c r="J123" s="85"/>
      <c r="K123" s="85"/>
      <c r="L123" s="155"/>
      <c r="M123" s="85"/>
      <c r="N123" s="155"/>
      <c r="O123" s="85"/>
      <c r="P123" s="155"/>
      <c r="Q123" s="156"/>
      <c r="R123" s="156"/>
      <c r="S123" s="156"/>
    </row>
    <row r="124" spans="2:19" ht="19.5" customHeight="1">
      <c r="B124" s="85"/>
      <c r="C124" s="154"/>
      <c r="D124" s="72"/>
      <c r="E124" s="72"/>
      <c r="F124" s="72"/>
      <c r="G124" s="72"/>
      <c r="H124" s="85"/>
      <c r="I124" s="85"/>
      <c r="J124" s="85"/>
      <c r="K124" s="85"/>
      <c r="L124" s="155"/>
      <c r="M124" s="85"/>
      <c r="N124" s="155"/>
      <c r="O124" s="85"/>
      <c r="P124" s="155"/>
      <c r="Q124" s="156"/>
      <c r="R124" s="156"/>
      <c r="S124" s="156"/>
    </row>
    <row r="125" spans="2:19" ht="19.5" customHeight="1">
      <c r="B125" s="85"/>
      <c r="C125" s="154"/>
      <c r="D125" s="72"/>
      <c r="E125" s="72"/>
      <c r="F125" s="72"/>
      <c r="G125" s="72"/>
      <c r="H125" s="85"/>
      <c r="I125" s="85"/>
      <c r="J125" s="85"/>
      <c r="K125" s="85"/>
      <c r="L125" s="155"/>
      <c r="M125" s="85"/>
      <c r="N125" s="155"/>
      <c r="O125" s="85"/>
      <c r="P125" s="155"/>
      <c r="Q125" s="156"/>
      <c r="R125" s="156"/>
      <c r="S125" s="156"/>
    </row>
    <row r="126" spans="2:19" ht="19.5" customHeight="1">
      <c r="B126" s="85"/>
      <c r="C126" s="154"/>
      <c r="D126" s="72"/>
      <c r="E126" s="72"/>
      <c r="F126" s="72"/>
      <c r="G126" s="72"/>
      <c r="H126" s="85"/>
      <c r="I126" s="85"/>
      <c r="J126" s="85"/>
      <c r="K126" s="85"/>
      <c r="L126" s="155"/>
      <c r="M126" s="85"/>
      <c r="N126" s="155"/>
      <c r="O126" s="85"/>
      <c r="P126" s="155"/>
      <c r="Q126" s="156"/>
      <c r="R126" s="156"/>
      <c r="S126" s="156"/>
    </row>
    <row r="127" spans="2:19" ht="19.5" customHeight="1">
      <c r="B127" s="85"/>
      <c r="C127" s="154"/>
      <c r="D127" s="72"/>
      <c r="E127" s="72"/>
      <c r="F127" s="72"/>
      <c r="G127" s="72"/>
      <c r="H127" s="85"/>
      <c r="I127" s="85"/>
      <c r="J127" s="85"/>
      <c r="K127" s="85"/>
      <c r="L127" s="155"/>
      <c r="M127" s="85"/>
      <c r="N127" s="155"/>
      <c r="O127" s="85"/>
      <c r="P127" s="155"/>
      <c r="Q127" s="156"/>
      <c r="R127" s="156"/>
      <c r="S127" s="156"/>
    </row>
    <row r="128" spans="2:19" ht="19.5" customHeight="1">
      <c r="B128" s="85"/>
      <c r="C128" s="154"/>
      <c r="D128" s="72"/>
      <c r="E128" s="72"/>
      <c r="F128" s="72"/>
      <c r="G128" s="72"/>
      <c r="H128" s="85"/>
      <c r="I128" s="85"/>
      <c r="J128" s="85"/>
      <c r="K128" s="85"/>
      <c r="L128" s="155"/>
      <c r="M128" s="85"/>
      <c r="N128" s="155"/>
      <c r="O128" s="85"/>
      <c r="P128" s="155"/>
      <c r="Q128" s="156"/>
      <c r="R128" s="156"/>
      <c r="S128" s="156"/>
    </row>
    <row r="129" spans="2:19" ht="19.5" customHeight="1">
      <c r="B129" s="85"/>
      <c r="C129" s="154"/>
      <c r="D129" s="72"/>
      <c r="E129" s="72"/>
      <c r="F129" s="72"/>
      <c r="G129" s="72"/>
      <c r="H129" s="85"/>
      <c r="I129" s="85"/>
      <c r="J129" s="85"/>
      <c r="K129" s="85"/>
      <c r="L129" s="155"/>
      <c r="M129" s="85"/>
      <c r="N129" s="155"/>
      <c r="O129" s="85"/>
      <c r="P129" s="155"/>
      <c r="Q129" s="156"/>
      <c r="R129" s="156"/>
      <c r="S129" s="156"/>
    </row>
    <row r="130" spans="2:19" ht="19.5" customHeight="1">
      <c r="B130" s="85"/>
      <c r="C130" s="154"/>
      <c r="D130" s="72"/>
      <c r="E130" s="72"/>
      <c r="F130" s="72"/>
      <c r="G130" s="72"/>
      <c r="H130" s="85"/>
      <c r="I130" s="85"/>
      <c r="J130" s="85"/>
      <c r="K130" s="85"/>
      <c r="L130" s="155"/>
      <c r="M130" s="85"/>
      <c r="N130" s="155"/>
      <c r="O130" s="85"/>
      <c r="P130" s="155"/>
      <c r="Q130" s="156"/>
      <c r="R130" s="156"/>
      <c r="S130" s="156"/>
    </row>
    <row r="131" spans="2:19" ht="19.5" customHeight="1">
      <c r="B131" s="85"/>
      <c r="C131" s="154"/>
      <c r="D131" s="72"/>
      <c r="E131" s="72"/>
      <c r="F131" s="72"/>
      <c r="G131" s="72"/>
      <c r="H131" s="85"/>
      <c r="I131" s="85"/>
      <c r="J131" s="85"/>
      <c r="K131" s="85"/>
      <c r="L131" s="155"/>
      <c r="M131" s="85"/>
      <c r="N131" s="155"/>
      <c r="O131" s="85"/>
      <c r="P131" s="155"/>
      <c r="Q131" s="156"/>
      <c r="R131" s="156"/>
      <c r="S131" s="156"/>
    </row>
    <row r="132" spans="2:19" ht="19.5" customHeight="1">
      <c r="B132" s="85"/>
      <c r="C132" s="154"/>
      <c r="D132" s="72"/>
      <c r="E132" s="72"/>
      <c r="F132" s="72"/>
      <c r="G132" s="72"/>
      <c r="H132" s="85"/>
      <c r="I132" s="85"/>
      <c r="J132" s="85"/>
      <c r="K132" s="85"/>
      <c r="L132" s="155"/>
      <c r="M132" s="85"/>
      <c r="N132" s="155"/>
      <c r="O132" s="85"/>
      <c r="P132" s="155"/>
      <c r="Q132" s="156"/>
      <c r="R132" s="156"/>
      <c r="S132" s="156"/>
    </row>
    <row r="133" spans="2:19" ht="19.5" customHeight="1">
      <c r="B133" s="85"/>
      <c r="C133" s="154"/>
      <c r="D133" s="72"/>
      <c r="E133" s="72"/>
      <c r="F133" s="72"/>
      <c r="G133" s="72"/>
      <c r="H133" s="85"/>
      <c r="I133" s="85"/>
      <c r="J133" s="85"/>
      <c r="K133" s="85"/>
      <c r="L133" s="155"/>
      <c r="M133" s="85"/>
      <c r="N133" s="155"/>
      <c r="O133" s="85"/>
      <c r="P133" s="155"/>
      <c r="Q133" s="156"/>
      <c r="R133" s="156"/>
      <c r="S133" s="156"/>
    </row>
    <row r="134" spans="2:19" ht="19.5" customHeight="1">
      <c r="B134" s="85"/>
      <c r="C134" s="154"/>
      <c r="D134" s="72"/>
      <c r="E134" s="72"/>
      <c r="F134" s="72"/>
      <c r="G134" s="72"/>
      <c r="H134" s="85"/>
      <c r="I134" s="85"/>
      <c r="J134" s="85"/>
      <c r="K134" s="85"/>
      <c r="L134" s="155"/>
      <c r="M134" s="85"/>
      <c r="N134" s="155"/>
      <c r="O134" s="85"/>
      <c r="P134" s="155"/>
      <c r="Q134" s="156"/>
      <c r="R134" s="156"/>
      <c r="S134" s="156"/>
    </row>
    <row r="135" spans="2:19" ht="19.5" customHeight="1">
      <c r="B135" s="85"/>
      <c r="C135" s="154"/>
      <c r="D135" s="72"/>
      <c r="E135" s="72"/>
      <c r="F135" s="72"/>
      <c r="G135" s="72"/>
      <c r="H135" s="85"/>
      <c r="I135" s="85"/>
      <c r="J135" s="85"/>
      <c r="K135" s="85"/>
      <c r="L135" s="155"/>
      <c r="M135" s="85"/>
      <c r="N135" s="155"/>
      <c r="O135" s="85"/>
      <c r="P135" s="155"/>
      <c r="Q135" s="156"/>
      <c r="R135" s="156"/>
      <c r="S135" s="156"/>
    </row>
    <row r="136" spans="2:19" ht="19.5" customHeight="1">
      <c r="B136" s="85"/>
      <c r="C136" s="154"/>
      <c r="D136" s="72"/>
      <c r="E136" s="72"/>
      <c r="F136" s="72"/>
      <c r="G136" s="72"/>
      <c r="H136" s="85"/>
      <c r="I136" s="85"/>
      <c r="J136" s="85"/>
      <c r="K136" s="85"/>
      <c r="L136" s="155"/>
      <c r="M136" s="85"/>
      <c r="N136" s="155"/>
      <c r="O136" s="85"/>
      <c r="P136" s="155"/>
      <c r="Q136" s="156"/>
      <c r="R136" s="156"/>
      <c r="S136" s="156"/>
    </row>
    <row r="137" spans="2:19" ht="19.5" customHeight="1">
      <c r="B137" s="85"/>
      <c r="C137" s="154"/>
      <c r="D137" s="72"/>
      <c r="E137" s="72"/>
      <c r="F137" s="72"/>
      <c r="G137" s="72"/>
      <c r="H137" s="85"/>
      <c r="I137" s="85"/>
      <c r="J137" s="85"/>
      <c r="K137" s="85"/>
      <c r="L137" s="155"/>
      <c r="M137" s="85"/>
      <c r="N137" s="155"/>
      <c r="O137" s="85"/>
      <c r="P137" s="155"/>
      <c r="Q137" s="156"/>
      <c r="R137" s="156"/>
      <c r="S137" s="156"/>
    </row>
    <row r="138" spans="2:19" ht="19.5" customHeight="1">
      <c r="B138" s="85"/>
      <c r="C138" s="154"/>
      <c r="D138" s="72"/>
      <c r="E138" s="72"/>
      <c r="F138" s="72"/>
      <c r="G138" s="72"/>
      <c r="H138" s="85"/>
      <c r="I138" s="85"/>
      <c r="J138" s="85"/>
      <c r="K138" s="85"/>
      <c r="L138" s="155"/>
      <c r="M138" s="85"/>
      <c r="N138" s="155"/>
      <c r="O138" s="85"/>
      <c r="P138" s="155"/>
      <c r="Q138" s="156"/>
      <c r="R138" s="156"/>
      <c r="S138" s="156"/>
    </row>
    <row r="139" spans="2:19" ht="19.5" customHeight="1">
      <c r="B139" s="85"/>
      <c r="C139" s="154"/>
      <c r="D139" s="72"/>
      <c r="E139" s="72"/>
      <c r="F139" s="72"/>
      <c r="G139" s="72"/>
      <c r="H139" s="85"/>
      <c r="I139" s="85"/>
      <c r="J139" s="85"/>
      <c r="K139" s="85"/>
      <c r="L139" s="155"/>
      <c r="M139" s="85"/>
      <c r="N139" s="155"/>
      <c r="O139" s="85"/>
      <c r="P139" s="155"/>
      <c r="Q139" s="156"/>
      <c r="R139" s="156"/>
      <c r="S139" s="156"/>
    </row>
    <row r="140" spans="2:19" ht="19.5" customHeight="1">
      <c r="B140" s="85"/>
      <c r="C140" s="154"/>
      <c r="D140" s="72"/>
      <c r="E140" s="72"/>
      <c r="F140" s="72"/>
      <c r="G140" s="72"/>
      <c r="H140" s="85"/>
      <c r="I140" s="85"/>
      <c r="J140" s="85"/>
      <c r="K140" s="85"/>
      <c r="L140" s="155"/>
      <c r="M140" s="85"/>
      <c r="N140" s="155"/>
      <c r="O140" s="85"/>
      <c r="P140" s="155"/>
      <c r="Q140" s="156"/>
      <c r="R140" s="156"/>
      <c r="S140" s="156"/>
    </row>
    <row r="141" spans="2:19" ht="19.5" customHeight="1">
      <c r="B141" s="85"/>
      <c r="C141" s="154"/>
      <c r="D141" s="72"/>
      <c r="E141" s="72"/>
      <c r="F141" s="72"/>
      <c r="G141" s="72"/>
      <c r="H141" s="85"/>
      <c r="I141" s="85"/>
      <c r="J141" s="85"/>
      <c r="K141" s="85"/>
      <c r="L141" s="155"/>
      <c r="M141" s="85"/>
      <c r="N141" s="155"/>
      <c r="O141" s="85"/>
      <c r="P141" s="155"/>
      <c r="Q141" s="156"/>
      <c r="R141" s="156"/>
      <c r="S141" s="156"/>
    </row>
    <row r="142" spans="2:19" ht="19.5" customHeight="1">
      <c r="B142" s="85"/>
      <c r="C142" s="154"/>
      <c r="D142" s="72"/>
      <c r="E142" s="72"/>
      <c r="F142" s="72"/>
      <c r="G142" s="72"/>
      <c r="H142" s="85"/>
      <c r="I142" s="85"/>
      <c r="J142" s="85"/>
      <c r="K142" s="85"/>
      <c r="L142" s="155"/>
      <c r="M142" s="85"/>
      <c r="N142" s="155"/>
      <c r="O142" s="85"/>
      <c r="P142" s="155"/>
      <c r="Q142" s="156"/>
      <c r="R142" s="156"/>
      <c r="S142" s="156"/>
    </row>
    <row r="143" spans="2:19" ht="19.5" customHeight="1">
      <c r="B143" s="85"/>
      <c r="C143" s="154"/>
      <c r="D143" s="72"/>
      <c r="E143" s="72"/>
      <c r="F143" s="72"/>
      <c r="G143" s="72"/>
      <c r="H143" s="85"/>
      <c r="I143" s="85"/>
      <c r="J143" s="85"/>
      <c r="K143" s="85"/>
      <c r="L143" s="155"/>
      <c r="M143" s="85"/>
      <c r="N143" s="155"/>
      <c r="O143" s="85"/>
      <c r="P143" s="155"/>
      <c r="Q143" s="156"/>
      <c r="R143" s="156"/>
      <c r="S143" s="156"/>
    </row>
    <row r="144" spans="2:19" ht="19.5" customHeight="1">
      <c r="B144" s="85"/>
      <c r="C144" s="154"/>
      <c r="D144" s="72"/>
      <c r="E144" s="72"/>
      <c r="F144" s="72"/>
      <c r="G144" s="72"/>
      <c r="H144" s="85"/>
      <c r="I144" s="85"/>
      <c r="J144" s="85"/>
      <c r="K144" s="85"/>
      <c r="L144" s="155"/>
      <c r="M144" s="85"/>
      <c r="N144" s="155"/>
      <c r="O144" s="85"/>
      <c r="P144" s="155"/>
      <c r="Q144" s="156"/>
      <c r="R144" s="156"/>
      <c r="S144" s="156"/>
    </row>
    <row r="145" spans="2:19" ht="19.5" customHeight="1">
      <c r="B145" s="85"/>
      <c r="C145" s="154"/>
      <c r="D145" s="72"/>
      <c r="E145" s="72"/>
      <c r="F145" s="72"/>
      <c r="G145" s="72"/>
      <c r="H145" s="85"/>
      <c r="I145" s="85"/>
      <c r="J145" s="85"/>
      <c r="K145" s="85"/>
      <c r="L145" s="155"/>
      <c r="M145" s="85"/>
      <c r="N145" s="155"/>
      <c r="O145" s="85"/>
      <c r="P145" s="155"/>
      <c r="Q145" s="156"/>
      <c r="R145" s="156"/>
      <c r="S145" s="156"/>
    </row>
    <row r="146" spans="2:19" ht="19.5" customHeight="1">
      <c r="B146" s="85"/>
      <c r="C146" s="154"/>
      <c r="D146" s="72"/>
      <c r="E146" s="72"/>
      <c r="F146" s="72"/>
      <c r="G146" s="72"/>
      <c r="H146" s="85"/>
      <c r="I146" s="85"/>
      <c r="J146" s="85"/>
      <c r="K146" s="85"/>
      <c r="L146" s="155"/>
      <c r="M146" s="85"/>
      <c r="N146" s="155"/>
      <c r="O146" s="85"/>
      <c r="P146" s="155"/>
      <c r="Q146" s="156"/>
      <c r="R146" s="156"/>
      <c r="S146" s="156"/>
    </row>
    <row r="147" spans="2:19" ht="19.5" customHeight="1">
      <c r="B147" s="85"/>
      <c r="C147" s="154"/>
      <c r="D147" s="72"/>
      <c r="E147" s="72"/>
      <c r="F147" s="72"/>
      <c r="G147" s="72"/>
      <c r="H147" s="85"/>
      <c r="I147" s="85"/>
      <c r="J147" s="85"/>
      <c r="K147" s="85"/>
      <c r="L147" s="155"/>
      <c r="M147" s="85"/>
      <c r="N147" s="155"/>
      <c r="O147" s="85"/>
      <c r="P147" s="155"/>
      <c r="Q147" s="156"/>
      <c r="R147" s="156"/>
      <c r="S147" s="156"/>
    </row>
    <row r="148" spans="2:19" ht="19.5" customHeight="1">
      <c r="B148" s="85"/>
      <c r="C148" s="154"/>
      <c r="D148" s="72"/>
      <c r="E148" s="72"/>
      <c r="F148" s="72"/>
      <c r="G148" s="72"/>
      <c r="H148" s="85"/>
      <c r="I148" s="85"/>
      <c r="J148" s="85"/>
      <c r="K148" s="85"/>
      <c r="L148" s="155"/>
      <c r="M148" s="85"/>
      <c r="N148" s="155"/>
      <c r="O148" s="85"/>
      <c r="P148" s="155"/>
      <c r="Q148" s="156"/>
      <c r="R148" s="156"/>
      <c r="S148" s="156"/>
    </row>
    <row r="149" spans="2:19" ht="19.5" customHeight="1">
      <c r="B149" s="85"/>
      <c r="C149" s="154"/>
      <c r="D149" s="72"/>
      <c r="E149" s="72"/>
      <c r="F149" s="72"/>
      <c r="G149" s="72"/>
      <c r="H149" s="85"/>
      <c r="I149" s="85"/>
      <c r="J149" s="85"/>
      <c r="K149" s="85"/>
      <c r="L149" s="155"/>
      <c r="M149" s="85"/>
      <c r="N149" s="155"/>
      <c r="O149" s="85"/>
      <c r="P149" s="155"/>
      <c r="Q149" s="156"/>
      <c r="R149" s="156"/>
      <c r="S149" s="156"/>
    </row>
    <row r="150" spans="2:19" ht="19.5" customHeight="1">
      <c r="B150" s="85"/>
      <c r="C150" s="154"/>
      <c r="D150" s="72"/>
      <c r="E150" s="72"/>
      <c r="F150" s="72"/>
      <c r="G150" s="72"/>
      <c r="H150" s="85"/>
      <c r="I150" s="85"/>
      <c r="J150" s="85"/>
      <c r="K150" s="85"/>
      <c r="L150" s="155"/>
      <c r="M150" s="85"/>
      <c r="N150" s="155"/>
      <c r="O150" s="85"/>
      <c r="P150" s="155"/>
      <c r="Q150" s="156"/>
      <c r="R150" s="156"/>
      <c r="S150" s="156"/>
    </row>
    <row r="151" spans="2:19" ht="19.5" customHeight="1">
      <c r="B151" s="85"/>
      <c r="C151" s="154"/>
      <c r="D151" s="72"/>
      <c r="E151" s="72"/>
      <c r="F151" s="72"/>
      <c r="G151" s="72"/>
      <c r="H151" s="85"/>
      <c r="I151" s="85"/>
      <c r="J151" s="85"/>
      <c r="K151" s="85"/>
      <c r="L151" s="155"/>
      <c r="M151" s="85"/>
      <c r="N151" s="155"/>
      <c r="O151" s="85"/>
      <c r="P151" s="155"/>
      <c r="Q151" s="156"/>
      <c r="R151" s="156"/>
      <c r="S151" s="156"/>
    </row>
    <row r="152" spans="2:19" ht="19.5" customHeight="1">
      <c r="B152" s="85"/>
      <c r="C152" s="154"/>
      <c r="D152" s="72"/>
      <c r="E152" s="72"/>
      <c r="F152" s="72"/>
      <c r="G152" s="72"/>
      <c r="H152" s="85"/>
      <c r="I152" s="85"/>
      <c r="J152" s="85"/>
      <c r="K152" s="85"/>
      <c r="L152" s="155"/>
      <c r="M152" s="85"/>
      <c r="N152" s="155"/>
      <c r="O152" s="85"/>
      <c r="P152" s="155"/>
      <c r="Q152" s="156"/>
      <c r="R152" s="156"/>
      <c r="S152" s="156"/>
    </row>
    <row r="153" spans="2:19" ht="19.5" customHeight="1">
      <c r="B153" s="85"/>
      <c r="C153" s="154"/>
      <c r="D153" s="72"/>
      <c r="E153" s="72"/>
      <c r="F153" s="72"/>
      <c r="G153" s="72"/>
      <c r="H153" s="85"/>
      <c r="I153" s="85"/>
      <c r="J153" s="85"/>
      <c r="K153" s="85"/>
      <c r="L153" s="155"/>
      <c r="M153" s="85"/>
      <c r="N153" s="155"/>
      <c r="O153" s="85"/>
      <c r="P153" s="155"/>
      <c r="Q153" s="156"/>
      <c r="R153" s="156"/>
      <c r="S153" s="156"/>
    </row>
    <row r="154" spans="2:19" ht="19.5" customHeight="1">
      <c r="B154" s="85"/>
      <c r="C154" s="154"/>
      <c r="D154" s="72"/>
      <c r="E154" s="72"/>
      <c r="F154" s="72"/>
      <c r="G154" s="72"/>
      <c r="H154" s="85"/>
      <c r="I154" s="85"/>
      <c r="J154" s="85"/>
      <c r="K154" s="85"/>
      <c r="L154" s="155"/>
      <c r="M154" s="85"/>
      <c r="N154" s="155"/>
      <c r="O154" s="85"/>
      <c r="P154" s="155"/>
      <c r="Q154" s="156"/>
      <c r="R154" s="156"/>
      <c r="S154" s="156"/>
    </row>
    <row r="155" spans="2:19" ht="19.5" customHeight="1">
      <c r="B155" s="85"/>
      <c r="C155" s="154"/>
      <c r="D155" s="72"/>
      <c r="E155" s="72"/>
      <c r="F155" s="72"/>
      <c r="G155" s="72"/>
      <c r="H155" s="85"/>
      <c r="I155" s="85"/>
      <c r="J155" s="85"/>
      <c r="K155" s="85"/>
      <c r="L155" s="155"/>
      <c r="M155" s="85"/>
      <c r="N155" s="155"/>
      <c r="O155" s="85"/>
      <c r="P155" s="155"/>
      <c r="Q155" s="156"/>
      <c r="R155" s="156"/>
      <c r="S155" s="156"/>
    </row>
    <row r="156" spans="2:19" ht="19.5" customHeight="1">
      <c r="B156" s="85"/>
      <c r="C156" s="154"/>
      <c r="D156" s="72"/>
      <c r="E156" s="72"/>
      <c r="F156" s="72"/>
      <c r="G156" s="72"/>
      <c r="H156" s="85"/>
      <c r="I156" s="85"/>
      <c r="J156" s="85"/>
      <c r="K156" s="85"/>
      <c r="L156" s="155"/>
      <c r="M156" s="85"/>
      <c r="N156" s="155"/>
      <c r="O156" s="85"/>
      <c r="P156" s="155"/>
      <c r="Q156" s="156"/>
      <c r="R156" s="156"/>
      <c r="S156" s="156"/>
    </row>
    <row r="157" spans="2:19" ht="19.5" customHeight="1">
      <c r="B157" s="85"/>
      <c r="C157" s="154"/>
      <c r="D157" s="72"/>
      <c r="E157" s="72"/>
      <c r="F157" s="72"/>
      <c r="G157" s="72"/>
      <c r="H157" s="85"/>
      <c r="I157" s="85"/>
      <c r="J157" s="85"/>
      <c r="K157" s="85"/>
      <c r="L157" s="155"/>
      <c r="M157" s="85"/>
      <c r="N157" s="155"/>
      <c r="O157" s="85"/>
      <c r="P157" s="155"/>
      <c r="Q157" s="156"/>
      <c r="R157" s="156"/>
      <c r="S157" s="156"/>
    </row>
    <row r="158" spans="2:19" ht="19.5" customHeight="1">
      <c r="B158" s="85"/>
      <c r="C158" s="154"/>
      <c r="D158" s="72"/>
      <c r="E158" s="72"/>
      <c r="F158" s="72"/>
      <c r="G158" s="72"/>
      <c r="H158" s="85"/>
      <c r="I158" s="85"/>
      <c r="J158" s="85"/>
      <c r="K158" s="85"/>
      <c r="L158" s="155"/>
      <c r="M158" s="85"/>
      <c r="N158" s="155"/>
      <c r="O158" s="85"/>
      <c r="P158" s="155"/>
      <c r="Q158" s="156"/>
      <c r="R158" s="156"/>
      <c r="S158" s="156"/>
    </row>
    <row r="159" spans="2:19" ht="19.5" customHeight="1">
      <c r="B159" s="85"/>
      <c r="C159" s="154"/>
      <c r="D159" s="72"/>
      <c r="E159" s="72"/>
      <c r="F159" s="72"/>
      <c r="G159" s="72"/>
      <c r="H159" s="85"/>
      <c r="I159" s="85"/>
      <c r="J159" s="85"/>
      <c r="K159" s="85"/>
      <c r="L159" s="155"/>
      <c r="M159" s="85"/>
      <c r="N159" s="155"/>
      <c r="O159" s="85"/>
      <c r="P159" s="155"/>
      <c r="Q159" s="156"/>
      <c r="R159" s="156"/>
      <c r="S159" s="156"/>
    </row>
    <row r="160" spans="2:19" ht="19.5" customHeight="1">
      <c r="B160" s="85"/>
      <c r="C160" s="154"/>
      <c r="D160" s="72"/>
      <c r="E160" s="72"/>
      <c r="F160" s="72"/>
      <c r="G160" s="72"/>
      <c r="H160" s="85"/>
      <c r="I160" s="85"/>
      <c r="J160" s="85"/>
      <c r="K160" s="85"/>
      <c r="L160" s="155"/>
      <c r="M160" s="85"/>
      <c r="N160" s="155"/>
      <c r="O160" s="85"/>
      <c r="P160" s="155"/>
      <c r="Q160" s="156"/>
      <c r="R160" s="156"/>
      <c r="S160" s="156"/>
    </row>
    <row r="161" spans="2:19" ht="19.5" customHeight="1">
      <c r="B161" s="85"/>
      <c r="C161" s="154"/>
      <c r="D161" s="72"/>
      <c r="E161" s="72"/>
      <c r="F161" s="72"/>
      <c r="G161" s="72"/>
      <c r="H161" s="85"/>
      <c r="I161" s="85"/>
      <c r="J161" s="85"/>
      <c r="K161" s="85"/>
      <c r="L161" s="155"/>
      <c r="M161" s="85"/>
      <c r="N161" s="155"/>
      <c r="O161" s="85"/>
      <c r="P161" s="155"/>
      <c r="Q161" s="156"/>
      <c r="R161" s="156"/>
      <c r="S161" s="156"/>
    </row>
    <row r="162" spans="2:19" ht="19.5" customHeight="1">
      <c r="B162" s="85"/>
      <c r="C162" s="154"/>
      <c r="D162" s="72"/>
      <c r="E162" s="72"/>
      <c r="F162" s="72"/>
      <c r="G162" s="72"/>
      <c r="H162" s="85"/>
      <c r="I162" s="85"/>
      <c r="J162" s="85"/>
      <c r="K162" s="85"/>
      <c r="L162" s="155"/>
      <c r="M162" s="85"/>
      <c r="N162" s="155"/>
      <c r="O162" s="85"/>
      <c r="P162" s="155"/>
      <c r="Q162" s="156"/>
      <c r="R162" s="156"/>
      <c r="S162" s="156"/>
    </row>
    <row r="163" spans="2:19" ht="19.5" customHeight="1">
      <c r="B163" s="85"/>
      <c r="C163" s="154"/>
      <c r="D163" s="72"/>
      <c r="E163" s="72"/>
      <c r="F163" s="72"/>
      <c r="G163" s="72"/>
      <c r="H163" s="85"/>
      <c r="I163" s="85"/>
      <c r="J163" s="85"/>
      <c r="K163" s="85"/>
      <c r="L163" s="155"/>
      <c r="M163" s="85"/>
      <c r="N163" s="155"/>
      <c r="O163" s="85"/>
      <c r="P163" s="155"/>
      <c r="Q163" s="156"/>
      <c r="R163" s="156"/>
      <c r="S163" s="156"/>
    </row>
    <row r="164" spans="2:19" ht="19.5" customHeight="1">
      <c r="B164" s="85"/>
      <c r="C164" s="154"/>
      <c r="D164" s="72"/>
      <c r="E164" s="72"/>
      <c r="F164" s="72"/>
      <c r="G164" s="72"/>
      <c r="H164" s="85"/>
      <c r="I164" s="85"/>
      <c r="J164" s="85"/>
      <c r="K164" s="85"/>
      <c r="L164" s="155"/>
      <c r="M164" s="85"/>
      <c r="N164" s="155"/>
      <c r="O164" s="85"/>
      <c r="P164" s="155"/>
      <c r="Q164" s="156"/>
      <c r="R164" s="156"/>
      <c r="S164" s="156"/>
    </row>
    <row r="165" spans="2:19" ht="19.5" customHeight="1">
      <c r="B165" s="85"/>
      <c r="C165" s="154"/>
      <c r="D165" s="72"/>
      <c r="E165" s="72"/>
      <c r="F165" s="72"/>
      <c r="G165" s="72"/>
      <c r="H165" s="85"/>
      <c r="I165" s="85"/>
      <c r="J165" s="85"/>
      <c r="K165" s="85"/>
      <c r="L165" s="155"/>
      <c r="M165" s="85"/>
      <c r="N165" s="155"/>
      <c r="O165" s="85"/>
      <c r="P165" s="155"/>
      <c r="Q165" s="156"/>
      <c r="R165" s="156"/>
      <c r="S165" s="156"/>
    </row>
    <row r="166" spans="2:19" ht="19.5" customHeight="1">
      <c r="B166" s="85"/>
      <c r="C166" s="154"/>
      <c r="D166" s="72"/>
      <c r="E166" s="72"/>
      <c r="F166" s="72"/>
      <c r="G166" s="72"/>
      <c r="H166" s="85"/>
      <c r="I166" s="85"/>
      <c r="J166" s="85"/>
      <c r="K166" s="85"/>
      <c r="L166" s="155"/>
      <c r="M166" s="85"/>
      <c r="N166" s="155"/>
      <c r="O166" s="85"/>
      <c r="P166" s="155"/>
      <c r="Q166" s="156"/>
      <c r="R166" s="156"/>
      <c r="S166" s="156"/>
    </row>
    <row r="167" spans="2:19" ht="19.5" customHeight="1">
      <c r="B167" s="85"/>
      <c r="C167" s="154"/>
      <c r="D167" s="72"/>
      <c r="E167" s="72"/>
      <c r="F167" s="72"/>
      <c r="G167" s="72"/>
      <c r="H167" s="85"/>
      <c r="I167" s="85"/>
      <c r="J167" s="85"/>
      <c r="K167" s="85"/>
      <c r="L167" s="155"/>
      <c r="M167" s="85"/>
      <c r="N167" s="155"/>
      <c r="O167" s="85"/>
      <c r="P167" s="155"/>
      <c r="Q167" s="156"/>
      <c r="R167" s="156"/>
      <c r="S167" s="156"/>
    </row>
    <row r="168" spans="2:19" ht="19.5" customHeight="1">
      <c r="B168" s="85"/>
      <c r="C168" s="154"/>
      <c r="D168" s="72"/>
      <c r="E168" s="72"/>
      <c r="F168" s="72"/>
      <c r="G168" s="72"/>
      <c r="H168" s="85"/>
      <c r="I168" s="85"/>
      <c r="J168" s="85"/>
      <c r="K168" s="85"/>
      <c r="L168" s="155"/>
      <c r="M168" s="85"/>
      <c r="N168" s="155"/>
      <c r="O168" s="85"/>
      <c r="P168" s="155"/>
      <c r="Q168" s="156"/>
      <c r="R168" s="156"/>
      <c r="S168" s="156"/>
    </row>
    <row r="169" spans="2:19" ht="19.5" customHeight="1">
      <c r="B169" s="85"/>
      <c r="C169" s="154"/>
      <c r="D169" s="72"/>
      <c r="E169" s="72"/>
      <c r="F169" s="72"/>
      <c r="G169" s="72"/>
      <c r="H169" s="85"/>
      <c r="I169" s="85"/>
      <c r="J169" s="85"/>
      <c r="K169" s="85"/>
      <c r="L169" s="155"/>
      <c r="M169" s="85"/>
      <c r="N169" s="155"/>
      <c r="O169" s="85"/>
      <c r="P169" s="155"/>
      <c r="Q169" s="156"/>
      <c r="R169" s="156"/>
      <c r="S169" s="156"/>
    </row>
    <row r="170" spans="2:19" ht="19.5" customHeight="1">
      <c r="B170" s="85"/>
      <c r="C170" s="154"/>
      <c r="D170" s="72"/>
      <c r="E170" s="72"/>
      <c r="F170" s="72"/>
      <c r="G170" s="72"/>
      <c r="H170" s="85"/>
      <c r="I170" s="85"/>
      <c r="J170" s="85"/>
      <c r="K170" s="85"/>
      <c r="L170" s="155"/>
      <c r="M170" s="85"/>
      <c r="N170" s="155"/>
      <c r="O170" s="85"/>
      <c r="P170" s="155"/>
      <c r="Q170" s="156"/>
      <c r="R170" s="156"/>
      <c r="S170" s="156"/>
    </row>
    <row r="171" spans="2:19" ht="19.5" customHeight="1">
      <c r="B171" s="85"/>
      <c r="C171" s="154"/>
      <c r="D171" s="72"/>
      <c r="E171" s="72"/>
      <c r="F171" s="72"/>
      <c r="G171" s="72"/>
      <c r="H171" s="85"/>
      <c r="I171" s="85"/>
      <c r="J171" s="85"/>
      <c r="K171" s="85"/>
      <c r="L171" s="155"/>
      <c r="M171" s="85"/>
      <c r="N171" s="155"/>
      <c r="O171" s="85"/>
      <c r="P171" s="155"/>
      <c r="Q171" s="156"/>
      <c r="R171" s="156"/>
      <c r="S171" s="156"/>
    </row>
    <row r="172" spans="2:19" ht="19.5" customHeight="1">
      <c r="B172" s="85"/>
      <c r="C172" s="154"/>
      <c r="D172" s="72"/>
      <c r="E172" s="72"/>
      <c r="F172" s="72"/>
      <c r="G172" s="72"/>
      <c r="H172" s="85"/>
      <c r="I172" s="85"/>
      <c r="J172" s="85"/>
      <c r="K172" s="85"/>
      <c r="L172" s="155"/>
      <c r="M172" s="85"/>
      <c r="N172" s="155"/>
      <c r="O172" s="85"/>
      <c r="P172" s="155"/>
      <c r="Q172" s="156"/>
      <c r="R172" s="156"/>
      <c r="S172" s="156"/>
    </row>
    <row r="173" spans="2:19" ht="19.5" customHeight="1">
      <c r="B173" s="85"/>
      <c r="C173" s="154"/>
      <c r="D173" s="72"/>
      <c r="E173" s="72"/>
      <c r="F173" s="72"/>
      <c r="G173" s="72"/>
      <c r="H173" s="85"/>
      <c r="I173" s="85"/>
      <c r="J173" s="85"/>
      <c r="K173" s="85"/>
      <c r="L173" s="155"/>
      <c r="M173" s="85"/>
      <c r="N173" s="155"/>
      <c r="O173" s="85"/>
      <c r="P173" s="155"/>
      <c r="Q173" s="156"/>
      <c r="R173" s="156"/>
      <c r="S173" s="156"/>
    </row>
    <row r="174" spans="2:19" ht="19.5" customHeight="1">
      <c r="B174" s="85"/>
      <c r="C174" s="154"/>
      <c r="D174" s="72"/>
      <c r="E174" s="72"/>
      <c r="F174" s="72"/>
      <c r="G174" s="72"/>
      <c r="H174" s="85"/>
      <c r="I174" s="85"/>
      <c r="J174" s="85"/>
      <c r="K174" s="85"/>
      <c r="L174" s="155"/>
      <c r="M174" s="85"/>
      <c r="N174" s="155"/>
      <c r="O174" s="85"/>
      <c r="P174" s="155"/>
      <c r="Q174" s="156"/>
      <c r="R174" s="156"/>
      <c r="S174" s="156"/>
    </row>
    <row r="175" spans="2:19" ht="19.5" customHeight="1">
      <c r="B175" s="85"/>
      <c r="C175" s="154"/>
      <c r="D175" s="72"/>
      <c r="E175" s="72"/>
      <c r="F175" s="72"/>
      <c r="G175" s="72"/>
      <c r="H175" s="85"/>
      <c r="I175" s="85"/>
      <c r="J175" s="85"/>
      <c r="K175" s="85"/>
      <c r="L175" s="155"/>
      <c r="M175" s="85"/>
      <c r="N175" s="155"/>
      <c r="O175" s="85"/>
      <c r="P175" s="155"/>
      <c r="Q175" s="156"/>
      <c r="R175" s="156"/>
      <c r="S175" s="156"/>
    </row>
    <row r="176" spans="2:19" ht="19.5" customHeight="1">
      <c r="B176" s="85"/>
      <c r="C176" s="154"/>
      <c r="D176" s="72"/>
      <c r="E176" s="72"/>
      <c r="F176" s="72"/>
      <c r="G176" s="72"/>
      <c r="H176" s="85"/>
      <c r="I176" s="85"/>
      <c r="J176" s="85"/>
      <c r="K176" s="85"/>
      <c r="L176" s="155"/>
      <c r="M176" s="85"/>
      <c r="N176" s="155"/>
      <c r="O176" s="85"/>
      <c r="P176" s="155"/>
      <c r="Q176" s="156"/>
      <c r="R176" s="156"/>
      <c r="S176" s="156"/>
    </row>
    <row r="177" spans="2:19" ht="19.5" customHeight="1">
      <c r="B177" s="85"/>
      <c r="C177" s="154"/>
      <c r="D177" s="72"/>
      <c r="E177" s="72"/>
      <c r="F177" s="72"/>
      <c r="G177" s="72"/>
      <c r="H177" s="85"/>
      <c r="I177" s="85"/>
      <c r="J177" s="85"/>
      <c r="K177" s="85"/>
      <c r="L177" s="155"/>
      <c r="M177" s="85"/>
      <c r="N177" s="155"/>
      <c r="O177" s="85"/>
      <c r="P177" s="155"/>
      <c r="Q177" s="156"/>
      <c r="R177" s="156"/>
      <c r="S177" s="156"/>
    </row>
    <row r="178" spans="2:19" ht="19.5" customHeight="1">
      <c r="B178" s="85"/>
      <c r="C178" s="154"/>
      <c r="D178" s="72"/>
      <c r="E178" s="72"/>
      <c r="F178" s="72"/>
      <c r="G178" s="72"/>
      <c r="H178" s="85"/>
      <c r="I178" s="85"/>
      <c r="J178" s="85"/>
      <c r="K178" s="85"/>
      <c r="L178" s="155"/>
      <c r="M178" s="85"/>
      <c r="N178" s="155"/>
      <c r="O178" s="85"/>
      <c r="P178" s="155"/>
      <c r="Q178" s="156"/>
      <c r="R178" s="156"/>
      <c r="S178" s="156"/>
    </row>
    <row r="179" spans="2:19" ht="19.5" customHeight="1">
      <c r="B179" s="85"/>
      <c r="C179" s="154"/>
      <c r="D179" s="72"/>
      <c r="E179" s="72"/>
      <c r="F179" s="72"/>
      <c r="G179" s="72"/>
      <c r="H179" s="85"/>
      <c r="I179" s="85"/>
      <c r="J179" s="85"/>
      <c r="K179" s="85"/>
      <c r="L179" s="155"/>
      <c r="M179" s="85"/>
      <c r="N179" s="155"/>
      <c r="O179" s="85"/>
      <c r="P179" s="155"/>
      <c r="Q179" s="156"/>
      <c r="R179" s="156"/>
      <c r="S179" s="156"/>
    </row>
    <row r="180" spans="2:19" ht="19.5" customHeight="1">
      <c r="B180" s="85"/>
      <c r="C180" s="154"/>
      <c r="D180" s="72"/>
      <c r="E180" s="72"/>
      <c r="F180" s="72"/>
      <c r="G180" s="72"/>
      <c r="H180" s="85"/>
      <c r="I180" s="85"/>
      <c r="J180" s="85"/>
      <c r="K180" s="85"/>
      <c r="L180" s="155"/>
      <c r="M180" s="85"/>
      <c r="N180" s="155"/>
      <c r="O180" s="85"/>
      <c r="P180" s="155"/>
      <c r="Q180" s="156"/>
      <c r="R180" s="156"/>
      <c r="S180" s="156"/>
    </row>
    <row r="181" spans="2:19" ht="19.5" customHeight="1">
      <c r="B181" s="85"/>
      <c r="C181" s="154"/>
      <c r="D181" s="72"/>
      <c r="E181" s="72"/>
      <c r="F181" s="72"/>
      <c r="G181" s="72"/>
      <c r="H181" s="85"/>
      <c r="I181" s="85"/>
      <c r="J181" s="85"/>
      <c r="K181" s="85"/>
      <c r="L181" s="155"/>
      <c r="M181" s="85"/>
      <c r="N181" s="155"/>
      <c r="O181" s="85"/>
      <c r="P181" s="155"/>
      <c r="Q181" s="156"/>
      <c r="R181" s="156"/>
      <c r="S181" s="156"/>
    </row>
    <row r="182" spans="2:19" ht="19.5" customHeight="1">
      <c r="B182" s="85"/>
      <c r="C182" s="154"/>
      <c r="D182" s="72"/>
      <c r="E182" s="72"/>
      <c r="F182" s="72"/>
      <c r="G182" s="72"/>
      <c r="H182" s="85"/>
      <c r="I182" s="85"/>
      <c r="J182" s="85"/>
      <c r="K182" s="85"/>
      <c r="L182" s="155"/>
      <c r="M182" s="85"/>
      <c r="N182" s="155"/>
      <c r="O182" s="85"/>
      <c r="P182" s="155"/>
      <c r="Q182" s="156"/>
      <c r="R182" s="156"/>
      <c r="S182" s="156"/>
    </row>
    <row r="183" spans="2:19" ht="19.5" customHeight="1">
      <c r="B183" s="85"/>
      <c r="C183" s="154"/>
      <c r="D183" s="72"/>
      <c r="E183" s="72"/>
      <c r="F183" s="72"/>
      <c r="G183" s="72"/>
      <c r="H183" s="85"/>
      <c r="I183" s="85"/>
      <c r="J183" s="85"/>
      <c r="K183" s="85"/>
      <c r="L183" s="155"/>
      <c r="M183" s="85"/>
      <c r="N183" s="155"/>
      <c r="O183" s="85"/>
      <c r="P183" s="155"/>
      <c r="Q183" s="156"/>
      <c r="R183" s="156"/>
      <c r="S183" s="156"/>
    </row>
    <row r="184" spans="2:19" ht="19.5" customHeight="1">
      <c r="B184" s="85"/>
      <c r="C184" s="154"/>
      <c r="D184" s="72"/>
      <c r="E184" s="72"/>
      <c r="F184" s="72"/>
      <c r="G184" s="72"/>
      <c r="H184" s="85"/>
      <c r="I184" s="85"/>
      <c r="J184" s="85"/>
      <c r="K184" s="85"/>
      <c r="L184" s="155"/>
      <c r="M184" s="85"/>
      <c r="N184" s="155"/>
      <c r="O184" s="85"/>
      <c r="P184" s="155"/>
      <c r="Q184" s="156"/>
      <c r="R184" s="156"/>
      <c r="S184" s="156"/>
    </row>
    <row r="185" spans="2:19" ht="19.5" customHeight="1">
      <c r="B185" s="85"/>
      <c r="C185" s="154"/>
      <c r="D185" s="72"/>
      <c r="E185" s="72"/>
      <c r="F185" s="72"/>
      <c r="G185" s="72"/>
      <c r="H185" s="85"/>
      <c r="I185" s="85"/>
      <c r="J185" s="85"/>
      <c r="K185" s="85"/>
      <c r="L185" s="155"/>
      <c r="M185" s="85"/>
      <c r="N185" s="155"/>
      <c r="O185" s="85"/>
      <c r="P185" s="155"/>
      <c r="Q185" s="156"/>
      <c r="R185" s="156"/>
      <c r="S185" s="156"/>
    </row>
    <row r="186" spans="2:19" ht="19.5" customHeight="1">
      <c r="B186" s="85"/>
      <c r="C186" s="154"/>
      <c r="D186" s="72"/>
      <c r="E186" s="72"/>
      <c r="F186" s="72"/>
      <c r="G186" s="72"/>
      <c r="H186" s="85"/>
      <c r="I186" s="85"/>
      <c r="J186" s="85"/>
      <c r="K186" s="85"/>
      <c r="L186" s="155"/>
      <c r="M186" s="85"/>
      <c r="N186" s="155"/>
      <c r="O186" s="85"/>
      <c r="P186" s="155"/>
      <c r="Q186" s="156"/>
      <c r="R186" s="156"/>
      <c r="S186" s="156"/>
    </row>
    <row r="187" spans="2:19" ht="19.5" customHeight="1">
      <c r="B187" s="85"/>
      <c r="C187" s="154"/>
      <c r="D187" s="72"/>
      <c r="E187" s="72"/>
      <c r="F187" s="72"/>
      <c r="G187" s="72"/>
      <c r="H187" s="85"/>
      <c r="I187" s="85"/>
      <c r="J187" s="85"/>
      <c r="K187" s="85"/>
      <c r="L187" s="155"/>
      <c r="M187" s="85"/>
      <c r="N187" s="155"/>
      <c r="O187" s="85"/>
      <c r="P187" s="155"/>
      <c r="Q187" s="156"/>
      <c r="R187" s="156"/>
      <c r="S187" s="156"/>
    </row>
    <row r="188" spans="2:19" ht="19.5" customHeight="1">
      <c r="B188" s="85"/>
      <c r="C188" s="154"/>
      <c r="D188" s="72"/>
      <c r="E188" s="72"/>
      <c r="F188" s="72"/>
      <c r="G188" s="72"/>
      <c r="H188" s="85"/>
      <c r="I188" s="85"/>
      <c r="J188" s="85"/>
      <c r="K188" s="85"/>
      <c r="L188" s="155"/>
      <c r="M188" s="85"/>
      <c r="N188" s="155"/>
      <c r="O188" s="85"/>
      <c r="P188" s="155"/>
      <c r="Q188" s="156"/>
      <c r="R188" s="156"/>
      <c r="S188" s="156"/>
    </row>
    <row r="189" spans="2:19" ht="19.5" customHeight="1">
      <c r="B189" s="85"/>
      <c r="C189" s="154"/>
      <c r="D189" s="72"/>
      <c r="E189" s="72"/>
      <c r="F189" s="72"/>
      <c r="G189" s="72"/>
      <c r="H189" s="85"/>
      <c r="I189" s="85"/>
      <c r="J189" s="85"/>
      <c r="K189" s="85"/>
      <c r="L189" s="155"/>
      <c r="M189" s="85"/>
      <c r="N189" s="155"/>
      <c r="O189" s="85"/>
      <c r="P189" s="155"/>
      <c r="Q189" s="156"/>
      <c r="R189" s="156"/>
      <c r="S189" s="156"/>
    </row>
    <row r="190" spans="2:19" ht="19.5" customHeight="1">
      <c r="B190" s="85"/>
      <c r="C190" s="154"/>
      <c r="D190" s="72"/>
      <c r="E190" s="72"/>
      <c r="F190" s="72"/>
      <c r="G190" s="72"/>
      <c r="H190" s="85"/>
      <c r="I190" s="85"/>
      <c r="J190" s="85"/>
      <c r="K190" s="85"/>
      <c r="L190" s="155"/>
      <c r="M190" s="85"/>
      <c r="N190" s="155"/>
      <c r="O190" s="85"/>
      <c r="P190" s="155"/>
      <c r="Q190" s="156"/>
      <c r="R190" s="156"/>
      <c r="S190" s="156"/>
    </row>
    <row r="191" spans="2:19" ht="19.5" customHeight="1">
      <c r="B191" s="85"/>
      <c r="C191" s="85"/>
      <c r="D191" s="72"/>
      <c r="E191" s="72"/>
      <c r="F191" s="72"/>
      <c r="G191" s="72"/>
      <c r="H191" s="85"/>
      <c r="I191" s="85"/>
      <c r="J191" s="85"/>
      <c r="K191" s="85"/>
      <c r="L191" s="155"/>
      <c r="M191" s="85"/>
      <c r="N191" s="155"/>
      <c r="O191" s="85"/>
      <c r="P191" s="155"/>
      <c r="Q191" s="156"/>
      <c r="R191" s="156"/>
      <c r="S191" s="156"/>
    </row>
    <row r="192" spans="2:19" ht="19.5" customHeight="1">
      <c r="B192" s="85"/>
      <c r="C192" s="85"/>
      <c r="D192" s="72"/>
      <c r="E192" s="72"/>
      <c r="F192" s="72"/>
      <c r="G192" s="72"/>
      <c r="H192" s="85"/>
      <c r="I192" s="85"/>
      <c r="J192" s="85"/>
      <c r="K192" s="85"/>
      <c r="L192" s="155"/>
      <c r="M192" s="85"/>
      <c r="N192" s="155"/>
      <c r="O192" s="85"/>
      <c r="P192" s="155"/>
      <c r="Q192" s="156"/>
      <c r="R192" s="156"/>
      <c r="S192" s="156"/>
    </row>
    <row r="193" spans="2:19" ht="19.5" customHeight="1">
      <c r="B193" s="85"/>
      <c r="C193" s="85"/>
      <c r="D193" s="72"/>
      <c r="E193" s="72"/>
      <c r="F193" s="72"/>
      <c r="G193" s="72"/>
      <c r="H193" s="85"/>
      <c r="I193" s="85"/>
      <c r="J193" s="85"/>
      <c r="K193" s="85"/>
      <c r="L193" s="155"/>
      <c r="M193" s="85"/>
      <c r="N193" s="155"/>
      <c r="O193" s="85"/>
      <c r="P193" s="155"/>
      <c r="Q193" s="156"/>
      <c r="R193" s="156"/>
      <c r="S193" s="156"/>
    </row>
    <row r="194" spans="2:19" ht="19.5" customHeight="1">
      <c r="B194" s="85"/>
      <c r="C194" s="85"/>
      <c r="D194" s="72"/>
      <c r="E194" s="72"/>
      <c r="F194" s="72"/>
      <c r="G194" s="72"/>
      <c r="H194" s="85"/>
      <c r="I194" s="85"/>
      <c r="J194" s="85"/>
      <c r="K194" s="85"/>
      <c r="L194" s="155"/>
      <c r="M194" s="85"/>
      <c r="N194" s="155"/>
      <c r="O194" s="85"/>
      <c r="P194" s="155"/>
      <c r="Q194" s="156"/>
      <c r="R194" s="156"/>
      <c r="S194" s="156"/>
    </row>
    <row r="195" spans="2:19" ht="19.5" customHeight="1">
      <c r="B195" s="85"/>
      <c r="C195" s="85"/>
      <c r="D195" s="72"/>
      <c r="E195" s="72"/>
      <c r="F195" s="72"/>
      <c r="G195" s="72"/>
      <c r="H195" s="85"/>
      <c r="I195" s="85"/>
      <c r="J195" s="85"/>
      <c r="K195" s="85"/>
      <c r="L195" s="155"/>
      <c r="M195" s="85"/>
      <c r="N195" s="155"/>
      <c r="O195" s="85"/>
      <c r="P195" s="155"/>
      <c r="Q195" s="156"/>
      <c r="R195" s="156"/>
      <c r="S195" s="156"/>
    </row>
    <row r="196" spans="2:19" ht="19.5" customHeight="1">
      <c r="B196" s="85"/>
      <c r="C196" s="85"/>
      <c r="D196" s="72"/>
      <c r="E196" s="72"/>
      <c r="F196" s="72"/>
      <c r="G196" s="72"/>
      <c r="H196" s="85"/>
      <c r="I196" s="85"/>
      <c r="J196" s="85"/>
      <c r="K196" s="85"/>
      <c r="L196" s="155"/>
      <c r="M196" s="85"/>
      <c r="N196" s="155"/>
      <c r="O196" s="85"/>
      <c r="P196" s="155"/>
      <c r="Q196" s="156"/>
      <c r="R196" s="156"/>
      <c r="S196" s="156"/>
    </row>
    <row r="197" spans="2:19" ht="19.5" customHeight="1">
      <c r="B197" s="85"/>
      <c r="C197" s="85"/>
      <c r="D197" s="72"/>
      <c r="E197" s="72"/>
      <c r="F197" s="72"/>
      <c r="G197" s="72"/>
      <c r="H197" s="85"/>
      <c r="I197" s="85"/>
      <c r="J197" s="85"/>
      <c r="K197" s="85"/>
      <c r="L197" s="155"/>
      <c r="M197" s="85"/>
      <c r="N197" s="155"/>
      <c r="O197" s="85"/>
      <c r="P197" s="155"/>
      <c r="Q197" s="156"/>
      <c r="R197" s="156"/>
      <c r="S197" s="156"/>
    </row>
    <row r="198" spans="2:19" ht="19.5" customHeight="1">
      <c r="B198" s="85"/>
      <c r="C198" s="85"/>
      <c r="D198" s="72"/>
      <c r="E198" s="72"/>
      <c r="F198" s="72"/>
      <c r="G198" s="72"/>
      <c r="H198" s="85"/>
      <c r="I198" s="85"/>
      <c r="J198" s="85"/>
      <c r="K198" s="85"/>
      <c r="L198" s="155"/>
      <c r="M198" s="85"/>
      <c r="N198" s="155"/>
      <c r="O198" s="85"/>
      <c r="P198" s="155"/>
      <c r="Q198" s="156"/>
      <c r="R198" s="156"/>
      <c r="S198" s="156"/>
    </row>
    <row r="199" spans="2:19" ht="19.5" customHeight="1">
      <c r="B199" s="85"/>
      <c r="C199" s="85"/>
      <c r="D199" s="72"/>
      <c r="E199" s="72"/>
      <c r="F199" s="72"/>
      <c r="G199" s="72"/>
      <c r="H199" s="85"/>
      <c r="I199" s="85"/>
      <c r="J199" s="85"/>
      <c r="K199" s="85"/>
      <c r="L199" s="155"/>
      <c r="M199" s="85"/>
      <c r="N199" s="155"/>
      <c r="O199" s="85"/>
      <c r="P199" s="155"/>
      <c r="Q199" s="156"/>
      <c r="R199" s="156"/>
      <c r="S199" s="156"/>
    </row>
    <row r="200" spans="2:19" ht="19.5" customHeight="1">
      <c r="B200" s="85"/>
      <c r="C200" s="85"/>
      <c r="D200" s="72"/>
      <c r="E200" s="72"/>
      <c r="F200" s="72"/>
      <c r="G200" s="72"/>
      <c r="H200" s="85"/>
      <c r="I200" s="85"/>
      <c r="J200" s="85"/>
      <c r="K200" s="85"/>
      <c r="L200" s="155"/>
      <c r="M200" s="85"/>
      <c r="N200" s="155"/>
      <c r="O200" s="85"/>
      <c r="P200" s="155"/>
      <c r="Q200" s="156"/>
      <c r="R200" s="156"/>
      <c r="S200" s="156"/>
    </row>
    <row r="201" spans="2:19" ht="19.5" customHeight="1">
      <c r="B201" s="85"/>
      <c r="C201" s="85"/>
      <c r="D201" s="72"/>
      <c r="E201" s="72"/>
      <c r="F201" s="72"/>
      <c r="G201" s="72"/>
      <c r="H201" s="85"/>
      <c r="I201" s="85"/>
      <c r="J201" s="85"/>
      <c r="K201" s="85"/>
      <c r="L201" s="155"/>
      <c r="M201" s="85"/>
      <c r="N201" s="155"/>
      <c r="O201" s="85"/>
      <c r="P201" s="155"/>
      <c r="Q201" s="156"/>
      <c r="R201" s="156"/>
      <c r="S201" s="156"/>
    </row>
    <row r="202" spans="2:19" ht="19.5" customHeight="1">
      <c r="B202" s="85"/>
      <c r="C202" s="85"/>
      <c r="D202" s="72"/>
      <c r="E202" s="72"/>
      <c r="F202" s="72"/>
      <c r="G202" s="72"/>
      <c r="H202" s="85"/>
      <c r="I202" s="85"/>
      <c r="J202" s="85"/>
      <c r="K202" s="85"/>
      <c r="L202" s="155"/>
      <c r="M202" s="85"/>
      <c r="N202" s="155"/>
      <c r="O202" s="85"/>
      <c r="P202" s="155"/>
      <c r="Q202" s="156"/>
      <c r="R202" s="156"/>
      <c r="S202" s="156"/>
    </row>
    <row r="203" spans="2:19" ht="19.5" customHeight="1">
      <c r="B203" s="85"/>
      <c r="C203" s="85"/>
      <c r="D203" s="72"/>
      <c r="E203" s="72"/>
      <c r="F203" s="72"/>
      <c r="G203" s="72"/>
      <c r="H203" s="85"/>
      <c r="I203" s="85"/>
      <c r="J203" s="85"/>
      <c r="K203" s="85"/>
      <c r="L203" s="155"/>
      <c r="M203" s="85"/>
      <c r="N203" s="155"/>
      <c r="O203" s="85"/>
      <c r="P203" s="155"/>
      <c r="Q203" s="156"/>
      <c r="R203" s="156"/>
      <c r="S203" s="156"/>
    </row>
    <row r="204" spans="2:19" ht="19.5" customHeight="1">
      <c r="B204" s="85"/>
      <c r="C204" s="85"/>
      <c r="D204" s="72"/>
      <c r="E204" s="72"/>
      <c r="F204" s="72"/>
      <c r="G204" s="72"/>
      <c r="H204" s="85"/>
      <c r="I204" s="85"/>
      <c r="J204" s="85"/>
      <c r="K204" s="85"/>
      <c r="L204" s="155"/>
      <c r="M204" s="85"/>
      <c r="N204" s="155"/>
      <c r="O204" s="85"/>
      <c r="P204" s="155"/>
      <c r="Q204" s="156"/>
      <c r="R204" s="156"/>
      <c r="S204" s="156"/>
    </row>
    <row r="205" spans="2:19" ht="19.5" customHeight="1">
      <c r="B205" s="85"/>
      <c r="C205" s="85"/>
      <c r="D205" s="72"/>
      <c r="E205" s="72"/>
      <c r="F205" s="72"/>
      <c r="G205" s="72"/>
      <c r="H205" s="85"/>
      <c r="I205" s="85"/>
      <c r="J205" s="85"/>
      <c r="K205" s="85"/>
      <c r="L205" s="155"/>
      <c r="M205" s="85"/>
      <c r="N205" s="155"/>
      <c r="O205" s="85"/>
      <c r="P205" s="155"/>
      <c r="Q205" s="156"/>
      <c r="R205" s="156"/>
      <c r="S205" s="156"/>
    </row>
    <row r="206" spans="2:19" ht="19.5" customHeight="1">
      <c r="B206" s="85"/>
      <c r="C206" s="85"/>
      <c r="D206" s="72"/>
      <c r="E206" s="72"/>
      <c r="F206" s="72"/>
      <c r="G206" s="72"/>
      <c r="H206" s="85"/>
      <c r="I206" s="85"/>
      <c r="J206" s="85"/>
      <c r="K206" s="85"/>
      <c r="L206" s="155"/>
      <c r="M206" s="85"/>
      <c r="N206" s="155"/>
      <c r="O206" s="85"/>
      <c r="P206" s="155"/>
      <c r="Q206" s="156"/>
      <c r="R206" s="156"/>
      <c r="S206" s="156"/>
    </row>
    <row r="207" spans="2:19" ht="19.5" customHeight="1">
      <c r="B207" s="85"/>
      <c r="C207" s="85"/>
      <c r="D207" s="72"/>
      <c r="E207" s="72"/>
      <c r="F207" s="72"/>
      <c r="G207" s="72"/>
      <c r="H207" s="85"/>
      <c r="I207" s="85"/>
      <c r="J207" s="85"/>
      <c r="K207" s="85"/>
      <c r="L207" s="155"/>
      <c r="M207" s="85"/>
      <c r="N207" s="155"/>
      <c r="O207" s="85"/>
      <c r="P207" s="155"/>
      <c r="Q207" s="156"/>
      <c r="R207" s="156"/>
      <c r="S207" s="156"/>
    </row>
    <row r="208" spans="2:19" ht="19.5" customHeight="1">
      <c r="B208" s="85"/>
      <c r="C208" s="85"/>
      <c r="D208" s="72"/>
      <c r="E208" s="72"/>
      <c r="F208" s="72"/>
      <c r="G208" s="72"/>
      <c r="H208" s="85"/>
      <c r="I208" s="85"/>
      <c r="J208" s="85"/>
      <c r="K208" s="85"/>
      <c r="L208" s="155"/>
      <c r="M208" s="85"/>
      <c r="N208" s="155"/>
      <c r="O208" s="85"/>
      <c r="P208" s="155"/>
      <c r="Q208" s="156"/>
      <c r="R208" s="156"/>
      <c r="S208" s="156"/>
    </row>
    <row r="209" spans="2:19" ht="19.5" customHeight="1">
      <c r="B209" s="85"/>
      <c r="C209" s="85"/>
      <c r="D209" s="72"/>
      <c r="E209" s="72"/>
      <c r="F209" s="72"/>
      <c r="G209" s="72"/>
      <c r="H209" s="85"/>
      <c r="I209" s="85"/>
      <c r="J209" s="85"/>
      <c r="K209" s="85"/>
      <c r="L209" s="155"/>
      <c r="M209" s="85"/>
      <c r="N209" s="155"/>
      <c r="O209" s="85"/>
      <c r="P209" s="155"/>
      <c r="Q209" s="156"/>
      <c r="R209" s="156"/>
      <c r="S209" s="156"/>
    </row>
    <row r="210" spans="2:19" ht="19.5" customHeight="1">
      <c r="B210" s="85"/>
      <c r="C210" s="85"/>
      <c r="D210" s="72"/>
      <c r="E210" s="72"/>
      <c r="F210" s="72"/>
      <c r="G210" s="72"/>
      <c r="H210" s="85"/>
      <c r="I210" s="85"/>
      <c r="J210" s="85"/>
      <c r="K210" s="85"/>
      <c r="L210" s="155"/>
      <c r="M210" s="85"/>
      <c r="N210" s="155"/>
      <c r="O210" s="85"/>
      <c r="P210" s="155"/>
      <c r="Q210" s="156"/>
      <c r="R210" s="156"/>
      <c r="S210" s="156"/>
    </row>
    <row r="211" spans="2:19" ht="19.5" customHeight="1">
      <c r="B211" s="85"/>
      <c r="C211" s="85"/>
      <c r="D211" s="72"/>
      <c r="E211" s="72"/>
      <c r="F211" s="72"/>
      <c r="G211" s="72"/>
      <c r="H211" s="85"/>
      <c r="I211" s="85"/>
      <c r="J211" s="85"/>
      <c r="K211" s="85"/>
      <c r="L211" s="155"/>
      <c r="M211" s="85"/>
      <c r="N211" s="155"/>
      <c r="O211" s="85"/>
      <c r="P211" s="155"/>
      <c r="Q211" s="156"/>
      <c r="R211" s="156"/>
      <c r="S211" s="156"/>
    </row>
    <row r="212" spans="2:19" ht="19.5" customHeight="1">
      <c r="B212" s="85"/>
      <c r="C212" s="85"/>
      <c r="D212" s="72"/>
      <c r="E212" s="72"/>
      <c r="F212" s="72"/>
      <c r="G212" s="72"/>
      <c r="H212" s="85"/>
      <c r="I212" s="85"/>
      <c r="J212" s="85"/>
      <c r="K212" s="85"/>
      <c r="L212" s="155"/>
      <c r="M212" s="85"/>
      <c r="N212" s="155"/>
      <c r="O212" s="85"/>
      <c r="P212" s="155"/>
      <c r="Q212" s="156"/>
      <c r="R212" s="156"/>
      <c r="S212" s="156"/>
    </row>
    <row r="213" spans="2:19" ht="19.5" customHeight="1">
      <c r="B213" s="85"/>
      <c r="C213" s="85"/>
      <c r="D213" s="72"/>
      <c r="E213" s="72"/>
      <c r="F213" s="72"/>
      <c r="G213" s="72"/>
      <c r="H213" s="85"/>
      <c r="I213" s="85"/>
      <c r="J213" s="85"/>
      <c r="K213" s="85"/>
      <c r="L213" s="155"/>
      <c r="M213" s="85"/>
      <c r="N213" s="155"/>
      <c r="O213" s="85"/>
      <c r="P213" s="155"/>
      <c r="Q213" s="156"/>
      <c r="R213" s="156"/>
      <c r="S213" s="156"/>
    </row>
    <row r="214" spans="2:19" ht="19.5" customHeight="1">
      <c r="B214" s="85"/>
      <c r="C214" s="85"/>
      <c r="D214" s="72"/>
      <c r="E214" s="72"/>
      <c r="F214" s="72"/>
      <c r="G214" s="72"/>
      <c r="H214" s="85"/>
      <c r="I214" s="85"/>
      <c r="J214" s="85"/>
      <c r="K214" s="85"/>
      <c r="L214" s="155"/>
      <c r="M214" s="85"/>
      <c r="N214" s="155"/>
      <c r="O214" s="85"/>
      <c r="P214" s="155"/>
      <c r="Q214" s="156"/>
      <c r="R214" s="156"/>
      <c r="S214" s="156"/>
    </row>
    <row r="215" spans="2:19" ht="19.5" customHeight="1">
      <c r="B215" s="85"/>
      <c r="C215" s="85"/>
      <c r="D215" s="72"/>
      <c r="E215" s="72"/>
      <c r="F215" s="72"/>
      <c r="G215" s="72"/>
      <c r="H215" s="85"/>
      <c r="I215" s="85"/>
      <c r="J215" s="85"/>
      <c r="K215" s="85"/>
      <c r="L215" s="155"/>
      <c r="M215" s="85"/>
      <c r="N215" s="155"/>
      <c r="O215" s="85"/>
      <c r="P215" s="155"/>
      <c r="Q215" s="156"/>
      <c r="R215" s="156"/>
      <c r="S215" s="156"/>
    </row>
    <row r="216" spans="2:19" ht="19.5" customHeight="1">
      <c r="B216" s="85"/>
      <c r="C216" s="85"/>
      <c r="D216" s="72"/>
      <c r="E216" s="72"/>
      <c r="F216" s="72"/>
      <c r="G216" s="72"/>
      <c r="H216" s="85"/>
      <c r="I216" s="85"/>
      <c r="J216" s="85"/>
      <c r="K216" s="85"/>
      <c r="L216" s="155"/>
      <c r="M216" s="85"/>
      <c r="N216" s="155"/>
      <c r="O216" s="85"/>
      <c r="P216" s="155"/>
      <c r="Q216" s="156"/>
      <c r="R216" s="156"/>
      <c r="S216" s="156"/>
    </row>
    <row r="217" spans="2:19" ht="19.5" customHeight="1">
      <c r="B217" s="85"/>
      <c r="C217" s="85"/>
      <c r="D217" s="72"/>
      <c r="E217" s="72"/>
      <c r="F217" s="72"/>
      <c r="G217" s="72"/>
      <c r="H217" s="85"/>
      <c r="I217" s="85"/>
      <c r="J217" s="85"/>
      <c r="K217" s="85"/>
      <c r="L217" s="155"/>
      <c r="M217" s="85"/>
      <c r="N217" s="155"/>
      <c r="O217" s="85"/>
      <c r="P217" s="155"/>
      <c r="Q217" s="156"/>
      <c r="R217" s="156"/>
      <c r="S217" s="156"/>
    </row>
    <row r="218" spans="2:19" ht="19.5" customHeight="1">
      <c r="B218" s="85"/>
      <c r="C218" s="85"/>
      <c r="D218" s="72"/>
      <c r="E218" s="72"/>
      <c r="F218" s="72"/>
      <c r="G218" s="72"/>
      <c r="H218" s="85"/>
      <c r="I218" s="85"/>
      <c r="J218" s="85"/>
      <c r="K218" s="85"/>
      <c r="L218" s="155"/>
      <c r="M218" s="85"/>
      <c r="N218" s="155"/>
      <c r="O218" s="85"/>
      <c r="P218" s="155"/>
      <c r="Q218" s="156"/>
      <c r="R218" s="156"/>
      <c r="S218" s="156"/>
    </row>
    <row r="219" spans="2:19" ht="19.5" customHeight="1">
      <c r="B219" s="85"/>
      <c r="C219" s="85"/>
      <c r="D219" s="72"/>
      <c r="E219" s="72"/>
      <c r="F219" s="72"/>
      <c r="G219" s="72"/>
      <c r="H219" s="85"/>
      <c r="I219" s="85"/>
      <c r="J219" s="85"/>
      <c r="K219" s="85"/>
      <c r="L219" s="155"/>
      <c r="M219" s="85"/>
      <c r="N219" s="155"/>
      <c r="O219" s="85"/>
      <c r="P219" s="155"/>
      <c r="Q219" s="156"/>
      <c r="R219" s="156"/>
      <c r="S219" s="156"/>
    </row>
    <row r="220" spans="2:19" ht="19.5" customHeight="1">
      <c r="B220" s="85"/>
      <c r="C220" s="85"/>
      <c r="D220" s="72"/>
      <c r="E220" s="72"/>
      <c r="F220" s="72"/>
      <c r="G220" s="72"/>
      <c r="H220" s="85"/>
      <c r="I220" s="85"/>
      <c r="J220" s="85"/>
      <c r="K220" s="85"/>
      <c r="L220" s="155"/>
      <c r="M220" s="85"/>
      <c r="N220" s="155"/>
      <c r="O220" s="85"/>
      <c r="P220" s="155"/>
      <c r="Q220" s="156"/>
      <c r="R220" s="156"/>
      <c r="S220" s="156"/>
    </row>
    <row r="221" spans="2:19" ht="19.5" customHeight="1">
      <c r="B221" s="85"/>
      <c r="C221" s="85"/>
      <c r="D221" s="72"/>
      <c r="E221" s="72"/>
      <c r="F221" s="72"/>
      <c r="G221" s="72"/>
      <c r="H221" s="85"/>
      <c r="I221" s="85"/>
      <c r="J221" s="85"/>
      <c r="K221" s="85"/>
      <c r="L221" s="155"/>
      <c r="M221" s="85"/>
      <c r="N221" s="155"/>
      <c r="O221" s="85"/>
      <c r="P221" s="155"/>
      <c r="Q221" s="156"/>
      <c r="R221" s="156"/>
      <c r="S221" s="156"/>
    </row>
    <row r="222" spans="2:19" ht="19.5" customHeight="1">
      <c r="B222" s="85"/>
      <c r="C222" s="85"/>
      <c r="D222" s="72"/>
      <c r="E222" s="72"/>
      <c r="F222" s="72"/>
      <c r="G222" s="72"/>
      <c r="H222" s="85"/>
      <c r="I222" s="85"/>
      <c r="J222" s="85"/>
      <c r="K222" s="85"/>
      <c r="L222" s="155"/>
      <c r="M222" s="85"/>
      <c r="N222" s="155"/>
      <c r="O222" s="85"/>
      <c r="P222" s="155"/>
      <c r="Q222" s="156"/>
      <c r="R222" s="156"/>
      <c r="S222" s="156"/>
    </row>
    <row r="223" spans="2:19" ht="19.5" customHeight="1">
      <c r="B223" s="85"/>
      <c r="C223" s="85"/>
      <c r="D223" s="72"/>
      <c r="E223" s="72"/>
      <c r="F223" s="72"/>
      <c r="G223" s="72"/>
      <c r="H223" s="85"/>
      <c r="I223" s="85"/>
      <c r="J223" s="85"/>
      <c r="K223" s="85"/>
      <c r="L223" s="155"/>
      <c r="M223" s="85"/>
      <c r="N223" s="155"/>
      <c r="O223" s="85"/>
      <c r="P223" s="155"/>
      <c r="Q223" s="156"/>
      <c r="R223" s="156"/>
      <c r="S223" s="156"/>
    </row>
    <row r="224" spans="2:19" ht="19.5" customHeight="1">
      <c r="B224" s="85"/>
      <c r="C224" s="85"/>
      <c r="D224" s="72"/>
      <c r="E224" s="72"/>
      <c r="F224" s="72"/>
      <c r="G224" s="72"/>
      <c r="H224" s="85"/>
      <c r="I224" s="85"/>
      <c r="J224" s="85"/>
      <c r="K224" s="85"/>
      <c r="L224" s="155"/>
      <c r="M224" s="85"/>
      <c r="N224" s="155"/>
      <c r="O224" s="85"/>
      <c r="P224" s="155"/>
      <c r="Q224" s="156"/>
      <c r="R224" s="156"/>
      <c r="S224" s="156"/>
    </row>
    <row r="225" spans="2:19" ht="19.5" customHeight="1">
      <c r="B225" s="85"/>
      <c r="C225" s="85"/>
      <c r="D225" s="72"/>
      <c r="E225" s="72"/>
      <c r="F225" s="72"/>
      <c r="G225" s="72"/>
      <c r="H225" s="85"/>
      <c r="I225" s="85"/>
      <c r="J225" s="85"/>
      <c r="K225" s="85"/>
      <c r="L225" s="155"/>
      <c r="M225" s="85"/>
      <c r="N225" s="155"/>
      <c r="O225" s="85"/>
      <c r="P225" s="155"/>
      <c r="Q225" s="156"/>
      <c r="R225" s="156"/>
      <c r="S225" s="156"/>
    </row>
    <row r="226" spans="2:19" ht="19.5" customHeight="1">
      <c r="B226" s="85"/>
      <c r="C226" s="85"/>
      <c r="D226" s="72"/>
      <c r="E226" s="72"/>
      <c r="F226" s="72"/>
      <c r="G226" s="72"/>
      <c r="H226" s="85"/>
      <c r="I226" s="85"/>
      <c r="J226" s="85"/>
      <c r="K226" s="85"/>
      <c r="L226" s="155"/>
      <c r="M226" s="85"/>
      <c r="N226" s="155"/>
      <c r="O226" s="85"/>
      <c r="P226" s="155"/>
      <c r="Q226" s="156"/>
      <c r="R226" s="156"/>
      <c r="S226" s="156"/>
    </row>
    <row r="227" spans="2:19" ht="19.5" customHeight="1">
      <c r="B227" s="85"/>
      <c r="C227" s="85"/>
      <c r="D227" s="72"/>
      <c r="E227" s="72"/>
      <c r="F227" s="72"/>
      <c r="G227" s="72"/>
      <c r="H227" s="85"/>
      <c r="I227" s="85"/>
      <c r="J227" s="85"/>
      <c r="K227" s="85"/>
      <c r="L227" s="155"/>
      <c r="M227" s="85"/>
      <c r="N227" s="155"/>
      <c r="O227" s="85"/>
      <c r="P227" s="155"/>
      <c r="Q227" s="156"/>
      <c r="R227" s="156"/>
      <c r="S227" s="156"/>
    </row>
    <row r="228" spans="2:19" ht="19.5" customHeight="1">
      <c r="B228" s="85"/>
      <c r="C228" s="85"/>
      <c r="D228" s="72"/>
      <c r="E228" s="72"/>
      <c r="F228" s="72"/>
      <c r="G228" s="72"/>
      <c r="H228" s="85"/>
      <c r="I228" s="85"/>
      <c r="J228" s="85"/>
      <c r="K228" s="85"/>
      <c r="L228" s="155"/>
      <c r="M228" s="85"/>
      <c r="N228" s="155"/>
      <c r="O228" s="85"/>
      <c r="P228" s="155"/>
      <c r="Q228" s="156"/>
      <c r="R228" s="156"/>
      <c r="S228" s="156"/>
    </row>
  </sheetData>
  <mergeCells count="8">
    <mergeCell ref="A103:Q103"/>
    <mergeCell ref="A3:Q3"/>
    <mergeCell ref="M2:Q2"/>
    <mergeCell ref="Q13:Q15"/>
    <mergeCell ref="P13:P15"/>
    <mergeCell ref="P9:Q12"/>
    <mergeCell ref="A4:Q4"/>
    <mergeCell ref="A5:Q5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0" r:id="rId3"/>
  <headerFooter alignWithMargins="0">
    <oddFooter>&amp;L&amp;D   &amp;T&amp;C&amp;F</oddFooter>
  </headerFooter>
  <rowBreaks count="1" manualBreakCount="1">
    <brk id="55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51667042</dc:creator>
  <cp:keywords/>
  <dc:description/>
  <cp:lastModifiedBy>Costache Dumitru</cp:lastModifiedBy>
  <cp:lastPrinted>2013-05-24T11:10:35Z</cp:lastPrinted>
  <dcterms:created xsi:type="dcterms:W3CDTF">2013-05-24T07:57:46Z</dcterms:created>
  <dcterms:modified xsi:type="dcterms:W3CDTF">2013-05-24T11:10:47Z</dcterms:modified>
  <cp:category/>
  <cp:version/>
  <cp:contentType/>
  <cp:contentStatus/>
</cp:coreProperties>
</file>