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0" windowWidth="10755" windowHeight="11865" tabRatio="699" activeTab="8"/>
  </bookViews>
  <sheets>
    <sheet name="NE" sheetId="1" r:id="rId1"/>
    <sheet name="SE" sheetId="2" r:id="rId2"/>
    <sheet name="SUD" sheetId="3" r:id="rId3"/>
    <sheet name="SV" sheetId="4" r:id="rId4"/>
    <sheet name="VEST" sheetId="5" r:id="rId5"/>
    <sheet name="NV" sheetId="6" r:id="rId6"/>
    <sheet name="CENTRU" sheetId="7" r:id="rId7"/>
    <sheet name="BI" sheetId="8" r:id="rId8"/>
    <sheet name="TOTAL" sheetId="9" r:id="rId9"/>
  </sheets>
  <definedNames/>
  <calcPr fullCalcOnLoad="1"/>
</workbook>
</file>

<file path=xl/sharedStrings.xml><?xml version="1.0" encoding="utf-8"?>
<sst xmlns="http://schemas.openxmlformats.org/spreadsheetml/2006/main" count="386" uniqueCount="100">
  <si>
    <t>TOTAL</t>
  </si>
  <si>
    <t>NORD EST</t>
  </si>
  <si>
    <t>SUD EST</t>
  </si>
  <si>
    <t xml:space="preserve">SUD  </t>
  </si>
  <si>
    <t>SUD VEST</t>
  </si>
  <si>
    <t>VEST</t>
  </si>
  <si>
    <t>NORD VEST</t>
  </si>
  <si>
    <t>CENTRU</t>
  </si>
  <si>
    <t>Proiecte respinse</t>
  </si>
  <si>
    <t>Proiecte contractate</t>
  </si>
  <si>
    <t>Valoare solicitată</t>
  </si>
  <si>
    <t>Proiecte depuse</t>
  </si>
  <si>
    <t>BUCURESTI - ILFOV</t>
  </si>
  <si>
    <t>Grad de utilizare*</t>
  </si>
  <si>
    <t>alocari mil euro</t>
  </si>
  <si>
    <t>Rata de schimb</t>
  </si>
  <si>
    <t>.</t>
  </si>
  <si>
    <t>Valoare alocată (FEDR + Buget de Stat)</t>
  </si>
  <si>
    <t>Poli de crestere</t>
  </si>
  <si>
    <t>Poli de dezvoltare</t>
  </si>
  <si>
    <t>Centre urbane</t>
  </si>
  <si>
    <t>3.2 - Infrastructura servicii sociale</t>
  </si>
  <si>
    <t>AXA 4 - Mediul de afaceri</t>
  </si>
  <si>
    <t>4.1 - Infrastructura de afaceri</t>
  </si>
  <si>
    <t>4.2 - Situri industriale</t>
  </si>
  <si>
    <t>AXA 5 - Turism</t>
  </si>
  <si>
    <t>5.1 - Patrimoniu cultural</t>
  </si>
  <si>
    <t>milioane lei</t>
  </si>
  <si>
    <t>REGIUNEA NORD EST</t>
  </si>
  <si>
    <t>REGIUNEA SUD EST</t>
  </si>
  <si>
    <t>REGIUNEA SUD</t>
  </si>
  <si>
    <t>REGIUNEA SUD VEST</t>
  </si>
  <si>
    <t>REGIUNEA NORD VEST</t>
  </si>
  <si>
    <t>REGIUNEA VEST</t>
  </si>
  <si>
    <t>REGIUNEA CENTRU</t>
  </si>
  <si>
    <t>REGIUNEA BUCURESTI - ILFOV</t>
  </si>
  <si>
    <t>5.3 - Promovarea turismului ***</t>
  </si>
  <si>
    <t>Axa Prioritară / Domeniul major de intervenţie</t>
  </si>
  <si>
    <t>AXA 1 - Dezvoltare urbană</t>
  </si>
  <si>
    <t>AXA 2 - Infrastructura rutieră</t>
  </si>
  <si>
    <t>3.1 - Infrastructura de sănătate</t>
  </si>
  <si>
    <t>4.3 - Microîntreprinderi</t>
  </si>
  <si>
    <t>5.2 - Cazare şi agrement turistic</t>
  </si>
  <si>
    <t>Grad de utilizare după mărimea  fondurilor solicitate prin proiectele depuse*</t>
  </si>
  <si>
    <t>2.1 - Infrastructura rutieră</t>
  </si>
  <si>
    <t>AXA 3 - Infrastructura socială</t>
  </si>
  <si>
    <t>3.3 - Echipamente situaţii de urgenţă</t>
  </si>
  <si>
    <t>3.4 - Infrastructura educaţională</t>
  </si>
  <si>
    <t xml:space="preserve">* gradul de utilizare reprezintă valoarea solicitată a proiectelor aflate în curs de evaluare şi contractate, raportat la valoarea alocărilor financiare </t>
  </si>
  <si>
    <t>Număr</t>
  </si>
  <si>
    <t xml:space="preserve">Număr </t>
  </si>
  <si>
    <t>Regiune</t>
  </si>
  <si>
    <t>PROGRAMUL OPERAŢIONAL REGIONAL 2007 - 2013</t>
  </si>
  <si>
    <t>Valoare alocată (FEDR + Buget de stat)</t>
  </si>
  <si>
    <t>**planuri integrate de dezvoltare urbană depuse/proiecte intrate în procesul de evaluare; valoarea solicitată se referă  la proiectele intrate în evaluare</t>
  </si>
  <si>
    <t>10/24**</t>
  </si>
  <si>
    <t>12/35**</t>
  </si>
  <si>
    <t>11/38**</t>
  </si>
  <si>
    <t>9/27**</t>
  </si>
  <si>
    <t>`</t>
  </si>
  <si>
    <t>11/51**</t>
  </si>
  <si>
    <t>15/49**</t>
  </si>
  <si>
    <t>16/55**</t>
  </si>
  <si>
    <t>dep</t>
  </si>
  <si>
    <t>resp</t>
  </si>
  <si>
    <t>ctr lucr</t>
  </si>
  <si>
    <t>plati</t>
  </si>
  <si>
    <t>GRAD DE UTILIZARE FARA DRUMURI SI LISTA REZERVA</t>
  </si>
  <si>
    <t>PROI EVAL</t>
  </si>
  <si>
    <t>SUMA SOL</t>
  </si>
  <si>
    <t>EURO</t>
  </si>
  <si>
    <t>NR PROI</t>
  </si>
  <si>
    <t>SUM SOL</t>
  </si>
  <si>
    <t>FARA 2.1</t>
  </si>
  <si>
    <t>ron</t>
  </si>
  <si>
    <t>euro</t>
  </si>
  <si>
    <t>%</t>
  </si>
  <si>
    <t>Grad de utilizare* - % -</t>
  </si>
  <si>
    <t>contracte</t>
  </si>
  <si>
    <t>*** proiectele sunt gestionate, la nivel naţional, de organismul intermediar organizat în Ministerul Dezvoltării Regionale şi Turismului</t>
  </si>
  <si>
    <t>ne</t>
  </si>
  <si>
    <t>se</t>
  </si>
  <si>
    <t xml:space="preserve">s </t>
  </si>
  <si>
    <t>sv</t>
  </si>
  <si>
    <t>v</t>
  </si>
  <si>
    <t>nv</t>
  </si>
  <si>
    <t>c</t>
  </si>
  <si>
    <t>bi</t>
  </si>
  <si>
    <t>1.1 PC</t>
  </si>
  <si>
    <t>1.1 PD</t>
  </si>
  <si>
    <t>1.1 CU</t>
  </si>
  <si>
    <t>2/9**</t>
  </si>
  <si>
    <t>1/10**</t>
  </si>
  <si>
    <t>2/16**</t>
  </si>
  <si>
    <t>3/28**</t>
  </si>
  <si>
    <t>1/13**</t>
  </si>
  <si>
    <t>2/14**</t>
  </si>
  <si>
    <t>2/11**</t>
  </si>
  <si>
    <t>5/61**</t>
  </si>
  <si>
    <t>Stadiul  implementării POR la data de 31.05.2011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</si>
</sst>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??\ _l_e_i_-;_-@_-"/>
    <numFmt numFmtId="173" formatCode="#.##0"/>
    <numFmt numFmtId="174" formatCode="_(* #.##0.00_);_(* \(#.##0.00\);_(* &quot;-&quot;??_);_(@_)"/>
    <numFmt numFmtId="175" formatCode="#.##0.00"/>
    <numFmt numFmtId="176" formatCode="0.0000"/>
    <numFmt numFmtId="177" formatCode="0.000"/>
    <numFmt numFmtId="178" formatCode="_-* #.##0\ _l_e_i_-;\-* #.##0\ _l_e_i_-;_-* &quot;-&quot;??\ _l_e_i_-;_-@_-"/>
    <numFmt numFmtId="179" formatCode="0.00000000000"/>
    <numFmt numFmtId="180" formatCode="0.0"/>
    <numFmt numFmtId="181" formatCode="#.##0.0"/>
    <numFmt numFmtId="182" formatCode="0.0%"/>
    <numFmt numFmtId="183" formatCode="_(* #,##0.0_);_(* \(#,##0.0\);_(* &quot;-&quot;??_);_(@_)"/>
    <numFmt numFmtId="184" formatCode="0.00000"/>
    <numFmt numFmtId="185" formatCode="_(* #.##0.0_);_(* \(#.##0.0\);_(* &quot;-&quot;?_);_(@_)"/>
    <numFmt numFmtId="186" formatCode="_(* #.##0.000_);_(* \(#.##0.000\);_(* &quot;-&quot;?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 vertical="top" wrapText="1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4" fontId="0" fillId="0" borderId="15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 vertical="center" wrapText="1"/>
    </xf>
    <xf numFmtId="1" fontId="1" fillId="0" borderId="0" xfId="0" applyNumberFormat="1" applyFont="1" applyAlignment="1">
      <alignment/>
    </xf>
    <xf numFmtId="1" fontId="1" fillId="33" borderId="10" xfId="0" applyNumberFormat="1" applyFont="1" applyFill="1" applyBorder="1" applyAlignment="1">
      <alignment horizontal="left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83" fontId="0" fillId="0" borderId="11" xfId="42" applyNumberFormat="1" applyFont="1" applyBorder="1" applyAlignment="1">
      <alignment horizontal="center" vertical="center" wrapText="1"/>
    </xf>
    <xf numFmtId="183" fontId="1" fillId="0" borderId="11" xfId="42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180" fontId="0" fillId="33" borderId="11" xfId="0" applyNumberFormat="1" applyFill="1" applyBorder="1" applyAlignment="1">
      <alignment horizontal="right" vertical="center" wrapText="1"/>
    </xf>
    <xf numFmtId="1" fontId="0" fillId="33" borderId="11" xfId="0" applyNumberFormat="1" applyFill="1" applyBorder="1" applyAlignment="1">
      <alignment horizontal="right" vertical="center" wrapText="1"/>
    </xf>
    <xf numFmtId="182" fontId="0" fillId="33" borderId="12" xfId="0" applyNumberFormat="1" applyFill="1" applyBorder="1" applyAlignment="1">
      <alignment horizontal="right" vertical="center" wrapText="1"/>
    </xf>
    <xf numFmtId="180" fontId="0" fillId="0" borderId="11" xfId="0" applyNumberFormat="1" applyBorder="1" applyAlignment="1">
      <alignment horizontal="right" vertical="center" wrapText="1"/>
    </xf>
    <xf numFmtId="1" fontId="0" fillId="0" borderId="11" xfId="0" applyNumberFormat="1" applyBorder="1" applyAlignment="1">
      <alignment horizontal="right" vertical="center" wrapText="1"/>
    </xf>
    <xf numFmtId="182" fontId="0" fillId="0" borderId="12" xfId="0" applyNumberFormat="1" applyBorder="1" applyAlignment="1">
      <alignment horizontal="right" vertical="center" wrapText="1"/>
    </xf>
    <xf numFmtId="180" fontId="0" fillId="0" borderId="11" xfId="0" applyNumberFormat="1" applyFill="1" applyBorder="1" applyAlignment="1">
      <alignment horizontal="right" vertical="center" wrapText="1"/>
    </xf>
    <xf numFmtId="183" fontId="0" fillId="33" borderId="14" xfId="42" applyNumberFormat="1" applyFont="1" applyFill="1" applyBorder="1" applyAlignment="1">
      <alignment horizontal="right" vertical="center" wrapText="1"/>
    </xf>
    <xf numFmtId="1" fontId="0" fillId="33" borderId="14" xfId="0" applyNumberFormat="1" applyFill="1" applyBorder="1" applyAlignment="1">
      <alignment horizontal="right" vertical="center" wrapText="1"/>
    </xf>
    <xf numFmtId="180" fontId="0" fillId="33" borderId="14" xfId="0" applyNumberFormat="1" applyFill="1" applyBorder="1" applyAlignment="1">
      <alignment horizontal="right" vertical="center" wrapText="1"/>
    </xf>
    <xf numFmtId="182" fontId="0" fillId="33" borderId="16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33" borderId="11" xfId="0" applyFill="1" applyBorder="1" applyAlignment="1">
      <alignment horizontal="right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180" fontId="0" fillId="0" borderId="11" xfId="0" applyNumberFormat="1" applyFont="1" applyBorder="1" applyAlignment="1">
      <alignment horizontal="right" vertical="center" wrapText="1"/>
    </xf>
    <xf numFmtId="172" fontId="0" fillId="33" borderId="11" xfId="0" applyNumberFormat="1" applyFill="1" applyBorder="1" applyAlignment="1">
      <alignment horizontal="right" vertical="center" wrapText="1"/>
    </xf>
    <xf numFmtId="180" fontId="0" fillId="33" borderId="11" xfId="0" applyNumberFormat="1" applyFont="1" applyFill="1" applyBorder="1" applyAlignment="1">
      <alignment horizontal="right" vertical="center" wrapText="1"/>
    </xf>
    <xf numFmtId="172" fontId="0" fillId="33" borderId="11" xfId="0" applyNumberFormat="1" applyFont="1" applyFill="1" applyBorder="1" applyAlignment="1">
      <alignment horizontal="right" vertical="center" wrapText="1"/>
    </xf>
    <xf numFmtId="1" fontId="0" fillId="33" borderId="11" xfId="0" applyNumberFormat="1" applyFont="1" applyFill="1" applyBorder="1" applyAlignment="1">
      <alignment horizontal="right" vertical="center" wrapText="1"/>
    </xf>
    <xf numFmtId="182" fontId="0" fillId="33" borderId="12" xfId="0" applyNumberFormat="1" applyFont="1" applyFill="1" applyBorder="1" applyAlignment="1">
      <alignment horizontal="right" vertical="center" wrapText="1"/>
    </xf>
    <xf numFmtId="182" fontId="0" fillId="0" borderId="12" xfId="0" applyNumberFormat="1" applyFont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right" vertical="center" wrapText="1"/>
    </xf>
    <xf numFmtId="183" fontId="0" fillId="33" borderId="14" xfId="42" applyNumberFormat="1" applyFont="1" applyFill="1" applyBorder="1" applyAlignment="1">
      <alignment horizontal="right" vertical="center" wrapText="1"/>
    </xf>
    <xf numFmtId="172" fontId="0" fillId="33" borderId="14" xfId="0" applyNumberFormat="1" applyFont="1" applyFill="1" applyBorder="1" applyAlignment="1">
      <alignment horizontal="right" vertical="center" wrapText="1"/>
    </xf>
    <xf numFmtId="180" fontId="0" fillId="33" borderId="14" xfId="0" applyNumberFormat="1" applyFont="1" applyFill="1" applyBorder="1" applyAlignment="1">
      <alignment horizontal="right" vertical="center" wrapText="1"/>
    </xf>
    <xf numFmtId="182" fontId="0" fillId="33" borderId="16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11" xfId="0" applyFill="1" applyBorder="1" applyAlignment="1">
      <alignment horizontal="right" vertical="center" wrapText="1"/>
    </xf>
    <xf numFmtId="180" fontId="4" fillId="0" borderId="11" xfId="0" applyNumberFormat="1" applyFont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83" fontId="1" fillId="0" borderId="11" xfId="42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180" fontId="0" fillId="0" borderId="11" xfId="0" applyNumberFormat="1" applyFont="1" applyFill="1" applyBorder="1" applyAlignment="1">
      <alignment horizontal="right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right" vertical="center" wrapText="1"/>
    </xf>
    <xf numFmtId="1" fontId="0" fillId="0" borderId="11" xfId="42" applyNumberFormat="1" applyFont="1" applyFill="1" applyBorder="1" applyAlignment="1">
      <alignment horizontal="right" vertical="center" wrapText="1"/>
    </xf>
    <xf numFmtId="16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center" vertical="center" wrapText="1"/>
    </xf>
    <xf numFmtId="1" fontId="0" fillId="34" borderId="0" xfId="0" applyNumberFormat="1" applyFill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180" fontId="0" fillId="35" borderId="0" xfId="0" applyNumberFormat="1" applyFill="1" applyAlignment="1">
      <alignment/>
    </xf>
    <xf numFmtId="1" fontId="0" fillId="36" borderId="0" xfId="0" applyNumberFormat="1" applyFill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34" borderId="0" xfId="0" applyFill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184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 wrapText="1"/>
    </xf>
    <xf numFmtId="171" fontId="0" fillId="0" borderId="0" xfId="42" applyFont="1" applyAlignment="1">
      <alignment/>
    </xf>
    <xf numFmtId="0" fontId="0" fillId="37" borderId="0" xfId="0" applyFont="1" applyFill="1" applyAlignment="1">
      <alignment/>
    </xf>
    <xf numFmtId="1" fontId="0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171" fontId="0" fillId="37" borderId="0" xfId="42" applyFont="1" applyFill="1" applyAlignment="1">
      <alignment/>
    </xf>
    <xf numFmtId="2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2" fontId="1" fillId="37" borderId="10" xfId="0" applyNumberFormat="1" applyFont="1" applyFill="1" applyBorder="1" applyAlignment="1">
      <alignment horizontal="center" vertical="center" wrapText="1"/>
    </xf>
    <xf numFmtId="2" fontId="0" fillId="37" borderId="10" xfId="0" applyNumberFormat="1" applyFill="1" applyBorder="1" applyAlignment="1">
      <alignment horizontal="center" vertical="center" wrapText="1"/>
    </xf>
    <xf numFmtId="180" fontId="0" fillId="37" borderId="0" xfId="0" applyNumberFormat="1" applyFill="1" applyAlignment="1">
      <alignment/>
    </xf>
    <xf numFmtId="1" fontId="1" fillId="37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180" fontId="1" fillId="37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1" fontId="1" fillId="0" borderId="17" xfId="0" applyNumberFormat="1" applyFont="1" applyFill="1" applyBorder="1" applyAlignment="1">
      <alignment horizontal="left" vertical="center" wrapText="1"/>
    </xf>
    <xf numFmtId="180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182" fontId="0" fillId="0" borderId="19" xfId="0" applyNumberFormat="1" applyBorder="1" applyAlignment="1">
      <alignment horizontal="right" vertical="center" wrapText="1"/>
    </xf>
    <xf numFmtId="1" fontId="1" fillId="34" borderId="0" xfId="0" applyNumberFormat="1" applyFont="1" applyFill="1" applyBorder="1" applyAlignment="1">
      <alignment horizontal="center"/>
    </xf>
    <xf numFmtId="1" fontId="1" fillId="34" borderId="20" xfId="0" applyNumberFormat="1" applyFont="1" applyFill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 horizontal="center" vertical="center" wrapText="1"/>
    </xf>
    <xf numFmtId="1" fontId="0" fillId="34" borderId="11" xfId="0" applyNumberFormat="1" applyFill="1" applyBorder="1" applyAlignment="1">
      <alignment horizontal="center" vertical="center" wrapText="1"/>
    </xf>
    <xf numFmtId="180" fontId="0" fillId="34" borderId="11" xfId="0" applyNumberFormat="1" applyFill="1" applyBorder="1" applyAlignment="1">
      <alignment horizontal="right" vertical="center" wrapText="1"/>
    </xf>
    <xf numFmtId="1" fontId="1" fillId="34" borderId="0" xfId="0" applyNumberFormat="1" applyFont="1" applyFill="1" applyAlignment="1">
      <alignment/>
    </xf>
    <xf numFmtId="1" fontId="1" fillId="34" borderId="0" xfId="0" applyNumberFormat="1" applyFont="1" applyFill="1" applyAlignment="1">
      <alignment vertical="top" wrapText="1"/>
    </xf>
    <xf numFmtId="4" fontId="0" fillId="34" borderId="0" xfId="0" applyNumberFormat="1" applyFill="1" applyAlignment="1">
      <alignment/>
    </xf>
    <xf numFmtId="0" fontId="0" fillId="34" borderId="11" xfId="0" applyFill="1" applyBorder="1" applyAlignment="1">
      <alignment horizontal="center" vertical="center" wrapText="1"/>
    </xf>
    <xf numFmtId="176" fontId="0" fillId="34" borderId="0" xfId="0" applyNumberFormat="1" applyFill="1" applyAlignment="1">
      <alignment/>
    </xf>
    <xf numFmtId="180" fontId="0" fillId="34" borderId="0" xfId="0" applyNumberFormat="1" applyFill="1" applyAlignment="1">
      <alignment/>
    </xf>
    <xf numFmtId="0" fontId="0" fillId="34" borderId="11" xfId="0" applyFont="1" applyFill="1" applyBorder="1" applyAlignment="1">
      <alignment horizontal="center" vertical="center" wrapText="1"/>
    </xf>
    <xf numFmtId="180" fontId="0" fillId="34" borderId="11" xfId="0" applyNumberFormat="1" applyFont="1" applyFill="1" applyBorder="1" applyAlignment="1">
      <alignment horizontal="right" vertical="center" wrapText="1"/>
    </xf>
    <xf numFmtId="177" fontId="0" fillId="34" borderId="0" xfId="0" applyNumberFormat="1" applyFill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1" xfId="0" applyNumberForma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12" xfId="0" applyNumberFormat="1" applyFill="1" applyBorder="1" applyAlignment="1">
      <alignment horizontal="center" vertical="center" wrapText="1"/>
    </xf>
    <xf numFmtId="182" fontId="0" fillId="0" borderId="12" xfId="0" applyNumberFormat="1" applyFill="1" applyBorder="1" applyAlignment="1">
      <alignment horizontal="center" vertical="center" wrapText="1"/>
    </xf>
    <xf numFmtId="182" fontId="1" fillId="0" borderId="12" xfId="0" applyNumberFormat="1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right" vertical="center" wrapText="1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0"/>
  <sheetViews>
    <sheetView zoomScale="90" zoomScaleNormal="90" zoomScalePageLayoutView="0" workbookViewId="0" topLeftCell="A1">
      <pane xSplit="3" topLeftCell="D1" activePane="topRight" state="frozen"/>
      <selection pane="topLeft" activeCell="C4" sqref="C4"/>
      <selection pane="topRight" activeCell="C3" sqref="C3:J3"/>
    </sheetView>
  </sheetViews>
  <sheetFormatPr defaultColWidth="9.140625" defaultRowHeight="12.75"/>
  <cols>
    <col min="1" max="1" width="12.8515625" style="9" hidden="1" customWidth="1"/>
    <col min="2" max="2" width="12.8515625" style="78" hidden="1" customWidth="1"/>
    <col min="3" max="3" width="33.28125" style="9" customWidth="1"/>
    <col min="4" max="4" width="11.00390625" style="9" customWidth="1"/>
    <col min="5" max="5" width="8.421875" style="9" customWidth="1"/>
    <col min="6" max="6" width="10.7109375" style="9" customWidth="1"/>
    <col min="7" max="7" width="7.7109375" style="9" customWidth="1"/>
    <col min="8" max="8" width="11.00390625" style="9" customWidth="1"/>
    <col min="9" max="9" width="9.140625" style="9" customWidth="1"/>
    <col min="10" max="10" width="11.57421875" style="9" customWidth="1"/>
    <col min="11" max="11" width="11.57421875" style="78" hidden="1" customWidth="1"/>
    <col min="12" max="12" width="11.00390625" style="9" customWidth="1"/>
    <col min="13" max="13" width="14.28125" style="9" hidden="1" customWidth="1"/>
    <col min="14" max="14" width="9.140625" style="9" hidden="1" customWidth="1"/>
    <col min="15" max="15" width="10.421875" style="9" hidden="1" customWidth="1"/>
    <col min="16" max="16384" width="9.140625" style="9" customWidth="1"/>
  </cols>
  <sheetData>
    <row r="2" spans="3:12" ht="12.75">
      <c r="C2" s="139" t="s">
        <v>28</v>
      </c>
      <c r="D2" s="139"/>
      <c r="E2" s="139"/>
      <c r="F2" s="139"/>
      <c r="G2" s="139"/>
      <c r="H2" s="139"/>
      <c r="I2" s="139"/>
      <c r="J2" s="139"/>
      <c r="K2" s="139"/>
      <c r="L2" s="139"/>
    </row>
    <row r="3" spans="3:12" ht="13.5" thickBot="1">
      <c r="C3" s="151" t="s">
        <v>99</v>
      </c>
      <c r="D3" s="151"/>
      <c r="E3" s="151"/>
      <c r="F3" s="151"/>
      <c r="G3" s="151"/>
      <c r="H3" s="151"/>
      <c r="I3" s="151"/>
      <c r="J3" s="151"/>
      <c r="K3" s="113"/>
      <c r="L3" s="9" t="s">
        <v>27</v>
      </c>
    </row>
    <row r="4" spans="3:12" ht="30.75" customHeight="1">
      <c r="C4" s="141" t="s">
        <v>37</v>
      </c>
      <c r="D4" s="143" t="s">
        <v>17</v>
      </c>
      <c r="E4" s="145" t="s">
        <v>11</v>
      </c>
      <c r="F4" s="146"/>
      <c r="G4" s="145" t="s">
        <v>8</v>
      </c>
      <c r="H4" s="146"/>
      <c r="I4" s="149" t="s">
        <v>9</v>
      </c>
      <c r="J4" s="150"/>
      <c r="K4" s="114"/>
      <c r="L4" s="147" t="s">
        <v>13</v>
      </c>
    </row>
    <row r="5" spans="1:12" ht="41.25" customHeight="1">
      <c r="A5" s="17" t="s">
        <v>14</v>
      </c>
      <c r="B5" s="119"/>
      <c r="C5" s="142"/>
      <c r="D5" s="144"/>
      <c r="E5" s="10" t="s">
        <v>49</v>
      </c>
      <c r="F5" s="10" t="s">
        <v>10</v>
      </c>
      <c r="G5" s="10" t="s">
        <v>50</v>
      </c>
      <c r="H5" s="10" t="s">
        <v>10</v>
      </c>
      <c r="I5" s="69" t="s">
        <v>50</v>
      </c>
      <c r="J5" s="69" t="s">
        <v>10</v>
      </c>
      <c r="K5" s="115"/>
      <c r="L5" s="148"/>
    </row>
    <row r="6" spans="3:12" ht="12.75" hidden="1">
      <c r="C6" s="11" t="s">
        <v>15</v>
      </c>
      <c r="D6" s="77">
        <f>1*4.2125</f>
        <v>4.2125</v>
      </c>
      <c r="E6" s="73"/>
      <c r="F6" s="73"/>
      <c r="G6" s="73"/>
      <c r="H6" s="73"/>
      <c r="I6" s="12"/>
      <c r="J6" s="12"/>
      <c r="K6" s="116"/>
      <c r="L6" s="13"/>
    </row>
    <row r="7" spans="3:13" ht="12.75">
      <c r="C7" s="14"/>
      <c r="D7" s="12"/>
      <c r="E7" s="73"/>
      <c r="F7" s="73"/>
      <c r="G7" s="73"/>
      <c r="H7" s="73"/>
      <c r="I7" s="12"/>
      <c r="J7" s="12"/>
      <c r="K7" s="116"/>
      <c r="L7" s="13"/>
      <c r="M7" s="9">
        <f>F7-H7</f>
        <v>0</v>
      </c>
    </row>
    <row r="8" spans="3:15" ht="12.75">
      <c r="C8" s="32" t="s">
        <v>38</v>
      </c>
      <c r="D8" s="39">
        <f>D9+D10+D11</f>
        <v>937.2812500000001</v>
      </c>
      <c r="E8" s="40">
        <v>72</v>
      </c>
      <c r="F8" s="39">
        <f>F9+F10+F11</f>
        <v>996.7</v>
      </c>
      <c r="G8" s="40">
        <f>G9+G10+G11</f>
        <v>8</v>
      </c>
      <c r="H8" s="39">
        <f>H9+H10+H11</f>
        <v>66.02</v>
      </c>
      <c r="I8" s="40">
        <f>I9+I10+I11</f>
        <v>34</v>
      </c>
      <c r="J8" s="39">
        <f>J9+J10+J11</f>
        <v>645.76</v>
      </c>
      <c r="K8" s="117"/>
      <c r="L8" s="41">
        <f>M8/D8</f>
        <v>0.9929570233054379</v>
      </c>
      <c r="M8" s="9">
        <f aca="true" t="shared" si="0" ref="M8:M33">F8-H8</f>
        <v>930.6800000000001</v>
      </c>
      <c r="N8" s="9">
        <f>F8-H8</f>
        <v>930.6800000000001</v>
      </c>
      <c r="O8" s="16">
        <f aca="true" t="shared" si="1" ref="O8:O31">(N8*100)/D8</f>
        <v>99.29570233054378</v>
      </c>
    </row>
    <row r="9" spans="1:16" ht="15.75" customHeight="1">
      <c r="A9" s="18">
        <v>111.25</v>
      </c>
      <c r="B9" s="120">
        <f>A9-K9</f>
        <v>111.25</v>
      </c>
      <c r="C9" s="38" t="s">
        <v>18</v>
      </c>
      <c r="D9" s="42">
        <f>A9*$D$6</f>
        <v>468.64062500000006</v>
      </c>
      <c r="E9" s="74">
        <v>6</v>
      </c>
      <c r="F9" s="45">
        <v>296.48</v>
      </c>
      <c r="G9" s="74">
        <v>0</v>
      </c>
      <c r="H9" s="45">
        <v>0</v>
      </c>
      <c r="I9" s="43">
        <v>4</v>
      </c>
      <c r="J9" s="42">
        <v>219.85</v>
      </c>
      <c r="K9" s="117"/>
      <c r="L9" s="44">
        <f>M9/D9</f>
        <v>0.632638282265862</v>
      </c>
      <c r="M9" s="9">
        <f t="shared" si="0"/>
        <v>296.48</v>
      </c>
      <c r="N9" s="9">
        <f aca="true" t="shared" si="2" ref="N9:N31">F9-H9</f>
        <v>296.48</v>
      </c>
      <c r="O9" s="16">
        <f t="shared" si="1"/>
        <v>63.2638282265862</v>
      </c>
      <c r="P9" s="35"/>
    </row>
    <row r="10" spans="1:16" ht="14.25" customHeight="1">
      <c r="A10" s="18">
        <v>44.5</v>
      </c>
      <c r="B10" s="120">
        <f aca="true" t="shared" si="3" ref="B10:B32">A10-K10</f>
        <v>44.5</v>
      </c>
      <c r="C10" s="38" t="s">
        <v>19</v>
      </c>
      <c r="D10" s="42">
        <f>A10*$D$6</f>
        <v>187.45625</v>
      </c>
      <c r="E10" s="138" t="s">
        <v>97</v>
      </c>
      <c r="F10" s="45">
        <v>199.94</v>
      </c>
      <c r="G10" s="74">
        <v>3</v>
      </c>
      <c r="H10" s="45">
        <v>62.55</v>
      </c>
      <c r="I10" s="43">
        <v>5</v>
      </c>
      <c r="J10" s="42">
        <v>98.49</v>
      </c>
      <c r="K10" s="117"/>
      <c r="L10" s="44">
        <f>M10/D10</f>
        <v>0.7329176807921848</v>
      </c>
      <c r="M10" s="9">
        <f t="shared" si="0"/>
        <v>137.39</v>
      </c>
      <c r="N10" s="9">
        <f t="shared" si="2"/>
        <v>137.39</v>
      </c>
      <c r="O10" s="16">
        <f t="shared" si="1"/>
        <v>73.29176807921847</v>
      </c>
      <c r="P10" s="16"/>
    </row>
    <row r="11" spans="1:16" ht="15" customHeight="1">
      <c r="A11" s="18">
        <v>66.75</v>
      </c>
      <c r="B11" s="120">
        <f t="shared" si="3"/>
        <v>66.75</v>
      </c>
      <c r="C11" s="38" t="s">
        <v>20</v>
      </c>
      <c r="D11" s="42">
        <f>A11*$D$6</f>
        <v>281.18437500000005</v>
      </c>
      <c r="E11" s="74" t="s">
        <v>62</v>
      </c>
      <c r="F11" s="45">
        <v>500.28</v>
      </c>
      <c r="G11" s="74">
        <v>5</v>
      </c>
      <c r="H11" s="45">
        <v>3.47</v>
      </c>
      <c r="I11" s="43">
        <v>25</v>
      </c>
      <c r="J11" s="42">
        <v>327.42</v>
      </c>
      <c r="K11" s="117"/>
      <c r="L11" s="44">
        <f>M11/D11</f>
        <v>1.7668478200468993</v>
      </c>
      <c r="M11" s="9">
        <f t="shared" si="0"/>
        <v>496.80999999999995</v>
      </c>
      <c r="N11" s="9">
        <f>D11</f>
        <v>281.18437500000005</v>
      </c>
      <c r="O11" s="16">
        <f t="shared" si="1"/>
        <v>100</v>
      </c>
      <c r="P11" s="16"/>
    </row>
    <row r="12" spans="1:15" ht="12.75">
      <c r="A12" s="16">
        <v>222.5</v>
      </c>
      <c r="B12" s="120">
        <f t="shared" si="3"/>
        <v>222.5</v>
      </c>
      <c r="C12" s="25"/>
      <c r="D12" s="42"/>
      <c r="E12" s="74"/>
      <c r="F12" s="45"/>
      <c r="G12" s="74"/>
      <c r="H12" s="45"/>
      <c r="I12" s="43"/>
      <c r="J12" s="42"/>
      <c r="K12" s="117"/>
      <c r="L12" s="44"/>
      <c r="M12" s="9">
        <f t="shared" si="0"/>
        <v>0</v>
      </c>
      <c r="N12" s="9">
        <f t="shared" si="2"/>
        <v>0</v>
      </c>
      <c r="O12" s="16" t="e">
        <f t="shared" si="1"/>
        <v>#DIV/0!</v>
      </c>
    </row>
    <row r="13" spans="1:15" ht="12.75">
      <c r="A13" s="16"/>
      <c r="B13" s="120">
        <f t="shared" si="3"/>
        <v>-184.69462492616657</v>
      </c>
      <c r="C13" s="32" t="s">
        <v>39</v>
      </c>
      <c r="D13" s="39">
        <f>D14</f>
        <v>590.718875</v>
      </c>
      <c r="E13" s="40">
        <f aca="true" t="shared" si="4" ref="E13:J13">E14</f>
        <v>60</v>
      </c>
      <c r="F13" s="39">
        <f t="shared" si="4"/>
        <v>1632.07</v>
      </c>
      <c r="G13" s="40">
        <f t="shared" si="4"/>
        <v>8</v>
      </c>
      <c r="H13" s="39">
        <f t="shared" si="4"/>
        <v>93</v>
      </c>
      <c r="I13" s="40">
        <f>I14</f>
        <v>26</v>
      </c>
      <c r="J13" s="39">
        <f t="shared" si="4"/>
        <v>781.72</v>
      </c>
      <c r="K13" s="117">
        <f>J13/4.2325</f>
        <v>184.69462492616657</v>
      </c>
      <c r="L13" s="41">
        <f>M13/D13</f>
        <v>2.605418694298536</v>
      </c>
      <c r="M13" s="9">
        <f t="shared" si="0"/>
        <v>1539.07</v>
      </c>
      <c r="N13" s="9">
        <f>N14</f>
        <v>590.718875</v>
      </c>
      <c r="O13" s="16">
        <f t="shared" si="1"/>
        <v>100</v>
      </c>
    </row>
    <row r="14" spans="1:15" ht="12.75">
      <c r="A14" s="16">
        <v>140.23</v>
      </c>
      <c r="B14" s="120">
        <f t="shared" si="3"/>
        <v>-44.46462492616658</v>
      </c>
      <c r="C14" s="38" t="s">
        <v>44</v>
      </c>
      <c r="D14" s="42">
        <f>A14*$D$6</f>
        <v>590.718875</v>
      </c>
      <c r="E14" s="75">
        <v>60</v>
      </c>
      <c r="F14" s="45">
        <v>1632.07</v>
      </c>
      <c r="G14" s="74">
        <v>8</v>
      </c>
      <c r="H14" s="45">
        <v>93</v>
      </c>
      <c r="I14" s="43">
        <v>26</v>
      </c>
      <c r="J14" s="42">
        <v>781.72</v>
      </c>
      <c r="K14" s="117">
        <f aca="true" t="shared" si="5" ref="K14:K32">J14/4.2325</f>
        <v>184.69462492616657</v>
      </c>
      <c r="L14" s="44">
        <f>M14/D14</f>
        <v>2.605418694298536</v>
      </c>
      <c r="M14" s="9">
        <f t="shared" si="0"/>
        <v>1539.07</v>
      </c>
      <c r="N14" s="9">
        <f>D14</f>
        <v>590.718875</v>
      </c>
      <c r="O14" s="16">
        <f t="shared" si="1"/>
        <v>100</v>
      </c>
    </row>
    <row r="15" spans="1:15" ht="12.75">
      <c r="A15" s="16"/>
      <c r="B15" s="120">
        <f t="shared" si="3"/>
        <v>0</v>
      </c>
      <c r="C15" s="25"/>
      <c r="D15" s="42"/>
      <c r="E15" s="74"/>
      <c r="F15" s="45"/>
      <c r="G15" s="74"/>
      <c r="H15" s="45"/>
      <c r="I15" s="43"/>
      <c r="J15" s="42"/>
      <c r="K15" s="117">
        <f t="shared" si="5"/>
        <v>0</v>
      </c>
      <c r="L15" s="44"/>
      <c r="M15" s="9">
        <f t="shared" si="0"/>
        <v>0</v>
      </c>
      <c r="N15" s="9">
        <f t="shared" si="2"/>
        <v>0</v>
      </c>
      <c r="O15" s="16" t="e">
        <f t="shared" si="1"/>
        <v>#DIV/0!</v>
      </c>
    </row>
    <row r="16" spans="1:15" ht="12.75">
      <c r="A16" s="16"/>
      <c r="B16" s="120">
        <f t="shared" si="3"/>
        <v>-109.8145304193739</v>
      </c>
      <c r="C16" s="32" t="s">
        <v>45</v>
      </c>
      <c r="D16" s="39">
        <f>D17+D18+D19+D20</f>
        <v>443.02862500000003</v>
      </c>
      <c r="E16" s="40">
        <f aca="true" t="shared" si="6" ref="E16:J16">E17+E18+E19+E20</f>
        <v>195</v>
      </c>
      <c r="F16" s="39">
        <f t="shared" si="6"/>
        <v>1043.5700000000002</v>
      </c>
      <c r="G16" s="40">
        <f t="shared" si="6"/>
        <v>52</v>
      </c>
      <c r="H16" s="39">
        <f t="shared" si="6"/>
        <v>176.87</v>
      </c>
      <c r="I16" s="40">
        <f t="shared" si="6"/>
        <v>56</v>
      </c>
      <c r="J16" s="39">
        <f t="shared" si="6"/>
        <v>464.79</v>
      </c>
      <c r="K16" s="117">
        <f t="shared" si="5"/>
        <v>109.8145304193739</v>
      </c>
      <c r="L16" s="41">
        <f>M16/D16</f>
        <v>1.9563069993502116</v>
      </c>
      <c r="M16" s="9">
        <f t="shared" si="0"/>
        <v>866.7000000000002</v>
      </c>
      <c r="N16" s="9">
        <f>N17+N18+N19+N20</f>
        <v>438.82562500000006</v>
      </c>
      <c r="O16" s="16">
        <f t="shared" si="1"/>
        <v>99.0513028362445</v>
      </c>
    </row>
    <row r="17" spans="1:15" ht="13.5" customHeight="1">
      <c r="A17" s="16">
        <v>27.76</v>
      </c>
      <c r="B17" s="120">
        <f t="shared" si="3"/>
        <v>-2.8247607796810357</v>
      </c>
      <c r="C17" s="38" t="s">
        <v>40</v>
      </c>
      <c r="D17" s="42">
        <f>A17*$D$6</f>
        <v>116.93900000000002</v>
      </c>
      <c r="E17" s="74">
        <v>15</v>
      </c>
      <c r="F17" s="45">
        <v>191.76</v>
      </c>
      <c r="G17" s="74">
        <v>1</v>
      </c>
      <c r="H17" s="45">
        <v>11.04</v>
      </c>
      <c r="I17" s="43">
        <v>8</v>
      </c>
      <c r="J17" s="42">
        <v>129.45</v>
      </c>
      <c r="K17" s="117">
        <f t="shared" si="5"/>
        <v>30.584760779681037</v>
      </c>
      <c r="L17" s="44">
        <f>M17/D17</f>
        <v>1.5454211169926197</v>
      </c>
      <c r="M17" s="9">
        <f t="shared" si="0"/>
        <v>180.72</v>
      </c>
      <c r="N17" s="9">
        <f>D17</f>
        <v>116.93900000000002</v>
      </c>
      <c r="O17" s="16">
        <f t="shared" si="1"/>
        <v>100</v>
      </c>
    </row>
    <row r="18" spans="1:15" ht="18" customHeight="1">
      <c r="A18" s="16">
        <v>15.92</v>
      </c>
      <c r="B18" s="120">
        <f t="shared" si="3"/>
        <v>-0.19104548139397615</v>
      </c>
      <c r="C18" s="38" t="s">
        <v>21</v>
      </c>
      <c r="D18" s="42">
        <f>A18*$D$6</f>
        <v>67.063</v>
      </c>
      <c r="E18" s="74">
        <v>72</v>
      </c>
      <c r="F18" s="45">
        <v>154.62</v>
      </c>
      <c r="G18" s="74">
        <v>29</v>
      </c>
      <c r="H18" s="45">
        <v>60.62</v>
      </c>
      <c r="I18" s="43">
        <v>30</v>
      </c>
      <c r="J18" s="42">
        <v>68.19</v>
      </c>
      <c r="K18" s="117">
        <f t="shared" si="5"/>
        <v>16.111045481393976</v>
      </c>
      <c r="L18" s="44">
        <f>M18/D18</f>
        <v>1.4016670891549736</v>
      </c>
      <c r="M18" s="9">
        <f t="shared" si="0"/>
        <v>94</v>
      </c>
      <c r="N18" s="9">
        <f>D18</f>
        <v>67.063</v>
      </c>
      <c r="O18" s="16">
        <f t="shared" si="1"/>
        <v>100</v>
      </c>
    </row>
    <row r="19" spans="1:15" ht="28.5" customHeight="1">
      <c r="A19" s="16">
        <v>15.92</v>
      </c>
      <c r="B19" s="120">
        <f t="shared" si="3"/>
        <v>1.0706202008269337</v>
      </c>
      <c r="C19" s="38" t="s">
        <v>46</v>
      </c>
      <c r="D19" s="42">
        <f>A19*$D$6</f>
        <v>67.063</v>
      </c>
      <c r="E19" s="74">
        <v>3</v>
      </c>
      <c r="F19" s="45">
        <v>87.59</v>
      </c>
      <c r="G19" s="74">
        <v>1</v>
      </c>
      <c r="H19" s="45">
        <v>24.73</v>
      </c>
      <c r="I19" s="43">
        <v>2</v>
      </c>
      <c r="J19" s="42">
        <v>62.85</v>
      </c>
      <c r="K19" s="117">
        <f t="shared" si="5"/>
        <v>14.849379799173066</v>
      </c>
      <c r="L19" s="44">
        <f>M19/D19</f>
        <v>0.9373275874923579</v>
      </c>
      <c r="M19" s="9">
        <f t="shared" si="0"/>
        <v>62.86</v>
      </c>
      <c r="N19" s="9">
        <f t="shared" si="2"/>
        <v>62.86</v>
      </c>
      <c r="O19" s="16">
        <f t="shared" si="1"/>
        <v>93.73275874923578</v>
      </c>
    </row>
    <row r="20" spans="1:15" ht="18" customHeight="1">
      <c r="A20" s="16">
        <v>45.57</v>
      </c>
      <c r="B20" s="120">
        <f t="shared" si="3"/>
        <v>-2.699344359125817</v>
      </c>
      <c r="C20" s="38" t="s">
        <v>47</v>
      </c>
      <c r="D20" s="42">
        <f>A20*$D$6</f>
        <v>191.963625</v>
      </c>
      <c r="E20" s="43">
        <v>105</v>
      </c>
      <c r="F20" s="42">
        <v>609.6</v>
      </c>
      <c r="G20" s="43">
        <v>21</v>
      </c>
      <c r="H20" s="42">
        <v>80.48</v>
      </c>
      <c r="I20" s="43">
        <v>16</v>
      </c>
      <c r="J20" s="42">
        <v>204.3</v>
      </c>
      <c r="K20" s="117">
        <f t="shared" si="5"/>
        <v>48.26934435912582</v>
      </c>
      <c r="L20" s="44">
        <f>M20/D20</f>
        <v>2.7563555335027665</v>
      </c>
      <c r="M20" s="9">
        <f t="shared" si="0"/>
        <v>529.12</v>
      </c>
      <c r="N20" s="9">
        <f>D20</f>
        <v>191.963625</v>
      </c>
      <c r="O20" s="16">
        <f t="shared" si="1"/>
        <v>99.99999999999999</v>
      </c>
    </row>
    <row r="21" spans="1:15" ht="12.75">
      <c r="A21" s="16"/>
      <c r="B21" s="120">
        <f t="shared" si="3"/>
        <v>0</v>
      </c>
      <c r="C21" s="25"/>
      <c r="D21" s="42"/>
      <c r="E21" s="43"/>
      <c r="F21" s="42"/>
      <c r="G21" s="43"/>
      <c r="H21" s="42"/>
      <c r="I21" s="43"/>
      <c r="J21" s="42"/>
      <c r="K21" s="117">
        <f t="shared" si="5"/>
        <v>0</v>
      </c>
      <c r="L21" s="44"/>
      <c r="M21" s="9">
        <f t="shared" si="0"/>
        <v>0</v>
      </c>
      <c r="N21" s="9">
        <f t="shared" si="2"/>
        <v>0</v>
      </c>
      <c r="O21" s="16" t="e">
        <f t="shared" si="1"/>
        <v>#DIV/0!</v>
      </c>
    </row>
    <row r="22" spans="1:15" ht="12.75">
      <c r="A22" s="16"/>
      <c r="B22" s="120">
        <f t="shared" si="3"/>
        <v>-29.332545776727702</v>
      </c>
      <c r="C22" s="32" t="s">
        <v>22</v>
      </c>
      <c r="D22" s="39">
        <f>D23+D24+D25</f>
        <v>481.02537500000005</v>
      </c>
      <c r="E22" s="40">
        <f aca="true" t="shared" si="7" ref="E22:J22">E23+E24+E25</f>
        <v>705</v>
      </c>
      <c r="F22" s="39">
        <f t="shared" si="7"/>
        <v>838.5</v>
      </c>
      <c r="G22" s="40">
        <f t="shared" si="7"/>
        <v>305</v>
      </c>
      <c r="H22" s="39">
        <f t="shared" si="7"/>
        <v>347.12</v>
      </c>
      <c r="I22" s="40">
        <f t="shared" si="7"/>
        <v>77</v>
      </c>
      <c r="J22" s="39">
        <f t="shared" si="7"/>
        <v>124.14999999999999</v>
      </c>
      <c r="K22" s="117">
        <f t="shared" si="5"/>
        <v>29.332545776727702</v>
      </c>
      <c r="L22" s="41">
        <f>M22/D22</f>
        <v>1.0215261512971119</v>
      </c>
      <c r="M22" s="9">
        <f t="shared" si="0"/>
        <v>491.38</v>
      </c>
      <c r="N22" s="9">
        <f>N23+N24+N25</f>
        <v>491.38</v>
      </c>
      <c r="O22" s="16">
        <f t="shared" si="1"/>
        <v>102.15261512971118</v>
      </c>
    </row>
    <row r="23" spans="1:15" ht="14.25" customHeight="1">
      <c r="A23" s="16">
        <v>43.88</v>
      </c>
      <c r="B23" s="120">
        <f t="shared" si="3"/>
        <v>22.861689308919082</v>
      </c>
      <c r="C23" s="38" t="s">
        <v>23</v>
      </c>
      <c r="D23" s="42">
        <f>A23*$D$6</f>
        <v>184.84450000000004</v>
      </c>
      <c r="E23" s="74">
        <v>32</v>
      </c>
      <c r="F23" s="45">
        <v>429.8</v>
      </c>
      <c r="G23" s="74">
        <v>15</v>
      </c>
      <c r="H23" s="45">
        <v>184.9</v>
      </c>
      <c r="I23" s="43">
        <v>5</v>
      </c>
      <c r="J23" s="42">
        <v>88.96</v>
      </c>
      <c r="K23" s="117">
        <f t="shared" si="5"/>
        <v>21.01831069108092</v>
      </c>
      <c r="L23" s="44">
        <f>M23/D23</f>
        <v>1.3248974137721163</v>
      </c>
      <c r="M23" s="9">
        <f t="shared" si="0"/>
        <v>244.9</v>
      </c>
      <c r="N23" s="9">
        <f t="shared" si="2"/>
        <v>244.9</v>
      </c>
      <c r="O23" s="16">
        <f t="shared" si="1"/>
        <v>132.48974137721163</v>
      </c>
    </row>
    <row r="24" spans="1:15" ht="12.75">
      <c r="A24" s="16">
        <v>37.65</v>
      </c>
      <c r="B24" s="120">
        <f t="shared" si="3"/>
        <v>37.65</v>
      </c>
      <c r="C24" s="38" t="s">
        <v>24</v>
      </c>
      <c r="D24" s="42">
        <f>A24*$D$6</f>
        <v>158.600625</v>
      </c>
      <c r="E24" s="74">
        <v>0</v>
      </c>
      <c r="F24" s="45">
        <v>0</v>
      </c>
      <c r="G24" s="74">
        <v>0</v>
      </c>
      <c r="H24" s="45">
        <v>0</v>
      </c>
      <c r="I24" s="43">
        <v>0</v>
      </c>
      <c r="J24" s="42">
        <v>0</v>
      </c>
      <c r="K24" s="117">
        <f t="shared" si="5"/>
        <v>0</v>
      </c>
      <c r="L24" s="44">
        <f>M24/D24</f>
        <v>0</v>
      </c>
      <c r="M24" s="9">
        <f t="shared" si="0"/>
        <v>0</v>
      </c>
      <c r="N24" s="9">
        <f t="shared" si="2"/>
        <v>0</v>
      </c>
      <c r="O24" s="16">
        <f t="shared" si="1"/>
        <v>0</v>
      </c>
    </row>
    <row r="25" spans="1:15" ht="11.25" customHeight="1">
      <c r="A25" s="16">
        <v>32.66</v>
      </c>
      <c r="B25" s="120">
        <f t="shared" si="3"/>
        <v>24.345764914353218</v>
      </c>
      <c r="C25" s="38" t="s">
        <v>41</v>
      </c>
      <c r="D25" s="42">
        <f>A25*$D$6</f>
        <v>137.58025</v>
      </c>
      <c r="E25" s="74">
        <v>673</v>
      </c>
      <c r="F25" s="45">
        <v>408.7</v>
      </c>
      <c r="G25" s="74">
        <v>290</v>
      </c>
      <c r="H25" s="45">
        <v>162.22</v>
      </c>
      <c r="I25" s="43">
        <v>72</v>
      </c>
      <c r="J25" s="42">
        <v>35.19</v>
      </c>
      <c r="K25" s="117">
        <f t="shared" si="5"/>
        <v>8.31423508564678</v>
      </c>
      <c r="L25" s="44">
        <f>M25/D25</f>
        <v>1.791536212501431</v>
      </c>
      <c r="M25" s="9">
        <f t="shared" si="0"/>
        <v>246.48</v>
      </c>
      <c r="N25" s="9">
        <f t="shared" si="2"/>
        <v>246.48</v>
      </c>
      <c r="O25" s="16">
        <f t="shared" si="1"/>
        <v>179.1536212501431</v>
      </c>
    </row>
    <row r="26" spans="1:15" ht="12.75">
      <c r="A26" s="16"/>
      <c r="B26" s="120">
        <f t="shared" si="3"/>
        <v>0</v>
      </c>
      <c r="C26" s="25"/>
      <c r="D26" s="42"/>
      <c r="E26" s="43"/>
      <c r="F26" s="42"/>
      <c r="G26" s="43"/>
      <c r="H26" s="42"/>
      <c r="I26" s="43"/>
      <c r="J26" s="42"/>
      <c r="K26" s="117">
        <f t="shared" si="5"/>
        <v>0</v>
      </c>
      <c r="L26" s="44"/>
      <c r="M26" s="9">
        <f t="shared" si="0"/>
        <v>0</v>
      </c>
      <c r="N26" s="9">
        <f t="shared" si="2"/>
        <v>0</v>
      </c>
      <c r="O26" s="16" t="e">
        <f t="shared" si="1"/>
        <v>#DIV/0!</v>
      </c>
    </row>
    <row r="27" spans="1:15" ht="12.75">
      <c r="A27" s="16"/>
      <c r="B27" s="120">
        <f t="shared" si="3"/>
        <v>-77.00886001181335</v>
      </c>
      <c r="C27" s="32" t="s">
        <v>25</v>
      </c>
      <c r="D27" s="39">
        <f>D28+D29+D30</f>
        <v>420.7445</v>
      </c>
      <c r="E27" s="40">
        <f aca="true" t="shared" si="8" ref="E27:J27">E28+E29+E30</f>
        <v>161</v>
      </c>
      <c r="F27" s="39">
        <f t="shared" si="8"/>
        <v>773.6</v>
      </c>
      <c r="G27" s="40">
        <f t="shared" si="8"/>
        <v>41</v>
      </c>
      <c r="H27" s="39">
        <f t="shared" si="8"/>
        <v>101.64</v>
      </c>
      <c r="I27" s="40">
        <f t="shared" si="8"/>
        <v>56</v>
      </c>
      <c r="J27" s="39">
        <f t="shared" si="8"/>
        <v>325.94</v>
      </c>
      <c r="K27" s="117">
        <f t="shared" si="5"/>
        <v>77.00886001181335</v>
      </c>
      <c r="L27" s="41">
        <f>M27/D27</f>
        <v>1.5970737585399215</v>
      </c>
      <c r="M27" s="9">
        <f t="shared" si="0"/>
        <v>671.96</v>
      </c>
      <c r="N27" s="9">
        <f>N28+N29+N30</f>
        <v>368.581875</v>
      </c>
      <c r="O27" s="16">
        <f t="shared" si="1"/>
        <v>87.6023037734302</v>
      </c>
    </row>
    <row r="28" spans="1:15" ht="12.75">
      <c r="A28" s="16">
        <v>37.65</v>
      </c>
      <c r="B28" s="120">
        <f t="shared" si="3"/>
        <v>0.4001476668635533</v>
      </c>
      <c r="C28" s="38" t="s">
        <v>26</v>
      </c>
      <c r="D28" s="42">
        <f>A28*$D$6</f>
        <v>158.600625</v>
      </c>
      <c r="E28" s="74">
        <v>27</v>
      </c>
      <c r="F28" s="45">
        <v>353.2</v>
      </c>
      <c r="G28" s="74">
        <v>3</v>
      </c>
      <c r="H28" s="45">
        <v>10.84</v>
      </c>
      <c r="I28" s="74">
        <v>11</v>
      </c>
      <c r="J28" s="45">
        <v>157.66</v>
      </c>
      <c r="K28" s="117">
        <f t="shared" si="5"/>
        <v>37.249852333136445</v>
      </c>
      <c r="L28" s="44">
        <f>M28/D28</f>
        <v>2.158629576648894</v>
      </c>
      <c r="M28" s="9">
        <f t="shared" si="0"/>
        <v>342.36</v>
      </c>
      <c r="N28" s="9">
        <f>D28</f>
        <v>158.600625</v>
      </c>
      <c r="O28" s="16">
        <f t="shared" si="1"/>
        <v>100</v>
      </c>
    </row>
    <row r="29" spans="1:15" ht="12.75">
      <c r="A29" s="16">
        <v>37.7</v>
      </c>
      <c r="B29" s="120">
        <f t="shared" si="3"/>
        <v>2.6167158889545163</v>
      </c>
      <c r="C29" s="38" t="s">
        <v>42</v>
      </c>
      <c r="D29" s="42">
        <f>A29*$D$6</f>
        <v>158.81125000000003</v>
      </c>
      <c r="E29" s="74">
        <v>39</v>
      </c>
      <c r="F29" s="45">
        <v>350.2</v>
      </c>
      <c r="G29" s="74">
        <v>13</v>
      </c>
      <c r="H29" s="45">
        <v>71.77</v>
      </c>
      <c r="I29" s="43">
        <v>18</v>
      </c>
      <c r="J29" s="42">
        <v>148.49</v>
      </c>
      <c r="K29" s="117">
        <f t="shared" si="5"/>
        <v>35.08328411104549</v>
      </c>
      <c r="L29" s="44">
        <f>M29/D29</f>
        <v>1.7532133271414962</v>
      </c>
      <c r="M29" s="9">
        <f t="shared" si="0"/>
        <v>278.43</v>
      </c>
      <c r="N29" s="30">
        <f>D29</f>
        <v>158.81125000000003</v>
      </c>
      <c r="O29" s="16">
        <f t="shared" si="1"/>
        <v>100</v>
      </c>
    </row>
    <row r="30" spans="1:15" ht="12.75">
      <c r="A30" s="16">
        <v>24.53</v>
      </c>
      <c r="B30" s="120">
        <f t="shared" si="3"/>
        <v>19.85427643236858</v>
      </c>
      <c r="C30" s="38" t="s">
        <v>36</v>
      </c>
      <c r="D30" s="42">
        <f>A30*$D$6</f>
        <v>103.33262500000001</v>
      </c>
      <c r="E30" s="74">
        <v>95</v>
      </c>
      <c r="F30" s="45">
        <v>70.2</v>
      </c>
      <c r="G30" s="74">
        <v>25</v>
      </c>
      <c r="H30" s="45">
        <v>19.03</v>
      </c>
      <c r="I30" s="43">
        <v>27</v>
      </c>
      <c r="J30" s="42">
        <v>19.79</v>
      </c>
      <c r="K30" s="117">
        <f t="shared" si="5"/>
        <v>4.675723567631423</v>
      </c>
      <c r="L30" s="44">
        <f>M30/D30</f>
        <v>0.49519694288226973</v>
      </c>
      <c r="M30" s="9">
        <f t="shared" si="0"/>
        <v>51.17</v>
      </c>
      <c r="N30" s="9">
        <f t="shared" si="2"/>
        <v>51.17</v>
      </c>
      <c r="O30" s="16">
        <f t="shared" si="1"/>
        <v>49.51969428822697</v>
      </c>
    </row>
    <row r="31" spans="1:15" ht="13.5" customHeight="1">
      <c r="A31" s="18"/>
      <c r="B31" s="120">
        <f t="shared" si="3"/>
        <v>0</v>
      </c>
      <c r="C31" s="11"/>
      <c r="D31" s="42"/>
      <c r="E31" s="43"/>
      <c r="F31" s="42"/>
      <c r="G31" s="43"/>
      <c r="H31" s="42"/>
      <c r="I31" s="43"/>
      <c r="J31" s="42"/>
      <c r="K31" s="117">
        <f t="shared" si="5"/>
        <v>0</v>
      </c>
      <c r="L31" s="44"/>
      <c r="M31" s="9">
        <f t="shared" si="0"/>
        <v>0</v>
      </c>
      <c r="N31" s="9">
        <f t="shared" si="2"/>
        <v>0</v>
      </c>
      <c r="O31" s="16" t="e">
        <f t="shared" si="1"/>
        <v>#DIV/0!</v>
      </c>
    </row>
    <row r="32" spans="1:15" ht="13.5" thickBot="1">
      <c r="A32" s="18">
        <v>681.97</v>
      </c>
      <c r="B32" s="120">
        <f t="shared" si="3"/>
        <v>128.5476727702303</v>
      </c>
      <c r="C32" s="33" t="s">
        <v>0</v>
      </c>
      <c r="D32" s="46">
        <f>D8+D13+D16+D22+D27</f>
        <v>2872.7986250000004</v>
      </c>
      <c r="E32" s="47">
        <f aca="true" t="shared" si="9" ref="E32:J32">E8+E13+E16+E22+E27</f>
        <v>1193</v>
      </c>
      <c r="F32" s="46">
        <f t="shared" si="9"/>
        <v>5284.4400000000005</v>
      </c>
      <c r="G32" s="47">
        <f t="shared" si="9"/>
        <v>414</v>
      </c>
      <c r="H32" s="48">
        <f t="shared" si="9"/>
        <v>784.65</v>
      </c>
      <c r="I32" s="47">
        <f t="shared" si="9"/>
        <v>249</v>
      </c>
      <c r="J32" s="48">
        <f t="shared" si="9"/>
        <v>2342.36</v>
      </c>
      <c r="K32" s="117">
        <f t="shared" si="5"/>
        <v>553.4223272297697</v>
      </c>
      <c r="L32" s="49">
        <f>M32/D32</f>
        <v>1.5663436903796208</v>
      </c>
      <c r="M32" s="9">
        <f t="shared" si="0"/>
        <v>4499.790000000001</v>
      </c>
      <c r="N32" s="9">
        <f>N8+N13+N16+N22+N27</f>
        <v>2820.186375</v>
      </c>
      <c r="O32" s="16">
        <f>N32/D32</f>
        <v>0.9816860640553947</v>
      </c>
    </row>
    <row r="33" spans="1:14" ht="12.75" hidden="1">
      <c r="A33" s="9">
        <f>A32*D6</f>
        <v>2872.7986250000004</v>
      </c>
      <c r="D33" s="9">
        <f>D8+D16+D22+D27</f>
        <v>2282.07975</v>
      </c>
      <c r="E33" s="9">
        <f aca="true" t="shared" si="10" ref="E33:J33">E8+E16+E22+E27</f>
        <v>1133</v>
      </c>
      <c r="F33" s="9">
        <f t="shared" si="10"/>
        <v>3652.3700000000003</v>
      </c>
      <c r="G33" s="9">
        <f t="shared" si="10"/>
        <v>406</v>
      </c>
      <c r="H33" s="9">
        <f t="shared" si="10"/>
        <v>691.65</v>
      </c>
      <c r="I33" s="9">
        <f t="shared" si="10"/>
        <v>223</v>
      </c>
      <c r="J33" s="9">
        <f t="shared" si="10"/>
        <v>1560.64</v>
      </c>
      <c r="L33" s="24">
        <f>(M33*100)/D33</f>
        <v>129.73779728775912</v>
      </c>
      <c r="M33" s="9">
        <f t="shared" si="0"/>
        <v>2960.7200000000003</v>
      </c>
      <c r="N33" s="9">
        <f>N32-N13</f>
        <v>2229.4675</v>
      </c>
    </row>
    <row r="35" spans="3:18" ht="15" customHeight="1">
      <c r="C35" s="140" t="s">
        <v>48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</row>
    <row r="36" spans="3:12" ht="12.75">
      <c r="C36" s="31" t="s">
        <v>54</v>
      </c>
      <c r="D36" s="31"/>
      <c r="E36" s="31"/>
      <c r="F36" s="31"/>
      <c r="G36" s="31"/>
      <c r="H36" s="31"/>
      <c r="I36" s="31"/>
      <c r="J36" s="31"/>
      <c r="K36" s="118"/>
      <c r="L36" s="31"/>
    </row>
    <row r="37" spans="3:12" ht="12.75">
      <c r="C37" s="31" t="s">
        <v>79</v>
      </c>
      <c r="D37" s="31"/>
      <c r="E37" s="31"/>
      <c r="F37" s="31"/>
      <c r="G37" s="31"/>
      <c r="H37" s="31"/>
      <c r="I37" s="31"/>
      <c r="J37" s="31"/>
      <c r="K37" s="118"/>
      <c r="L37" s="31"/>
    </row>
    <row r="38" spans="5:6" ht="12.75" hidden="1">
      <c r="E38" s="9">
        <f>E32-G32</f>
        <v>779</v>
      </c>
      <c r="F38" s="9">
        <f>F32-H32</f>
        <v>4499.790000000001</v>
      </c>
    </row>
    <row r="39" ht="12.75" hidden="1">
      <c r="F39" s="16">
        <f>F38/D6</f>
        <v>1068.1994065281901</v>
      </c>
    </row>
    <row r="40" spans="5:6" ht="12.75" hidden="1">
      <c r="E40" s="9">
        <f>E33-G33</f>
        <v>727</v>
      </c>
      <c r="F40" s="9">
        <f>F33-H33</f>
        <v>2960.7200000000003</v>
      </c>
    </row>
    <row r="41" spans="5:6" ht="12.75" hidden="1">
      <c r="E41" s="23"/>
      <c r="F41" s="16">
        <f>F40/D6</f>
        <v>702.8415430267062</v>
      </c>
    </row>
    <row r="45" ht="12.75">
      <c r="F45" s="16"/>
    </row>
    <row r="46" ht="12.75">
      <c r="F46" s="16"/>
    </row>
    <row r="47" ht="12.75">
      <c r="F47" s="16"/>
    </row>
    <row r="48" ht="12.75">
      <c r="F48" s="16"/>
    </row>
    <row r="49" ht="12.75">
      <c r="F49" s="16"/>
    </row>
    <row r="50" ht="12.75">
      <c r="F50" s="16"/>
    </row>
  </sheetData>
  <sheetProtection/>
  <mergeCells count="9">
    <mergeCell ref="C2:L2"/>
    <mergeCell ref="C35:R35"/>
    <mergeCell ref="C4:C5"/>
    <mergeCell ref="D4:D5"/>
    <mergeCell ref="E4:F4"/>
    <mergeCell ref="G4:H4"/>
    <mergeCell ref="L4:L5"/>
    <mergeCell ref="I4:J4"/>
    <mergeCell ref="C3:J3"/>
  </mergeCells>
  <printOptions/>
  <pageMargins left="0.2" right="0" top="0.33" bottom="0" header="0.4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2"/>
  <sheetViews>
    <sheetView zoomScale="90" zoomScaleNormal="90" zoomScalePageLayoutView="0" workbookViewId="0" topLeftCell="A1">
      <pane xSplit="3" topLeftCell="D1" activePane="topRight" state="frozen"/>
      <selection pane="topLeft" activeCell="C1" sqref="C1"/>
      <selection pane="topRight" activeCell="C3" sqref="C3:J3"/>
    </sheetView>
  </sheetViews>
  <sheetFormatPr defaultColWidth="9.140625" defaultRowHeight="12.75"/>
  <cols>
    <col min="1" max="1" width="8.8515625" style="0" hidden="1" customWidth="1"/>
    <col min="2" max="2" width="8.8515625" style="85" hidden="1" customWidth="1"/>
    <col min="3" max="3" width="32.28125" style="0" customWidth="1"/>
    <col min="4" max="4" width="9.7109375" style="0" customWidth="1"/>
    <col min="5" max="5" width="9.00390625" style="0" customWidth="1"/>
    <col min="6" max="6" width="11.00390625" style="0" customWidth="1"/>
    <col min="7" max="7" width="7.7109375" style="0" customWidth="1"/>
    <col min="8" max="8" width="9.57421875" style="0" customWidth="1"/>
    <col min="9" max="9" width="7.8515625" style="0" customWidth="1"/>
    <col min="10" max="10" width="10.00390625" style="0" customWidth="1"/>
    <col min="11" max="11" width="10.00390625" style="85" hidden="1" customWidth="1"/>
    <col min="12" max="12" width="10.28125" style="0" customWidth="1"/>
    <col min="13" max="13" width="10.8515625" style="0" hidden="1" customWidth="1"/>
    <col min="14" max="15" width="9.140625" style="0" hidden="1" customWidth="1"/>
  </cols>
  <sheetData>
    <row r="2" spans="3:12" ht="12.75">
      <c r="C2" s="152" t="s">
        <v>29</v>
      </c>
      <c r="D2" s="152"/>
      <c r="E2" s="152"/>
      <c r="F2" s="152"/>
      <c r="G2" s="152"/>
      <c r="H2" s="152"/>
      <c r="I2" s="152"/>
      <c r="J2" s="152"/>
      <c r="K2" s="152"/>
      <c r="L2" s="152"/>
    </row>
    <row r="3" spans="3:12" ht="13.5" thickBot="1">
      <c r="C3" s="151" t="s">
        <v>99</v>
      </c>
      <c r="D3" s="151"/>
      <c r="E3" s="151"/>
      <c r="F3" s="151"/>
      <c r="G3" s="151"/>
      <c r="H3" s="151"/>
      <c r="I3" s="151"/>
      <c r="J3" s="151"/>
      <c r="K3" s="113"/>
      <c r="L3" s="9" t="s">
        <v>27</v>
      </c>
    </row>
    <row r="4" spans="3:12" ht="30.75" customHeight="1">
      <c r="C4" s="141" t="s">
        <v>37</v>
      </c>
      <c r="D4" s="143" t="s">
        <v>17</v>
      </c>
      <c r="E4" s="145" t="s">
        <v>11</v>
      </c>
      <c r="F4" s="146"/>
      <c r="G4" s="145" t="s">
        <v>8</v>
      </c>
      <c r="H4" s="146"/>
      <c r="I4" s="145" t="s">
        <v>9</v>
      </c>
      <c r="J4" s="146"/>
      <c r="K4" s="114"/>
      <c r="L4" s="147" t="s">
        <v>13</v>
      </c>
    </row>
    <row r="5" spans="3:12" ht="43.5" customHeight="1">
      <c r="C5" s="142"/>
      <c r="D5" s="144"/>
      <c r="E5" s="10" t="s">
        <v>49</v>
      </c>
      <c r="F5" s="10" t="s">
        <v>10</v>
      </c>
      <c r="G5" s="10" t="s">
        <v>50</v>
      </c>
      <c r="H5" s="10" t="s">
        <v>10</v>
      </c>
      <c r="I5" s="10" t="s">
        <v>50</v>
      </c>
      <c r="J5" s="10" t="s">
        <v>10</v>
      </c>
      <c r="K5" s="115"/>
      <c r="L5" s="148"/>
    </row>
    <row r="6" spans="1:12" ht="12.75" hidden="1">
      <c r="A6" s="18"/>
      <c r="B6" s="120"/>
      <c r="C6" s="11" t="s">
        <v>15</v>
      </c>
      <c r="D6" s="2">
        <f>NE!D6</f>
        <v>4.2125</v>
      </c>
      <c r="E6" s="2"/>
      <c r="F6" s="2"/>
      <c r="G6" s="2"/>
      <c r="H6" s="2"/>
      <c r="I6" s="2"/>
      <c r="J6" s="2"/>
      <c r="K6" s="121"/>
      <c r="L6" s="3"/>
    </row>
    <row r="7" spans="1:12" ht="12.75">
      <c r="A7" s="18"/>
      <c r="B7" s="120"/>
      <c r="C7" s="14"/>
      <c r="D7" s="2"/>
      <c r="E7" s="2"/>
      <c r="F7" s="2"/>
      <c r="G7" s="2"/>
      <c r="H7" s="2"/>
      <c r="I7" s="2"/>
      <c r="J7" s="2"/>
      <c r="K7" s="121"/>
      <c r="L7" s="3"/>
    </row>
    <row r="8" spans="1:15" ht="12.75">
      <c r="A8" s="18"/>
      <c r="B8" s="120"/>
      <c r="C8" s="32" t="s">
        <v>38</v>
      </c>
      <c r="D8" s="39">
        <f aca="true" t="shared" si="0" ref="D8:J8">D9+D10+D11</f>
        <v>760.9459999999999</v>
      </c>
      <c r="E8" s="40">
        <v>59</v>
      </c>
      <c r="F8" s="39">
        <f t="shared" si="0"/>
        <v>505.25</v>
      </c>
      <c r="G8" s="40">
        <f t="shared" si="0"/>
        <v>6</v>
      </c>
      <c r="H8" s="39">
        <f t="shared" si="0"/>
        <v>78.72</v>
      </c>
      <c r="I8" s="40">
        <f t="shared" si="0"/>
        <v>12</v>
      </c>
      <c r="J8" s="39">
        <f t="shared" si="0"/>
        <v>138.36</v>
      </c>
      <c r="K8" s="117"/>
      <c r="L8" s="41">
        <f>M8/D8</f>
        <v>0.5605259768761516</v>
      </c>
      <c r="M8" s="16">
        <f>F8-H8</f>
        <v>426.53</v>
      </c>
      <c r="N8" s="16">
        <f>N9+N10+N11</f>
        <v>426.53</v>
      </c>
      <c r="O8" s="16">
        <f aca="true" t="shared" si="1" ref="O8:O30">(N8*100)/D8</f>
        <v>56.05259768761516</v>
      </c>
    </row>
    <row r="9" spans="1:15" ht="12.75">
      <c r="A9" s="18">
        <v>90.32</v>
      </c>
      <c r="B9" s="120">
        <f>A9-K9</f>
        <v>90.32</v>
      </c>
      <c r="C9" s="25" t="s">
        <v>18</v>
      </c>
      <c r="D9" s="42">
        <f>A9*$D$6</f>
        <v>380.473</v>
      </c>
      <c r="E9" s="50">
        <v>5</v>
      </c>
      <c r="F9" s="42">
        <v>32.15</v>
      </c>
      <c r="G9" s="50">
        <v>0</v>
      </c>
      <c r="H9" s="42">
        <v>0</v>
      </c>
      <c r="I9" s="50">
        <v>1</v>
      </c>
      <c r="J9" s="42">
        <v>13.4</v>
      </c>
      <c r="K9" s="117"/>
      <c r="L9" s="44">
        <f>M9/D9</f>
        <v>0.08450008279168297</v>
      </c>
      <c r="M9" s="16">
        <f aca="true" t="shared" si="2" ref="M9:M33">F9-H9</f>
        <v>32.15</v>
      </c>
      <c r="N9" s="16">
        <f aca="true" t="shared" si="3" ref="N9:N30">F9-H9</f>
        <v>32.15</v>
      </c>
      <c r="O9" s="16">
        <f t="shared" si="1"/>
        <v>8.450008279168298</v>
      </c>
    </row>
    <row r="10" spans="1:15" ht="12.75">
      <c r="A10" s="18">
        <v>36.13</v>
      </c>
      <c r="B10" s="120">
        <f aca="true" t="shared" si="4" ref="B10:B32">A10-K10</f>
        <v>36.13</v>
      </c>
      <c r="C10" s="25" t="s">
        <v>19</v>
      </c>
      <c r="D10" s="42">
        <f>A10*$D$6</f>
        <v>152.19762500000002</v>
      </c>
      <c r="E10" s="50" t="s">
        <v>93</v>
      </c>
      <c r="F10" s="42">
        <v>158.1</v>
      </c>
      <c r="G10" s="50">
        <v>0</v>
      </c>
      <c r="H10" s="42">
        <v>0</v>
      </c>
      <c r="I10" s="50">
        <v>8</v>
      </c>
      <c r="J10" s="42">
        <v>76.32</v>
      </c>
      <c r="K10" s="117"/>
      <c r="L10" s="44">
        <f>M10/D10</f>
        <v>1.0387809928045852</v>
      </c>
      <c r="M10" s="16">
        <f t="shared" si="2"/>
        <v>158.1</v>
      </c>
      <c r="N10" s="16">
        <f t="shared" si="3"/>
        <v>158.1</v>
      </c>
      <c r="O10" s="16">
        <f t="shared" si="1"/>
        <v>103.87809928045854</v>
      </c>
    </row>
    <row r="11" spans="1:15" ht="12.75">
      <c r="A11" s="18">
        <v>54.19</v>
      </c>
      <c r="B11" s="120">
        <f t="shared" si="4"/>
        <v>54.19</v>
      </c>
      <c r="C11" s="25" t="s">
        <v>20</v>
      </c>
      <c r="D11" s="42">
        <f>A11*$D$6</f>
        <v>228.275375</v>
      </c>
      <c r="E11" s="50" t="s">
        <v>57</v>
      </c>
      <c r="F11" s="42">
        <v>315</v>
      </c>
      <c r="G11" s="50">
        <v>6</v>
      </c>
      <c r="H11" s="42">
        <v>78.72</v>
      </c>
      <c r="I11" s="50">
        <v>3</v>
      </c>
      <c r="J11" s="42">
        <v>48.64</v>
      </c>
      <c r="K11" s="117"/>
      <c r="L11" s="44">
        <f>M11/D11</f>
        <v>1.035065652613647</v>
      </c>
      <c r="M11" s="16">
        <f t="shared" si="2"/>
        <v>236.28</v>
      </c>
      <c r="N11" s="16">
        <f t="shared" si="3"/>
        <v>236.28</v>
      </c>
      <c r="O11" s="16">
        <f t="shared" si="1"/>
        <v>103.5065652613647</v>
      </c>
    </row>
    <row r="12" spans="1:15" ht="12.75">
      <c r="A12" s="18">
        <v>180.64</v>
      </c>
      <c r="B12" s="120">
        <f t="shared" si="4"/>
        <v>180.64</v>
      </c>
      <c r="C12" s="25"/>
      <c r="D12" s="42"/>
      <c r="E12" s="50"/>
      <c r="F12" s="42"/>
      <c r="G12" s="50"/>
      <c r="H12" s="42"/>
      <c r="I12" s="50"/>
      <c r="J12" s="42"/>
      <c r="K12" s="117"/>
      <c r="L12" s="44"/>
      <c r="M12" s="16">
        <f t="shared" si="2"/>
        <v>0</v>
      </c>
      <c r="N12" s="16">
        <f t="shared" si="3"/>
        <v>0</v>
      </c>
      <c r="O12" s="16" t="e">
        <f t="shared" si="1"/>
        <v>#DIV/0!</v>
      </c>
    </row>
    <row r="13" spans="1:15" ht="12.75">
      <c r="A13" s="18"/>
      <c r="B13" s="120">
        <f t="shared" si="4"/>
        <v>-138.71470761961015</v>
      </c>
      <c r="C13" s="32" t="s">
        <v>39</v>
      </c>
      <c r="D13" s="39">
        <f aca="true" t="shared" si="5" ref="D13:J13">D14</f>
        <v>479.55100000000004</v>
      </c>
      <c r="E13" s="51">
        <f t="shared" si="5"/>
        <v>20</v>
      </c>
      <c r="F13" s="39">
        <f t="shared" si="5"/>
        <v>869.05</v>
      </c>
      <c r="G13" s="51">
        <f t="shared" si="5"/>
        <v>0</v>
      </c>
      <c r="H13" s="39">
        <f t="shared" si="5"/>
        <v>0</v>
      </c>
      <c r="I13" s="51">
        <f t="shared" si="5"/>
        <v>15</v>
      </c>
      <c r="J13" s="39">
        <f t="shared" si="5"/>
        <v>587.11</v>
      </c>
      <c r="K13" s="117">
        <f>J13/4.2325</f>
        <v>138.71470761961015</v>
      </c>
      <c r="L13" s="41">
        <f>M13/D13</f>
        <v>1.812216010393055</v>
      </c>
      <c r="M13" s="16">
        <f t="shared" si="2"/>
        <v>869.05</v>
      </c>
      <c r="N13" s="16">
        <f>N14</f>
        <v>479.55100000000004</v>
      </c>
      <c r="O13" s="16">
        <f t="shared" si="1"/>
        <v>100</v>
      </c>
    </row>
    <row r="14" spans="1:15" ht="14.25" customHeight="1">
      <c r="A14" s="18">
        <v>113.84</v>
      </c>
      <c r="B14" s="120">
        <f t="shared" si="4"/>
        <v>-24.87470761961015</v>
      </c>
      <c r="C14" s="38" t="s">
        <v>44</v>
      </c>
      <c r="D14" s="42">
        <f>A14*$D$6</f>
        <v>479.55100000000004</v>
      </c>
      <c r="E14" s="50">
        <v>20</v>
      </c>
      <c r="F14" s="42">
        <v>869.05</v>
      </c>
      <c r="G14" s="50">
        <v>0</v>
      </c>
      <c r="H14" s="42">
        <v>0</v>
      </c>
      <c r="I14" s="50">
        <v>15</v>
      </c>
      <c r="J14" s="42">
        <v>587.11</v>
      </c>
      <c r="K14" s="117">
        <f aca="true" t="shared" si="6" ref="K14:K32">J14/4.2325</f>
        <v>138.71470761961015</v>
      </c>
      <c r="L14" s="44">
        <f>M14/D14</f>
        <v>1.812216010393055</v>
      </c>
      <c r="M14" s="16">
        <f t="shared" si="2"/>
        <v>869.05</v>
      </c>
      <c r="N14" s="16">
        <f>D14</f>
        <v>479.55100000000004</v>
      </c>
      <c r="O14" s="16">
        <f t="shared" si="1"/>
        <v>100</v>
      </c>
    </row>
    <row r="15" spans="1:15" ht="12.75">
      <c r="A15" s="18"/>
      <c r="B15" s="120">
        <f t="shared" si="4"/>
        <v>0</v>
      </c>
      <c r="C15" s="25"/>
      <c r="D15" s="42"/>
      <c r="E15" s="50"/>
      <c r="F15" s="42"/>
      <c r="G15" s="50"/>
      <c r="H15" s="42"/>
      <c r="I15" s="50"/>
      <c r="J15" s="42"/>
      <c r="K15" s="117">
        <f t="shared" si="6"/>
        <v>0</v>
      </c>
      <c r="L15" s="44"/>
      <c r="M15" s="16">
        <f t="shared" si="2"/>
        <v>0</v>
      </c>
      <c r="N15" s="16">
        <f t="shared" si="3"/>
        <v>0</v>
      </c>
      <c r="O15" s="16" t="e">
        <f t="shared" si="1"/>
        <v>#DIV/0!</v>
      </c>
    </row>
    <row r="16" spans="1:15" ht="12.75">
      <c r="A16" s="18"/>
      <c r="B16" s="120">
        <f t="shared" si="4"/>
        <v>-69.2663910218547</v>
      </c>
      <c r="C16" s="32" t="s">
        <v>45</v>
      </c>
      <c r="D16" s="39">
        <f aca="true" t="shared" si="7" ref="D16:J16">D17+D18+D19+D20</f>
        <v>359.66325000000006</v>
      </c>
      <c r="E16" s="51">
        <f t="shared" si="7"/>
        <v>176</v>
      </c>
      <c r="F16" s="39">
        <f t="shared" si="7"/>
        <v>844.6400000000001</v>
      </c>
      <c r="G16" s="51">
        <f t="shared" si="7"/>
        <v>26</v>
      </c>
      <c r="H16" s="39">
        <f t="shared" si="7"/>
        <v>118.47</v>
      </c>
      <c r="I16" s="51">
        <f t="shared" si="7"/>
        <v>62</v>
      </c>
      <c r="J16" s="39">
        <f t="shared" si="7"/>
        <v>293.17</v>
      </c>
      <c r="K16" s="117">
        <f t="shared" si="6"/>
        <v>69.2663910218547</v>
      </c>
      <c r="L16" s="41">
        <f>M16/D16</f>
        <v>2.0190275208823807</v>
      </c>
      <c r="M16" s="16">
        <f t="shared" si="2"/>
        <v>726.1700000000001</v>
      </c>
      <c r="N16" s="16">
        <f>N17+N18+N19+N20</f>
        <v>379.30225</v>
      </c>
      <c r="O16" s="16">
        <f t="shared" si="1"/>
        <v>105.4603855133934</v>
      </c>
    </row>
    <row r="17" spans="1:15" ht="12.75">
      <c r="A17" s="18">
        <v>22.54</v>
      </c>
      <c r="B17" s="120">
        <f t="shared" si="4"/>
        <v>3.099952746603659</v>
      </c>
      <c r="C17" s="38" t="s">
        <v>40</v>
      </c>
      <c r="D17" s="42">
        <f>A17*$D$6</f>
        <v>94.94975000000001</v>
      </c>
      <c r="E17" s="50">
        <v>18</v>
      </c>
      <c r="F17" s="42">
        <v>167.91</v>
      </c>
      <c r="G17" s="50">
        <v>2</v>
      </c>
      <c r="H17" s="42">
        <v>35.58</v>
      </c>
      <c r="I17" s="50">
        <v>9</v>
      </c>
      <c r="J17" s="42">
        <v>82.28</v>
      </c>
      <c r="K17" s="117">
        <f t="shared" si="6"/>
        <v>19.44004725339634</v>
      </c>
      <c r="L17" s="44">
        <f>M17/D17</f>
        <v>1.3936845541984046</v>
      </c>
      <c r="M17" s="16">
        <f t="shared" si="2"/>
        <v>132.32999999999998</v>
      </c>
      <c r="N17" s="16">
        <f>D17</f>
        <v>94.94975000000001</v>
      </c>
      <c r="O17" s="16">
        <f t="shared" si="1"/>
        <v>100</v>
      </c>
    </row>
    <row r="18" spans="1:15" ht="12.75">
      <c r="A18" s="18">
        <v>12.92</v>
      </c>
      <c r="B18" s="120">
        <f t="shared" si="4"/>
        <v>2.0966095688127577</v>
      </c>
      <c r="C18" s="38" t="s">
        <v>21</v>
      </c>
      <c r="D18" s="42">
        <f>A18*$D$6</f>
        <v>54.42550000000001</v>
      </c>
      <c r="E18" s="50">
        <v>50</v>
      </c>
      <c r="F18" s="42">
        <v>118.31</v>
      </c>
      <c r="G18" s="50">
        <v>13</v>
      </c>
      <c r="H18" s="42">
        <v>30.51</v>
      </c>
      <c r="I18" s="50">
        <v>18</v>
      </c>
      <c r="J18" s="42">
        <v>45.81</v>
      </c>
      <c r="K18" s="117">
        <f t="shared" si="6"/>
        <v>10.823390431187242</v>
      </c>
      <c r="L18" s="44">
        <f>M18/D18</f>
        <v>1.6132143939881118</v>
      </c>
      <c r="M18" s="16">
        <f t="shared" si="2"/>
        <v>87.8</v>
      </c>
      <c r="N18" s="16">
        <f t="shared" si="3"/>
        <v>87.8</v>
      </c>
      <c r="O18" s="16">
        <f t="shared" si="1"/>
        <v>161.3214393988112</v>
      </c>
    </row>
    <row r="19" spans="1:15" ht="25.5">
      <c r="A19" s="18">
        <v>12.92</v>
      </c>
      <c r="B19" s="120">
        <f t="shared" si="4"/>
        <v>3.306296515062021</v>
      </c>
      <c r="C19" s="38" t="s">
        <v>46</v>
      </c>
      <c r="D19" s="42">
        <f>A19*$D$6</f>
        <v>54.42550000000001</v>
      </c>
      <c r="E19" s="50">
        <v>1</v>
      </c>
      <c r="F19" s="42">
        <v>40.69</v>
      </c>
      <c r="G19" s="50">
        <v>0</v>
      </c>
      <c r="H19" s="42">
        <v>0</v>
      </c>
      <c r="I19" s="50">
        <v>1</v>
      </c>
      <c r="J19" s="42">
        <v>40.69</v>
      </c>
      <c r="K19" s="117">
        <f t="shared" si="6"/>
        <v>9.613703484937979</v>
      </c>
      <c r="L19" s="44">
        <f>M19/D19</f>
        <v>0.7476274907901626</v>
      </c>
      <c r="M19" s="16">
        <f t="shared" si="2"/>
        <v>40.69</v>
      </c>
      <c r="N19" s="16">
        <f t="shared" si="3"/>
        <v>40.69</v>
      </c>
      <c r="O19" s="16">
        <f t="shared" si="1"/>
        <v>74.76274907901626</v>
      </c>
    </row>
    <row r="20" spans="1:15" ht="12.75">
      <c r="A20" s="18">
        <v>37</v>
      </c>
      <c r="B20" s="120">
        <f t="shared" si="4"/>
        <v>7.610750147666863</v>
      </c>
      <c r="C20" s="38" t="s">
        <v>47</v>
      </c>
      <c r="D20" s="42">
        <f>A20*$D$6</f>
        <v>155.8625</v>
      </c>
      <c r="E20" s="50">
        <v>107</v>
      </c>
      <c r="F20" s="42">
        <v>517.73</v>
      </c>
      <c r="G20" s="50">
        <v>11</v>
      </c>
      <c r="H20" s="42">
        <v>52.38</v>
      </c>
      <c r="I20" s="50">
        <v>34</v>
      </c>
      <c r="J20" s="42">
        <v>124.39</v>
      </c>
      <c r="K20" s="117">
        <f t="shared" si="6"/>
        <v>29.389249852333137</v>
      </c>
      <c r="L20" s="44">
        <f>M20/D20</f>
        <v>2.985644398107306</v>
      </c>
      <c r="M20" s="16">
        <f t="shared" si="2"/>
        <v>465.35</v>
      </c>
      <c r="N20" s="16">
        <f>D20</f>
        <v>155.8625</v>
      </c>
      <c r="O20" s="16">
        <f t="shared" si="1"/>
        <v>100</v>
      </c>
    </row>
    <row r="21" spans="1:15" ht="12.75">
      <c r="A21" s="18"/>
      <c r="B21" s="120">
        <f t="shared" si="4"/>
        <v>0</v>
      </c>
      <c r="C21" s="25"/>
      <c r="D21" s="42"/>
      <c r="E21" s="50"/>
      <c r="F21" s="42"/>
      <c r="G21" s="50"/>
      <c r="H21" s="42"/>
      <c r="I21" s="50"/>
      <c r="J21" s="42"/>
      <c r="K21" s="117">
        <f t="shared" si="6"/>
        <v>0</v>
      </c>
      <c r="L21" s="44"/>
      <c r="M21" s="16">
        <f t="shared" si="2"/>
        <v>0</v>
      </c>
      <c r="N21" s="16">
        <f t="shared" si="3"/>
        <v>0</v>
      </c>
      <c r="O21" s="16" t="e">
        <f t="shared" si="1"/>
        <v>#DIV/0!</v>
      </c>
    </row>
    <row r="22" spans="1:15" ht="12.75">
      <c r="A22" s="18"/>
      <c r="B22" s="120">
        <f t="shared" si="4"/>
        <v>-8.361488481984644</v>
      </c>
      <c r="C22" s="32" t="s">
        <v>22</v>
      </c>
      <c r="D22" s="39">
        <f aca="true" t="shared" si="8" ref="D22:J22">D23+D24+D25</f>
        <v>390.5408750000001</v>
      </c>
      <c r="E22" s="51">
        <f t="shared" si="8"/>
        <v>563</v>
      </c>
      <c r="F22" s="39">
        <f t="shared" si="8"/>
        <v>891.8599999999999</v>
      </c>
      <c r="G22" s="51">
        <f t="shared" si="8"/>
        <v>179</v>
      </c>
      <c r="H22" s="39">
        <f t="shared" si="8"/>
        <v>365.34000000000003</v>
      </c>
      <c r="I22" s="51">
        <f t="shared" si="8"/>
        <v>63</v>
      </c>
      <c r="J22" s="39">
        <f t="shared" si="8"/>
        <v>35.39</v>
      </c>
      <c r="K22" s="117">
        <f t="shared" si="6"/>
        <v>8.361488481984644</v>
      </c>
      <c r="L22" s="41">
        <f>M22/D22</f>
        <v>1.3481815443773966</v>
      </c>
      <c r="M22" s="16">
        <f t="shared" si="2"/>
        <v>526.5199999999999</v>
      </c>
      <c r="N22" s="16">
        <f>N23+N24+N25</f>
        <v>526.52</v>
      </c>
      <c r="O22" s="16">
        <f t="shared" si="1"/>
        <v>134.81815443773968</v>
      </c>
    </row>
    <row r="23" spans="1:15" ht="12.75">
      <c r="A23" s="18">
        <v>35.63</v>
      </c>
      <c r="B23" s="120">
        <f t="shared" si="4"/>
        <v>35.273236857649145</v>
      </c>
      <c r="C23" s="38" t="s">
        <v>23</v>
      </c>
      <c r="D23" s="42">
        <f>A23*$D$6</f>
        <v>150.09137500000003</v>
      </c>
      <c r="E23" s="50">
        <v>37</v>
      </c>
      <c r="F23" s="42">
        <v>575.52</v>
      </c>
      <c r="G23" s="50">
        <v>17</v>
      </c>
      <c r="H23" s="42">
        <v>277.37</v>
      </c>
      <c r="I23" s="50">
        <v>1</v>
      </c>
      <c r="J23" s="42">
        <v>1.51</v>
      </c>
      <c r="K23" s="117">
        <f t="shared" si="6"/>
        <v>0.3567631423508565</v>
      </c>
      <c r="L23" s="44">
        <f>M23/D23</f>
        <v>1.9864565835311985</v>
      </c>
      <c r="M23" s="16">
        <f t="shared" si="2"/>
        <v>298.15</v>
      </c>
      <c r="N23" s="16">
        <f t="shared" si="3"/>
        <v>298.15</v>
      </c>
      <c r="O23" s="16">
        <f t="shared" si="1"/>
        <v>198.64565835311984</v>
      </c>
    </row>
    <row r="24" spans="1:15" ht="12.75">
      <c r="A24" s="18">
        <v>30.57</v>
      </c>
      <c r="B24" s="120">
        <f t="shared" si="4"/>
        <v>30.57</v>
      </c>
      <c r="C24" s="25" t="s">
        <v>24</v>
      </c>
      <c r="D24" s="42">
        <f>A24*$D$6</f>
        <v>128.776125</v>
      </c>
      <c r="E24" s="50">
        <v>0</v>
      </c>
      <c r="F24" s="42">
        <v>0</v>
      </c>
      <c r="G24" s="50">
        <v>0</v>
      </c>
      <c r="H24" s="42">
        <v>0</v>
      </c>
      <c r="I24" s="50">
        <v>0</v>
      </c>
      <c r="J24" s="42">
        <v>0</v>
      </c>
      <c r="K24" s="117">
        <f t="shared" si="6"/>
        <v>0</v>
      </c>
      <c r="L24" s="44">
        <f>M24/D24</f>
        <v>0</v>
      </c>
      <c r="M24" s="16">
        <f t="shared" si="2"/>
        <v>0</v>
      </c>
      <c r="N24" s="16">
        <f t="shared" si="3"/>
        <v>0</v>
      </c>
      <c r="O24" s="16">
        <f t="shared" si="1"/>
        <v>0</v>
      </c>
    </row>
    <row r="25" spans="1:15" ht="12.75">
      <c r="A25" s="18">
        <v>26.51</v>
      </c>
      <c r="B25" s="120">
        <f t="shared" si="4"/>
        <v>18.505274660366215</v>
      </c>
      <c r="C25" s="38" t="s">
        <v>41</v>
      </c>
      <c r="D25" s="42">
        <f>A25*$D$6</f>
        <v>111.67337500000002</v>
      </c>
      <c r="E25" s="67">
        <v>526</v>
      </c>
      <c r="F25" s="45">
        <v>316.34</v>
      </c>
      <c r="G25" s="50">
        <v>162</v>
      </c>
      <c r="H25" s="42">
        <v>87.97</v>
      </c>
      <c r="I25" s="50">
        <v>62</v>
      </c>
      <c r="J25" s="42">
        <v>33.88</v>
      </c>
      <c r="K25" s="117">
        <f t="shared" si="6"/>
        <v>8.004725339633787</v>
      </c>
      <c r="L25" s="44">
        <f>M25/D25</f>
        <v>2.0449816261038043</v>
      </c>
      <c r="M25" s="16">
        <f t="shared" si="2"/>
        <v>228.36999999999998</v>
      </c>
      <c r="N25" s="16">
        <f t="shared" si="3"/>
        <v>228.36999999999998</v>
      </c>
      <c r="O25" s="16">
        <f t="shared" si="1"/>
        <v>204.49816261038043</v>
      </c>
    </row>
    <row r="26" spans="1:15" ht="12.75">
      <c r="A26" s="18"/>
      <c r="B26" s="120">
        <f t="shared" si="4"/>
        <v>0</v>
      </c>
      <c r="C26" s="25"/>
      <c r="D26" s="42"/>
      <c r="E26" s="50"/>
      <c r="F26" s="42"/>
      <c r="G26" s="50"/>
      <c r="H26" s="42"/>
      <c r="I26" s="50"/>
      <c r="J26" s="42"/>
      <c r="K26" s="117">
        <f t="shared" si="6"/>
        <v>0</v>
      </c>
      <c r="L26" s="44"/>
      <c r="M26" s="16">
        <f t="shared" si="2"/>
        <v>0</v>
      </c>
      <c r="N26" s="16">
        <f t="shared" si="3"/>
        <v>0</v>
      </c>
      <c r="O26" s="16" t="e">
        <f t="shared" si="1"/>
        <v>#DIV/0!</v>
      </c>
    </row>
    <row r="27" spans="1:15" ht="12.75">
      <c r="A27" s="18"/>
      <c r="B27" s="120">
        <f t="shared" si="4"/>
        <v>-56.33549911399882</v>
      </c>
      <c r="C27" s="32" t="s">
        <v>25</v>
      </c>
      <c r="D27" s="39">
        <f aca="true" t="shared" si="9" ref="D27:J27">D28+D29+D30</f>
        <v>341.63375</v>
      </c>
      <c r="E27" s="51">
        <f t="shared" si="9"/>
        <v>176</v>
      </c>
      <c r="F27" s="39">
        <f t="shared" si="9"/>
        <v>768.73</v>
      </c>
      <c r="G27" s="51">
        <f t="shared" si="9"/>
        <v>81</v>
      </c>
      <c r="H27" s="39">
        <f t="shared" si="9"/>
        <v>275.96</v>
      </c>
      <c r="I27" s="51">
        <f t="shared" si="9"/>
        <v>40</v>
      </c>
      <c r="J27" s="39">
        <f t="shared" si="9"/>
        <v>238.44</v>
      </c>
      <c r="K27" s="117">
        <f t="shared" si="6"/>
        <v>56.33549911399882</v>
      </c>
      <c r="L27" s="41">
        <f>M27/D27</f>
        <v>1.442392620752487</v>
      </c>
      <c r="M27" s="16">
        <f t="shared" si="2"/>
        <v>492.77000000000004</v>
      </c>
      <c r="N27" s="16">
        <f>N28+N29+N30</f>
        <v>360.45612500000004</v>
      </c>
      <c r="O27" s="16">
        <f t="shared" si="1"/>
        <v>105.50951859996268</v>
      </c>
    </row>
    <row r="28" spans="1:15" ht="12.75">
      <c r="A28" s="18">
        <v>30.57</v>
      </c>
      <c r="B28" s="120">
        <f t="shared" si="4"/>
        <v>-0.18723567631423776</v>
      </c>
      <c r="C28" s="38" t="s">
        <v>26</v>
      </c>
      <c r="D28" s="42">
        <f>A28*$D$6</f>
        <v>128.776125</v>
      </c>
      <c r="E28" s="50">
        <v>23</v>
      </c>
      <c r="F28" s="42">
        <v>296.78</v>
      </c>
      <c r="G28" s="50">
        <v>5</v>
      </c>
      <c r="H28" s="42">
        <v>35.69</v>
      </c>
      <c r="I28" s="50">
        <v>9</v>
      </c>
      <c r="J28" s="42">
        <v>130.18</v>
      </c>
      <c r="K28" s="117">
        <f t="shared" si="6"/>
        <v>30.757235676314238</v>
      </c>
      <c r="L28" s="44">
        <f>M28/D28</f>
        <v>2.0274720954680068</v>
      </c>
      <c r="M28" s="16">
        <f t="shared" si="2"/>
        <v>261.09</v>
      </c>
      <c r="N28" s="16">
        <f>D28</f>
        <v>128.776125</v>
      </c>
      <c r="O28" s="16">
        <f t="shared" si="1"/>
        <v>100</v>
      </c>
    </row>
    <row r="29" spans="1:15" ht="12.75">
      <c r="A29" s="18">
        <v>30.61</v>
      </c>
      <c r="B29" s="120">
        <f t="shared" si="4"/>
        <v>8.027601890135852</v>
      </c>
      <c r="C29" s="38" t="s">
        <v>42</v>
      </c>
      <c r="D29" s="42">
        <f>A29*$D$6</f>
        <v>128.944625</v>
      </c>
      <c r="E29" s="50">
        <v>58</v>
      </c>
      <c r="F29" s="42">
        <v>400.67</v>
      </c>
      <c r="G29" s="50">
        <v>33</v>
      </c>
      <c r="H29" s="42">
        <v>207.66</v>
      </c>
      <c r="I29" s="50">
        <v>14</v>
      </c>
      <c r="J29" s="42">
        <v>95.58</v>
      </c>
      <c r="K29" s="117">
        <f t="shared" si="6"/>
        <v>22.582398109864148</v>
      </c>
      <c r="L29" s="44">
        <f>M29/D29</f>
        <v>1.4968440910196916</v>
      </c>
      <c r="M29" s="16">
        <f t="shared" si="2"/>
        <v>193.01000000000002</v>
      </c>
      <c r="N29" s="16">
        <f t="shared" si="3"/>
        <v>193.01000000000002</v>
      </c>
      <c r="O29" s="16">
        <f t="shared" si="1"/>
        <v>149.68440910196918</v>
      </c>
    </row>
    <row r="30" spans="1:15" ht="12.75">
      <c r="A30" s="18">
        <v>19.92</v>
      </c>
      <c r="B30" s="120">
        <f t="shared" si="4"/>
        <v>16.924134672179566</v>
      </c>
      <c r="C30" s="38" t="s">
        <v>36</v>
      </c>
      <c r="D30" s="42">
        <f>A30*$D$6</f>
        <v>83.91300000000001</v>
      </c>
      <c r="E30" s="50">
        <v>95</v>
      </c>
      <c r="F30" s="42">
        <v>71.28</v>
      </c>
      <c r="G30" s="50">
        <v>43</v>
      </c>
      <c r="H30" s="42">
        <v>32.61</v>
      </c>
      <c r="I30" s="50">
        <v>17</v>
      </c>
      <c r="J30" s="42">
        <v>12.68</v>
      </c>
      <c r="K30" s="117">
        <f t="shared" si="6"/>
        <v>2.9958653278204372</v>
      </c>
      <c r="L30" s="44">
        <f>M30/D30</f>
        <v>0.4608344356655107</v>
      </c>
      <c r="M30" s="16">
        <f t="shared" si="2"/>
        <v>38.67</v>
      </c>
      <c r="N30" s="16">
        <f t="shared" si="3"/>
        <v>38.67</v>
      </c>
      <c r="O30" s="16">
        <f t="shared" si="1"/>
        <v>46.08344356655107</v>
      </c>
    </row>
    <row r="31" spans="1:15" ht="12.75">
      <c r="A31" s="18"/>
      <c r="B31" s="120">
        <f t="shared" si="4"/>
        <v>0</v>
      </c>
      <c r="C31" s="109"/>
      <c r="D31" s="110"/>
      <c r="E31" s="111"/>
      <c r="F31" s="110"/>
      <c r="G31" s="111"/>
      <c r="H31" s="110"/>
      <c r="I31" s="111"/>
      <c r="J31" s="110"/>
      <c r="K31" s="117">
        <f t="shared" si="6"/>
        <v>0</v>
      </c>
      <c r="L31" s="112"/>
      <c r="M31" s="16"/>
      <c r="N31" s="16"/>
      <c r="O31" s="16"/>
    </row>
    <row r="32" spans="1:15" ht="13.5" thickBot="1">
      <c r="A32" s="18">
        <v>553.67</v>
      </c>
      <c r="B32" s="120">
        <f t="shared" si="4"/>
        <v>248.30201417601882</v>
      </c>
      <c r="C32" s="34" t="s">
        <v>0</v>
      </c>
      <c r="D32" s="46">
        <f aca="true" t="shared" si="10" ref="D32:J32">D8+D13+D16+D22+D27</f>
        <v>2332.334875</v>
      </c>
      <c r="E32" s="52">
        <f t="shared" si="10"/>
        <v>994</v>
      </c>
      <c r="F32" s="46">
        <f t="shared" si="10"/>
        <v>3879.53</v>
      </c>
      <c r="G32" s="52">
        <f t="shared" si="10"/>
        <v>292</v>
      </c>
      <c r="H32" s="48">
        <f t="shared" si="10"/>
        <v>838.49</v>
      </c>
      <c r="I32" s="52">
        <f t="shared" si="10"/>
        <v>192</v>
      </c>
      <c r="J32" s="48">
        <f t="shared" si="10"/>
        <v>1292.4700000000003</v>
      </c>
      <c r="K32" s="117">
        <f t="shared" si="6"/>
        <v>305.36798582398114</v>
      </c>
      <c r="L32" s="49">
        <f>M32/D32</f>
        <v>1.3038607931461814</v>
      </c>
      <c r="M32" s="16">
        <f t="shared" si="2"/>
        <v>3041.04</v>
      </c>
      <c r="N32" s="16">
        <f>N13+N16+N22+N27</f>
        <v>1745.8293750000003</v>
      </c>
      <c r="O32" s="16">
        <f>N32/D32</f>
        <v>0.7485328945312796</v>
      </c>
    </row>
    <row r="33" spans="1:14" ht="12.75" hidden="1">
      <c r="A33">
        <f>A32*D6</f>
        <v>2332.334875</v>
      </c>
      <c r="D33">
        <f>D8+D16+D22+D27</f>
        <v>1852.783875</v>
      </c>
      <c r="E33">
        <f aca="true" t="shared" si="11" ref="E33:J33">E8+E16+E22+E27</f>
        <v>974</v>
      </c>
      <c r="F33">
        <f t="shared" si="11"/>
        <v>3010.48</v>
      </c>
      <c r="G33">
        <f t="shared" si="11"/>
        <v>292</v>
      </c>
      <c r="H33">
        <f t="shared" si="11"/>
        <v>838.49</v>
      </c>
      <c r="I33">
        <f t="shared" si="11"/>
        <v>177</v>
      </c>
      <c r="J33">
        <f t="shared" si="11"/>
        <v>705.36</v>
      </c>
      <c r="L33" s="24">
        <f>M33*100/D33</f>
        <v>117.22845979539841</v>
      </c>
      <c r="M33" s="16">
        <f t="shared" si="2"/>
        <v>2171.99</v>
      </c>
      <c r="N33" s="16">
        <f>N32-N13</f>
        <v>1266.2783750000003</v>
      </c>
    </row>
    <row r="34" ht="0.75" customHeight="1"/>
    <row r="35" ht="12.75" customHeight="1"/>
    <row r="36" spans="3:18" ht="12.75" customHeight="1">
      <c r="C36" s="140" t="s">
        <v>48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</row>
    <row r="37" spans="3:12" ht="12.75">
      <c r="C37" s="31" t="s">
        <v>54</v>
      </c>
      <c r="D37" s="31"/>
      <c r="E37" s="31"/>
      <c r="F37" s="31"/>
      <c r="G37" s="31"/>
      <c r="H37" s="31"/>
      <c r="I37" s="31"/>
      <c r="J37" s="31"/>
      <c r="K37" s="118"/>
      <c r="L37" s="31"/>
    </row>
    <row r="38" spans="3:12" ht="12.75">
      <c r="C38" s="31" t="s">
        <v>79</v>
      </c>
      <c r="D38" s="31"/>
      <c r="G38" s="31"/>
      <c r="H38" s="31"/>
      <c r="I38" s="31"/>
      <c r="J38" s="31"/>
      <c r="K38" s="118"/>
      <c r="L38" s="31"/>
    </row>
    <row r="39" spans="5:6" ht="12.75" hidden="1">
      <c r="E39" s="31">
        <f>E32-G32</f>
        <v>702</v>
      </c>
      <c r="F39" s="31">
        <f>F32-H32</f>
        <v>3041.04</v>
      </c>
    </row>
    <row r="40" ht="12.75" hidden="1">
      <c r="F40">
        <f>F39/D6</f>
        <v>721.9086053412462</v>
      </c>
    </row>
    <row r="41" spans="5:6" ht="12.75" hidden="1">
      <c r="E41">
        <f>E33-G33</f>
        <v>682</v>
      </c>
      <c r="F41">
        <f>F33-H33</f>
        <v>2171.99</v>
      </c>
    </row>
    <row r="42" ht="12.75" hidden="1">
      <c r="F42">
        <f>F41/D6</f>
        <v>515.6059347181008</v>
      </c>
    </row>
  </sheetData>
  <sheetProtection/>
  <mergeCells count="9">
    <mergeCell ref="C36:R36"/>
    <mergeCell ref="C2:L2"/>
    <mergeCell ref="L4:L5"/>
    <mergeCell ref="C4:C5"/>
    <mergeCell ref="D4:D5"/>
    <mergeCell ref="E4:F4"/>
    <mergeCell ref="G4:H4"/>
    <mergeCell ref="I4:J4"/>
    <mergeCell ref="C3:J3"/>
  </mergeCells>
  <printOptions/>
  <pageMargins left="0" right="0" top="0.5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1"/>
  <sheetViews>
    <sheetView zoomScale="90" zoomScaleNormal="90" zoomScalePageLayoutView="0" workbookViewId="0" topLeftCell="A1">
      <pane xSplit="3" topLeftCell="D1" activePane="topRight" state="frozen"/>
      <selection pane="topLeft" activeCell="C1" sqref="C1"/>
      <selection pane="topRight" activeCell="C3" sqref="C3:J3"/>
    </sheetView>
  </sheetViews>
  <sheetFormatPr defaultColWidth="9.140625" defaultRowHeight="12.75"/>
  <cols>
    <col min="1" max="1" width="7.00390625" style="0" hidden="1" customWidth="1"/>
    <col min="2" max="2" width="7.00390625" style="85" hidden="1" customWidth="1"/>
    <col min="3" max="3" width="33.7109375" style="0" customWidth="1"/>
    <col min="4" max="4" width="12.57421875" style="0" customWidth="1"/>
    <col min="5" max="5" width="7.57421875" style="0" customWidth="1"/>
    <col min="6" max="6" width="10.00390625" style="0" customWidth="1"/>
    <col min="7" max="7" width="7.7109375" style="0" customWidth="1"/>
    <col min="8" max="8" width="10.28125" style="0" customWidth="1"/>
    <col min="9" max="9" width="7.8515625" style="0" customWidth="1"/>
    <col min="10" max="10" width="9.421875" style="0" customWidth="1"/>
    <col min="11" max="11" width="9.421875" style="85" hidden="1" customWidth="1"/>
    <col min="12" max="12" width="13.421875" style="0" customWidth="1"/>
    <col min="13" max="15" width="9.140625" style="0" hidden="1" customWidth="1"/>
  </cols>
  <sheetData>
    <row r="2" spans="3:12" ht="12.75">
      <c r="C2" s="152" t="s">
        <v>30</v>
      </c>
      <c r="D2" s="152"/>
      <c r="E2" s="152"/>
      <c r="F2" s="152"/>
      <c r="G2" s="152"/>
      <c r="H2" s="152"/>
      <c r="I2" s="152"/>
      <c r="J2" s="152"/>
      <c r="K2" s="152"/>
      <c r="L2" s="152"/>
    </row>
    <row r="3" spans="3:12" ht="13.5" thickBot="1">
      <c r="C3" s="151" t="s">
        <v>99</v>
      </c>
      <c r="D3" s="151"/>
      <c r="E3" s="151"/>
      <c r="F3" s="151"/>
      <c r="G3" s="151"/>
      <c r="H3" s="151"/>
      <c r="I3" s="151"/>
      <c r="J3" s="151"/>
      <c r="K3" s="113"/>
      <c r="L3" s="9" t="s">
        <v>27</v>
      </c>
    </row>
    <row r="4" spans="3:12" ht="30.75" customHeight="1">
      <c r="C4" s="141" t="s">
        <v>37</v>
      </c>
      <c r="D4" s="143" t="s">
        <v>17</v>
      </c>
      <c r="E4" s="145" t="s">
        <v>11</v>
      </c>
      <c r="F4" s="146"/>
      <c r="G4" s="145" t="s">
        <v>8</v>
      </c>
      <c r="H4" s="146"/>
      <c r="I4" s="145" t="s">
        <v>9</v>
      </c>
      <c r="J4" s="146"/>
      <c r="K4" s="114"/>
      <c r="L4" s="147" t="s">
        <v>13</v>
      </c>
    </row>
    <row r="5" spans="3:12" ht="36" customHeight="1">
      <c r="C5" s="142"/>
      <c r="D5" s="144"/>
      <c r="E5" s="10" t="s">
        <v>49</v>
      </c>
      <c r="F5" s="10" t="s">
        <v>10</v>
      </c>
      <c r="G5" s="10" t="s">
        <v>50</v>
      </c>
      <c r="H5" s="10" t="s">
        <v>10</v>
      </c>
      <c r="I5" s="10" t="s">
        <v>50</v>
      </c>
      <c r="J5" s="10" t="s">
        <v>10</v>
      </c>
      <c r="K5" s="115"/>
      <c r="L5" s="148"/>
    </row>
    <row r="6" spans="3:12" ht="12.75" hidden="1">
      <c r="C6" s="4"/>
      <c r="D6" s="2">
        <f>SE!D6</f>
        <v>4.2125</v>
      </c>
      <c r="E6" s="2"/>
      <c r="F6" s="2"/>
      <c r="G6" s="2"/>
      <c r="H6" s="2"/>
      <c r="I6" s="2"/>
      <c r="J6" s="2"/>
      <c r="K6" s="121"/>
      <c r="L6" s="3"/>
    </row>
    <row r="7" spans="3:12" ht="12.75">
      <c r="C7" s="1"/>
      <c r="D7" s="19"/>
      <c r="E7" s="2"/>
      <c r="F7" s="2"/>
      <c r="G7" s="2"/>
      <c r="H7" s="2"/>
      <c r="I7" s="2"/>
      <c r="J7" s="2"/>
      <c r="K7" s="121"/>
      <c r="L7" s="3"/>
    </row>
    <row r="8" spans="1:15" ht="12.75">
      <c r="A8" s="18"/>
      <c r="B8" s="120"/>
      <c r="C8" s="32" t="s">
        <v>38</v>
      </c>
      <c r="D8" s="39">
        <f aca="true" t="shared" si="0" ref="D8:J8">D9+D10+D11</f>
        <v>817.225</v>
      </c>
      <c r="E8" s="40">
        <v>54</v>
      </c>
      <c r="F8" s="39">
        <f t="shared" si="0"/>
        <v>856.0999999999999</v>
      </c>
      <c r="G8" s="40">
        <f t="shared" si="0"/>
        <v>12</v>
      </c>
      <c r="H8" s="39">
        <f t="shared" si="0"/>
        <v>217.43</v>
      </c>
      <c r="I8" s="40">
        <f t="shared" si="0"/>
        <v>14</v>
      </c>
      <c r="J8" s="39">
        <f t="shared" si="0"/>
        <v>271.6</v>
      </c>
      <c r="K8" s="117"/>
      <c r="L8" s="41">
        <f>M8/D8</f>
        <v>0.7815105998959893</v>
      </c>
      <c r="M8" s="16">
        <f>F8-H8</f>
        <v>638.6699999999998</v>
      </c>
      <c r="N8" s="16">
        <f>N9+N10+N11</f>
        <v>508.4375</v>
      </c>
      <c r="O8" s="16">
        <f aca="true" t="shared" si="1" ref="O8:O31">(N8*100)/D8</f>
        <v>62.215118235492056</v>
      </c>
    </row>
    <row r="9" spans="1:15" ht="12.75">
      <c r="A9" s="16">
        <v>97</v>
      </c>
      <c r="B9" s="123">
        <f>A9-K9</f>
        <v>97</v>
      </c>
      <c r="C9" s="25" t="s">
        <v>18</v>
      </c>
      <c r="D9" s="42">
        <f>A9*$D$6</f>
        <v>408.6125</v>
      </c>
      <c r="E9" s="50">
        <v>6</v>
      </c>
      <c r="F9" s="42">
        <v>123.55</v>
      </c>
      <c r="G9" s="50">
        <v>0</v>
      </c>
      <c r="H9" s="42">
        <v>0</v>
      </c>
      <c r="I9" s="50">
        <v>1</v>
      </c>
      <c r="J9" s="42">
        <v>27.28</v>
      </c>
      <c r="K9" s="117"/>
      <c r="L9" s="44">
        <f>M9/D9</f>
        <v>0.302364709841231</v>
      </c>
      <c r="M9" s="16">
        <f aca="true" t="shared" si="2" ref="M9:M33">F9-H9</f>
        <v>123.55</v>
      </c>
      <c r="N9" s="16">
        <f aca="true" t="shared" si="3" ref="N9:N31">F9-H9</f>
        <v>123.55</v>
      </c>
      <c r="O9" s="16">
        <f t="shared" si="1"/>
        <v>30.2364709841231</v>
      </c>
    </row>
    <row r="10" spans="1:15" ht="12.75">
      <c r="A10" s="16">
        <v>38.8</v>
      </c>
      <c r="B10" s="123">
        <f aca="true" t="shared" si="4" ref="B10:B32">A10-K10</f>
        <v>38.8</v>
      </c>
      <c r="C10" s="25" t="s">
        <v>19</v>
      </c>
      <c r="D10" s="42">
        <f>A10*$D$6</f>
        <v>163.445</v>
      </c>
      <c r="E10" s="53" t="s">
        <v>95</v>
      </c>
      <c r="F10" s="42">
        <v>189.91</v>
      </c>
      <c r="G10" s="50">
        <v>2</v>
      </c>
      <c r="H10" s="42">
        <v>50.19</v>
      </c>
      <c r="I10" s="50">
        <v>2</v>
      </c>
      <c r="J10" s="42">
        <v>21.34</v>
      </c>
      <c r="K10" s="117"/>
      <c r="L10" s="44">
        <f>M10/D10</f>
        <v>0.8548441371715256</v>
      </c>
      <c r="M10" s="16">
        <f t="shared" si="2"/>
        <v>139.72</v>
      </c>
      <c r="N10" s="16">
        <f t="shared" si="3"/>
        <v>139.72</v>
      </c>
      <c r="O10" s="16">
        <f t="shared" si="1"/>
        <v>85.48441371715256</v>
      </c>
    </row>
    <row r="11" spans="1:15" ht="12.75">
      <c r="A11" s="16">
        <v>58.2</v>
      </c>
      <c r="B11" s="123">
        <f t="shared" si="4"/>
        <v>58.2</v>
      </c>
      <c r="C11" s="25" t="s">
        <v>20</v>
      </c>
      <c r="D11" s="42">
        <f>A11*$D$6</f>
        <v>245.16750000000005</v>
      </c>
      <c r="E11" s="50" t="s">
        <v>56</v>
      </c>
      <c r="F11" s="42">
        <v>542.64</v>
      </c>
      <c r="G11" s="50">
        <v>10</v>
      </c>
      <c r="H11" s="42">
        <v>167.24</v>
      </c>
      <c r="I11" s="50">
        <v>11</v>
      </c>
      <c r="J11" s="42">
        <v>222.98</v>
      </c>
      <c r="K11" s="117"/>
      <c r="L11" s="44">
        <f>M11/D11</f>
        <v>1.5311980584702292</v>
      </c>
      <c r="M11" s="16">
        <f t="shared" si="2"/>
        <v>375.4</v>
      </c>
      <c r="N11" s="16">
        <f>D11</f>
        <v>245.16750000000005</v>
      </c>
      <c r="O11" s="16">
        <f t="shared" si="1"/>
        <v>100</v>
      </c>
    </row>
    <row r="12" spans="1:15" ht="12.75">
      <c r="A12" s="16">
        <v>194</v>
      </c>
      <c r="B12" s="123">
        <f t="shared" si="4"/>
        <v>194</v>
      </c>
      <c r="C12" s="25"/>
      <c r="D12" s="42"/>
      <c r="E12" s="50"/>
      <c r="F12" s="42"/>
      <c r="G12" s="50"/>
      <c r="H12" s="42"/>
      <c r="I12" s="50"/>
      <c r="J12" s="42"/>
      <c r="K12" s="117"/>
      <c r="L12" s="44"/>
      <c r="M12" s="16">
        <f t="shared" si="2"/>
        <v>0</v>
      </c>
      <c r="N12" s="16">
        <f t="shared" si="3"/>
        <v>0</v>
      </c>
      <c r="O12" s="16" t="e">
        <f t="shared" si="1"/>
        <v>#DIV/0!</v>
      </c>
    </row>
    <row r="13" spans="1:15" ht="12.75">
      <c r="A13" s="16"/>
      <c r="B13" s="123">
        <f t="shared" si="4"/>
        <v>-170.50679267572357</v>
      </c>
      <c r="C13" s="32" t="s">
        <v>39</v>
      </c>
      <c r="D13" s="39">
        <f aca="true" t="shared" si="5" ref="D13:J13">D14</f>
        <v>515.02025</v>
      </c>
      <c r="E13" s="51">
        <f t="shared" si="5"/>
        <v>39</v>
      </c>
      <c r="F13" s="39">
        <f t="shared" si="5"/>
        <v>1371.91</v>
      </c>
      <c r="G13" s="51">
        <f t="shared" si="5"/>
        <v>12</v>
      </c>
      <c r="H13" s="39">
        <f t="shared" si="5"/>
        <v>329.83</v>
      </c>
      <c r="I13" s="51">
        <f t="shared" si="5"/>
        <v>18</v>
      </c>
      <c r="J13" s="39">
        <f t="shared" si="5"/>
        <v>721.67</v>
      </c>
      <c r="K13" s="117">
        <f>J13/4.2325</f>
        <v>170.50679267572357</v>
      </c>
      <c r="L13" s="41">
        <f>M13/D13</f>
        <v>2.0233767507199962</v>
      </c>
      <c r="M13" s="16">
        <f t="shared" si="2"/>
        <v>1042.0800000000002</v>
      </c>
      <c r="N13" s="16">
        <f>N14</f>
        <v>515.02025</v>
      </c>
      <c r="O13" s="16">
        <f t="shared" si="1"/>
        <v>100</v>
      </c>
    </row>
    <row r="14" spans="1:15" ht="12.75">
      <c r="A14" s="16">
        <v>122.26</v>
      </c>
      <c r="B14" s="123">
        <f t="shared" si="4"/>
        <v>-48.24679267572357</v>
      </c>
      <c r="C14" s="38" t="s">
        <v>44</v>
      </c>
      <c r="D14" s="42">
        <f>A14*D6</f>
        <v>515.02025</v>
      </c>
      <c r="E14" s="50">
        <v>39</v>
      </c>
      <c r="F14" s="42">
        <v>1371.91</v>
      </c>
      <c r="G14" s="50">
        <v>12</v>
      </c>
      <c r="H14" s="42">
        <v>329.83</v>
      </c>
      <c r="I14" s="67">
        <v>18</v>
      </c>
      <c r="J14" s="45">
        <v>721.67</v>
      </c>
      <c r="K14" s="117">
        <f aca="true" t="shared" si="6" ref="K14:K32">J14/4.2325</f>
        <v>170.50679267572357</v>
      </c>
      <c r="L14" s="44">
        <f>M14/D14</f>
        <v>2.0233767507199962</v>
      </c>
      <c r="M14" s="16">
        <f t="shared" si="2"/>
        <v>1042.0800000000002</v>
      </c>
      <c r="N14" s="16">
        <f>D14</f>
        <v>515.02025</v>
      </c>
      <c r="O14" s="16">
        <f t="shared" si="1"/>
        <v>100</v>
      </c>
    </row>
    <row r="15" spans="1:15" ht="12.75">
      <c r="A15" s="16"/>
      <c r="B15" s="123">
        <f t="shared" si="4"/>
        <v>0</v>
      </c>
      <c r="C15" s="25"/>
      <c r="D15" s="42"/>
      <c r="E15" s="50"/>
      <c r="F15" s="42"/>
      <c r="G15" s="50"/>
      <c r="H15" s="42"/>
      <c r="I15" s="50"/>
      <c r="J15" s="42"/>
      <c r="K15" s="117">
        <f t="shared" si="6"/>
        <v>0</v>
      </c>
      <c r="L15" s="44"/>
      <c r="M15" s="16">
        <f t="shared" si="2"/>
        <v>0</v>
      </c>
      <c r="N15" s="16">
        <f t="shared" si="3"/>
        <v>0</v>
      </c>
      <c r="O15" s="16" t="e">
        <f t="shared" si="1"/>
        <v>#DIV/0!</v>
      </c>
    </row>
    <row r="16" spans="1:15" ht="12.75">
      <c r="A16" s="16"/>
      <c r="B16" s="123">
        <f t="shared" si="4"/>
        <v>-85.11281748375664</v>
      </c>
      <c r="C16" s="32" t="s">
        <v>45</v>
      </c>
      <c r="D16" s="39">
        <f aca="true" t="shared" si="7" ref="D16:J16">D17+D18+D19+D20</f>
        <v>386.28625000000005</v>
      </c>
      <c r="E16" s="51">
        <f t="shared" si="7"/>
        <v>173</v>
      </c>
      <c r="F16" s="39">
        <f t="shared" si="7"/>
        <v>824.56</v>
      </c>
      <c r="G16" s="51">
        <f t="shared" si="7"/>
        <v>22</v>
      </c>
      <c r="H16" s="39">
        <f t="shared" si="7"/>
        <v>50.51</v>
      </c>
      <c r="I16" s="51">
        <f t="shared" si="7"/>
        <v>40</v>
      </c>
      <c r="J16" s="39">
        <f t="shared" si="7"/>
        <v>360.24</v>
      </c>
      <c r="K16" s="117">
        <f t="shared" si="6"/>
        <v>85.11281748375664</v>
      </c>
      <c r="L16" s="41">
        <f>M16/D16</f>
        <v>2.003824883748774</v>
      </c>
      <c r="M16" s="16">
        <f t="shared" si="2"/>
        <v>774.05</v>
      </c>
      <c r="N16" s="16">
        <f>N17+N18+N19+N20</f>
        <v>406.67725</v>
      </c>
      <c r="O16" s="16">
        <f t="shared" si="1"/>
        <v>105.27872788637957</v>
      </c>
    </row>
    <row r="17" spans="1:15" ht="12.75">
      <c r="A17" s="16">
        <v>24.21</v>
      </c>
      <c r="B17" s="123">
        <f t="shared" si="4"/>
        <v>-10.438552864737154</v>
      </c>
      <c r="C17" s="38" t="s">
        <v>40</v>
      </c>
      <c r="D17" s="42">
        <f>A17*$D$6</f>
        <v>101.98462500000001</v>
      </c>
      <c r="E17" s="50">
        <v>12</v>
      </c>
      <c r="F17" s="42">
        <v>206.25</v>
      </c>
      <c r="G17" s="50">
        <v>0</v>
      </c>
      <c r="H17" s="42">
        <v>0</v>
      </c>
      <c r="I17" s="50">
        <v>3</v>
      </c>
      <c r="J17" s="42">
        <v>146.65</v>
      </c>
      <c r="K17" s="117">
        <f t="shared" si="6"/>
        <v>34.648552864737155</v>
      </c>
      <c r="L17" s="44">
        <f>M17/D17</f>
        <v>2.022363665111285</v>
      </c>
      <c r="M17" s="16">
        <f t="shared" si="2"/>
        <v>206.25</v>
      </c>
      <c r="N17" s="16">
        <f>D17</f>
        <v>101.98462500000001</v>
      </c>
      <c r="O17" s="16">
        <f t="shared" si="1"/>
        <v>100</v>
      </c>
    </row>
    <row r="18" spans="1:15" ht="12.75">
      <c r="A18" s="16">
        <v>13.88</v>
      </c>
      <c r="B18" s="123">
        <f t="shared" si="4"/>
        <v>11.994589486119315</v>
      </c>
      <c r="C18" s="38" t="s">
        <v>21</v>
      </c>
      <c r="D18" s="42">
        <f>A18*$D$6</f>
        <v>58.46950000000001</v>
      </c>
      <c r="E18" s="50">
        <v>60</v>
      </c>
      <c r="F18" s="42">
        <v>129.41</v>
      </c>
      <c r="G18" s="50">
        <v>18</v>
      </c>
      <c r="H18" s="42">
        <v>33.23</v>
      </c>
      <c r="I18" s="50">
        <v>4</v>
      </c>
      <c r="J18" s="42">
        <v>7.98</v>
      </c>
      <c r="K18" s="117">
        <f t="shared" si="6"/>
        <v>1.8854105138806854</v>
      </c>
      <c r="L18" s="44">
        <f>M18/D18</f>
        <v>1.6449601929210955</v>
      </c>
      <c r="M18" s="16">
        <f t="shared" si="2"/>
        <v>96.18</v>
      </c>
      <c r="N18" s="16">
        <f t="shared" si="3"/>
        <v>96.18</v>
      </c>
      <c r="O18" s="16">
        <f t="shared" si="1"/>
        <v>164.49601929210954</v>
      </c>
    </row>
    <row r="19" spans="1:15" ht="21" customHeight="1">
      <c r="A19" s="16">
        <v>13.88</v>
      </c>
      <c r="B19" s="123">
        <f t="shared" si="4"/>
        <v>4.155251033668046</v>
      </c>
      <c r="C19" s="38" t="s">
        <v>46</v>
      </c>
      <c r="D19" s="42">
        <f>A19*$D$6</f>
        <v>58.46950000000001</v>
      </c>
      <c r="E19" s="50">
        <v>1</v>
      </c>
      <c r="F19" s="42">
        <v>41.15</v>
      </c>
      <c r="G19" s="50">
        <v>0</v>
      </c>
      <c r="H19" s="42">
        <v>0</v>
      </c>
      <c r="I19" s="50">
        <v>1</v>
      </c>
      <c r="J19" s="42">
        <v>41.16</v>
      </c>
      <c r="K19" s="117">
        <f t="shared" si="6"/>
        <v>9.724748966331955</v>
      </c>
      <c r="L19" s="44">
        <f>M19/D19</f>
        <v>0.7037857344427435</v>
      </c>
      <c r="M19" s="16">
        <f t="shared" si="2"/>
        <v>41.15</v>
      </c>
      <c r="N19" s="16">
        <f t="shared" si="3"/>
        <v>41.15</v>
      </c>
      <c r="O19" s="16">
        <f t="shared" si="1"/>
        <v>70.37857344427435</v>
      </c>
    </row>
    <row r="20" spans="1:15" ht="12.75">
      <c r="A20" s="16">
        <v>39.73</v>
      </c>
      <c r="B20" s="123">
        <f t="shared" si="4"/>
        <v>0.8758948611931459</v>
      </c>
      <c r="C20" s="38" t="s">
        <v>47</v>
      </c>
      <c r="D20" s="42">
        <f>A20*$D$6</f>
        <v>167.362625</v>
      </c>
      <c r="E20" s="50">
        <v>100</v>
      </c>
      <c r="F20" s="42">
        <v>447.75</v>
      </c>
      <c r="G20" s="50">
        <v>4</v>
      </c>
      <c r="H20" s="42">
        <v>17.28</v>
      </c>
      <c r="I20" s="50">
        <v>32</v>
      </c>
      <c r="J20" s="42">
        <v>164.45</v>
      </c>
      <c r="K20" s="117">
        <f t="shared" si="6"/>
        <v>38.85410513880685</v>
      </c>
      <c r="L20" s="44">
        <f>M20/D20</f>
        <v>2.5720796384497433</v>
      </c>
      <c r="M20" s="16">
        <f t="shared" si="2"/>
        <v>430.47</v>
      </c>
      <c r="N20" s="16">
        <f>D20</f>
        <v>167.362625</v>
      </c>
      <c r="O20" s="16">
        <f t="shared" si="1"/>
        <v>100</v>
      </c>
    </row>
    <row r="21" spans="1:15" ht="12.75">
      <c r="A21" s="16"/>
      <c r="B21" s="123">
        <f t="shared" si="4"/>
        <v>0</v>
      </c>
      <c r="C21" s="25"/>
      <c r="D21" s="42"/>
      <c r="E21" s="50"/>
      <c r="F21" s="42"/>
      <c r="G21" s="50"/>
      <c r="H21" s="42"/>
      <c r="I21" s="50"/>
      <c r="J21" s="42"/>
      <c r="K21" s="117">
        <f t="shared" si="6"/>
        <v>0</v>
      </c>
      <c r="L21" s="44"/>
      <c r="M21" s="16">
        <f t="shared" si="2"/>
        <v>0</v>
      </c>
      <c r="N21" s="16">
        <f t="shared" si="3"/>
        <v>0</v>
      </c>
      <c r="O21" s="16" t="e">
        <f t="shared" si="1"/>
        <v>#DIV/0!</v>
      </c>
    </row>
    <row r="22" spans="1:15" ht="12.75">
      <c r="A22" s="16"/>
      <c r="B22" s="123">
        <f t="shared" si="4"/>
        <v>-12.184288245717662</v>
      </c>
      <c r="C22" s="32" t="s">
        <v>22</v>
      </c>
      <c r="D22" s="39">
        <f aca="true" t="shared" si="8" ref="D22:J22">D23+D24+D25</f>
        <v>419.4386250000001</v>
      </c>
      <c r="E22" s="51">
        <f t="shared" si="8"/>
        <v>541</v>
      </c>
      <c r="F22" s="39">
        <f t="shared" si="8"/>
        <v>828.04</v>
      </c>
      <c r="G22" s="51">
        <f t="shared" si="8"/>
        <v>110</v>
      </c>
      <c r="H22" s="39">
        <f t="shared" si="8"/>
        <v>312.69</v>
      </c>
      <c r="I22" s="51">
        <f t="shared" si="8"/>
        <v>42</v>
      </c>
      <c r="J22" s="39">
        <f t="shared" si="8"/>
        <v>51.57</v>
      </c>
      <c r="K22" s="117">
        <f t="shared" si="6"/>
        <v>12.184288245717662</v>
      </c>
      <c r="L22" s="41">
        <f>M22/D22</f>
        <v>1.2286660533468985</v>
      </c>
      <c r="M22" s="16">
        <f t="shared" si="2"/>
        <v>515.3499999999999</v>
      </c>
      <c r="N22" s="16">
        <f>N23+N24+N25</f>
        <v>515.35</v>
      </c>
      <c r="O22" s="16">
        <f t="shared" si="1"/>
        <v>122.86660533468988</v>
      </c>
    </row>
    <row r="23" spans="1:15" ht="12.75">
      <c r="A23" s="16">
        <v>38.27</v>
      </c>
      <c r="B23" s="123">
        <f t="shared" si="4"/>
        <v>31.415894861193152</v>
      </c>
      <c r="C23" s="38" t="s">
        <v>23</v>
      </c>
      <c r="D23" s="42">
        <f>A23*$D$6</f>
        <v>161.21237500000004</v>
      </c>
      <c r="E23" s="50">
        <v>21</v>
      </c>
      <c r="F23" s="42">
        <v>448.18</v>
      </c>
      <c r="G23" s="50">
        <v>7</v>
      </c>
      <c r="H23" s="42">
        <v>231.07</v>
      </c>
      <c r="I23" s="50">
        <v>3</v>
      </c>
      <c r="J23" s="42">
        <v>29.01</v>
      </c>
      <c r="K23" s="117">
        <f t="shared" si="6"/>
        <v>6.854105138806852</v>
      </c>
      <c r="L23" s="44">
        <f>M23/D23</f>
        <v>1.3467328423143692</v>
      </c>
      <c r="M23" s="16">
        <f t="shared" si="2"/>
        <v>217.11</v>
      </c>
      <c r="N23" s="16">
        <f t="shared" si="3"/>
        <v>217.11</v>
      </c>
      <c r="O23" s="16">
        <f t="shared" si="1"/>
        <v>134.67328423143692</v>
      </c>
    </row>
    <row r="24" spans="1:15" ht="12.75">
      <c r="A24" s="16">
        <v>32.83</v>
      </c>
      <c r="B24" s="123">
        <f t="shared" si="4"/>
        <v>32.83</v>
      </c>
      <c r="C24" s="38" t="s">
        <v>24</v>
      </c>
      <c r="D24" s="42">
        <f>A24*$D$6</f>
        <v>138.296375</v>
      </c>
      <c r="E24" s="50">
        <v>0</v>
      </c>
      <c r="F24" s="42">
        <v>0</v>
      </c>
      <c r="G24" s="50">
        <v>0</v>
      </c>
      <c r="H24" s="42">
        <v>0</v>
      </c>
      <c r="I24" s="50">
        <v>0</v>
      </c>
      <c r="J24" s="42">
        <v>0</v>
      </c>
      <c r="K24" s="117">
        <f t="shared" si="6"/>
        <v>0</v>
      </c>
      <c r="L24" s="44">
        <f>M24/D24</f>
        <v>0</v>
      </c>
      <c r="M24" s="16">
        <f t="shared" si="2"/>
        <v>0</v>
      </c>
      <c r="N24" s="16">
        <f t="shared" si="3"/>
        <v>0</v>
      </c>
      <c r="O24" s="16">
        <f t="shared" si="1"/>
        <v>0</v>
      </c>
    </row>
    <row r="25" spans="1:15" ht="12.75">
      <c r="A25" s="16">
        <v>28.47</v>
      </c>
      <c r="B25" s="123">
        <f t="shared" si="4"/>
        <v>23.13981689308919</v>
      </c>
      <c r="C25" s="38" t="s">
        <v>41</v>
      </c>
      <c r="D25" s="42">
        <f>A25*$D$6</f>
        <v>119.92987500000001</v>
      </c>
      <c r="E25" s="50">
        <v>520</v>
      </c>
      <c r="F25" s="42">
        <v>379.86</v>
      </c>
      <c r="G25" s="50">
        <v>103</v>
      </c>
      <c r="H25" s="42">
        <v>81.62</v>
      </c>
      <c r="I25" s="67">
        <v>39</v>
      </c>
      <c r="J25" s="45">
        <v>22.56</v>
      </c>
      <c r="K25" s="117">
        <f t="shared" si="6"/>
        <v>5.330183106910809</v>
      </c>
      <c r="L25" s="44">
        <f>M25/D25</f>
        <v>2.4867865492230354</v>
      </c>
      <c r="M25" s="16">
        <f t="shared" si="2"/>
        <v>298.24</v>
      </c>
      <c r="N25" s="16">
        <f t="shared" si="3"/>
        <v>298.24</v>
      </c>
      <c r="O25" s="16">
        <f t="shared" si="1"/>
        <v>248.67865492230354</v>
      </c>
    </row>
    <row r="26" spans="1:15" ht="12.75">
      <c r="A26" s="16"/>
      <c r="B26" s="123">
        <f t="shared" si="4"/>
        <v>0</v>
      </c>
      <c r="C26" s="25"/>
      <c r="D26" s="42"/>
      <c r="E26" s="50"/>
      <c r="F26" s="42"/>
      <c r="G26" s="50"/>
      <c r="H26" s="42"/>
      <c r="I26" s="50"/>
      <c r="J26" s="42"/>
      <c r="K26" s="117">
        <f t="shared" si="6"/>
        <v>0</v>
      </c>
      <c r="L26" s="44"/>
      <c r="M26" s="16">
        <f t="shared" si="2"/>
        <v>0</v>
      </c>
      <c r="N26" s="16">
        <f t="shared" si="3"/>
        <v>0</v>
      </c>
      <c r="O26" s="16" t="e">
        <f t="shared" si="1"/>
        <v>#DIV/0!</v>
      </c>
    </row>
    <row r="27" spans="1:15" ht="12.75">
      <c r="A27" s="16"/>
      <c r="B27" s="123">
        <f t="shared" si="4"/>
        <v>-41.800354400472536</v>
      </c>
      <c r="C27" s="32" t="s">
        <v>25</v>
      </c>
      <c r="D27" s="39">
        <f aca="true" t="shared" si="9" ref="D27:J27">D28+D29+D30</f>
        <v>366.90875000000005</v>
      </c>
      <c r="E27" s="51">
        <f t="shared" si="9"/>
        <v>174</v>
      </c>
      <c r="F27" s="39">
        <f t="shared" si="9"/>
        <v>984.5699999999999</v>
      </c>
      <c r="G27" s="51">
        <f t="shared" si="9"/>
        <v>52</v>
      </c>
      <c r="H27" s="39">
        <f t="shared" si="9"/>
        <v>277.57</v>
      </c>
      <c r="I27" s="51">
        <f t="shared" si="9"/>
        <v>39</v>
      </c>
      <c r="J27" s="39">
        <f t="shared" si="9"/>
        <v>176.92000000000002</v>
      </c>
      <c r="K27" s="117">
        <f t="shared" si="6"/>
        <v>41.800354400472536</v>
      </c>
      <c r="L27" s="41">
        <f>M27/D27</f>
        <v>1.9269096198986801</v>
      </c>
      <c r="M27" s="16">
        <f t="shared" si="2"/>
        <v>707</v>
      </c>
      <c r="N27" s="16">
        <f>N28+N29+N30</f>
        <v>706.9999999999999</v>
      </c>
      <c r="O27" s="16">
        <f t="shared" si="1"/>
        <v>192.690961989868</v>
      </c>
    </row>
    <row r="28" spans="1:15" ht="12.75">
      <c r="A28" s="16">
        <v>32.83</v>
      </c>
      <c r="B28" s="123">
        <f t="shared" si="4"/>
        <v>11.714819846426458</v>
      </c>
      <c r="C28" s="38" t="s">
        <v>26</v>
      </c>
      <c r="D28" s="42">
        <f>A28*$D$6</f>
        <v>138.296375</v>
      </c>
      <c r="E28" s="50">
        <v>30</v>
      </c>
      <c r="F28" s="42">
        <v>431.52</v>
      </c>
      <c r="G28" s="50">
        <v>5</v>
      </c>
      <c r="H28" s="42">
        <v>39.79</v>
      </c>
      <c r="I28" s="67">
        <v>9</v>
      </c>
      <c r="J28" s="45">
        <v>89.37</v>
      </c>
      <c r="K28" s="117">
        <f t="shared" si="6"/>
        <v>21.11518015357354</v>
      </c>
      <c r="L28" s="44">
        <f>M28/D28</f>
        <v>2.832539898460823</v>
      </c>
      <c r="M28" s="16">
        <f t="shared" si="2"/>
        <v>391.72999999999996</v>
      </c>
      <c r="N28" s="16">
        <f t="shared" si="3"/>
        <v>391.72999999999996</v>
      </c>
      <c r="O28" s="16">
        <f t="shared" si="1"/>
        <v>283.2539898460823</v>
      </c>
    </row>
    <row r="29" spans="1:15" ht="12.75">
      <c r="A29" s="16">
        <v>32.87</v>
      </c>
      <c r="B29" s="123">
        <f t="shared" si="4"/>
        <v>16.49906083874778</v>
      </c>
      <c r="C29" s="38" t="s">
        <v>42</v>
      </c>
      <c r="D29" s="42">
        <f>A29*$D$6</f>
        <v>138.464875</v>
      </c>
      <c r="E29" s="50">
        <v>32</v>
      </c>
      <c r="F29" s="42">
        <v>466.9</v>
      </c>
      <c r="G29" s="53">
        <v>17</v>
      </c>
      <c r="H29" s="54">
        <v>214.67</v>
      </c>
      <c r="I29" s="50">
        <v>6</v>
      </c>
      <c r="J29" s="42">
        <v>69.29</v>
      </c>
      <c r="K29" s="117">
        <f t="shared" si="6"/>
        <v>16.370939161252217</v>
      </c>
      <c r="L29" s="44">
        <f>M29/D29</f>
        <v>1.8216172151962726</v>
      </c>
      <c r="M29" s="16">
        <f t="shared" si="2"/>
        <v>252.23</v>
      </c>
      <c r="N29" s="16">
        <f t="shared" si="3"/>
        <v>252.23</v>
      </c>
      <c r="O29" s="16">
        <f t="shared" si="1"/>
        <v>182.16172151962726</v>
      </c>
    </row>
    <row r="30" spans="1:15" ht="15" customHeight="1">
      <c r="A30" s="16">
        <v>21.4</v>
      </c>
      <c r="B30" s="123">
        <f t="shared" si="4"/>
        <v>17.085764914353216</v>
      </c>
      <c r="C30" s="38" t="s">
        <v>36</v>
      </c>
      <c r="D30" s="42">
        <f>A30*$D$6</f>
        <v>90.14750000000001</v>
      </c>
      <c r="E30" s="50">
        <v>112</v>
      </c>
      <c r="F30" s="42">
        <v>86.15</v>
      </c>
      <c r="G30" s="50">
        <v>30</v>
      </c>
      <c r="H30" s="42">
        <v>23.11</v>
      </c>
      <c r="I30" s="50">
        <v>24</v>
      </c>
      <c r="J30" s="42">
        <v>18.26</v>
      </c>
      <c r="K30" s="117">
        <f t="shared" si="6"/>
        <v>4.314235085646781</v>
      </c>
      <c r="L30" s="44">
        <f>M30/D30</f>
        <v>0.6992983721123714</v>
      </c>
      <c r="M30" s="16">
        <f t="shared" si="2"/>
        <v>63.040000000000006</v>
      </c>
      <c r="N30" s="16">
        <f t="shared" si="3"/>
        <v>63.040000000000006</v>
      </c>
      <c r="O30" s="16">
        <f t="shared" si="1"/>
        <v>69.92983721123714</v>
      </c>
    </row>
    <row r="31" spans="1:15" ht="12.75">
      <c r="A31" s="16"/>
      <c r="B31" s="123">
        <f t="shared" si="4"/>
        <v>0</v>
      </c>
      <c r="C31" s="4"/>
      <c r="D31" s="42"/>
      <c r="E31" s="50"/>
      <c r="F31" s="42"/>
      <c r="G31" s="50"/>
      <c r="H31" s="42"/>
      <c r="I31" s="50"/>
      <c r="J31" s="42"/>
      <c r="K31" s="117">
        <f t="shared" si="6"/>
        <v>0</v>
      </c>
      <c r="L31" s="44"/>
      <c r="M31" s="16">
        <f t="shared" si="2"/>
        <v>0</v>
      </c>
      <c r="N31" s="16">
        <f t="shared" si="3"/>
        <v>0</v>
      </c>
      <c r="O31" s="16" t="e">
        <f t="shared" si="1"/>
        <v>#DIV/0!</v>
      </c>
    </row>
    <row r="32" spans="1:15" ht="13.5" thickBot="1">
      <c r="A32" s="16">
        <v>594.63</v>
      </c>
      <c r="B32" s="123">
        <f t="shared" si="4"/>
        <v>220.85563496751325</v>
      </c>
      <c r="C32" s="34" t="s">
        <v>0</v>
      </c>
      <c r="D32" s="46">
        <f aca="true" t="shared" si="10" ref="D32:J32">D8+D13+D16+D22+D27</f>
        <v>2504.8788750000003</v>
      </c>
      <c r="E32" s="52">
        <f t="shared" si="10"/>
        <v>981</v>
      </c>
      <c r="F32" s="46">
        <f t="shared" si="10"/>
        <v>4865.18</v>
      </c>
      <c r="G32" s="52">
        <f t="shared" si="10"/>
        <v>208</v>
      </c>
      <c r="H32" s="48">
        <f t="shared" si="10"/>
        <v>1188.03</v>
      </c>
      <c r="I32" s="52">
        <f t="shared" si="10"/>
        <v>153</v>
      </c>
      <c r="J32" s="48">
        <f t="shared" si="10"/>
        <v>1582</v>
      </c>
      <c r="K32" s="117">
        <f t="shared" si="6"/>
        <v>373.77436503248674</v>
      </c>
      <c r="L32" s="49">
        <f>M32/D32</f>
        <v>1.4679951340960549</v>
      </c>
      <c r="M32" s="16">
        <f t="shared" si="2"/>
        <v>3677.1500000000005</v>
      </c>
      <c r="N32" s="16">
        <f>N8+N13+N16+N22+N27</f>
        <v>2652.485</v>
      </c>
      <c r="O32" s="16">
        <f>N32/D32</f>
        <v>1.0589274501346895</v>
      </c>
    </row>
    <row r="33" spans="1:13" ht="12.75" hidden="1">
      <c r="A33">
        <f>A32*D6</f>
        <v>2504.8788750000003</v>
      </c>
      <c r="D33" s="22">
        <f>D8+D16+D22+D27</f>
        <v>1989.8586250000003</v>
      </c>
      <c r="E33" s="22">
        <f aca="true" t="shared" si="11" ref="E33:J33">E8+E16+E22+E27</f>
        <v>942</v>
      </c>
      <c r="F33" s="22">
        <f t="shared" si="11"/>
        <v>3493.2699999999995</v>
      </c>
      <c r="G33" s="22">
        <f t="shared" si="11"/>
        <v>196</v>
      </c>
      <c r="H33" s="22">
        <f t="shared" si="11"/>
        <v>858.2</v>
      </c>
      <c r="I33" s="22">
        <f t="shared" si="11"/>
        <v>135</v>
      </c>
      <c r="J33" s="22">
        <f t="shared" si="11"/>
        <v>860.3300000000002</v>
      </c>
      <c r="K33" s="122"/>
      <c r="L33" s="24">
        <f>M33*100/D33</f>
        <v>132.42498571977694</v>
      </c>
      <c r="M33" s="16">
        <f t="shared" si="2"/>
        <v>2635.0699999999997</v>
      </c>
    </row>
    <row r="34" ht="12.75">
      <c r="N34" s="16">
        <f>N32-N13</f>
        <v>2137.46475</v>
      </c>
    </row>
    <row r="35" spans="3:17" ht="12.75" customHeight="1">
      <c r="C35" s="140" t="s">
        <v>48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</row>
    <row r="36" spans="3:12" ht="12.75">
      <c r="C36" s="31" t="s">
        <v>54</v>
      </c>
      <c r="D36" s="31"/>
      <c r="E36" s="31"/>
      <c r="F36" s="31"/>
      <c r="G36" s="31"/>
      <c r="H36" s="31"/>
      <c r="I36" s="31"/>
      <c r="J36" s="31"/>
      <c r="K36" s="118"/>
      <c r="L36" s="31"/>
    </row>
    <row r="37" spans="3:12" ht="12.75">
      <c r="C37" s="31" t="s">
        <v>79</v>
      </c>
      <c r="D37" s="31"/>
      <c r="E37" s="31"/>
      <c r="F37" s="31"/>
      <c r="G37" s="31"/>
      <c r="H37" s="31"/>
      <c r="I37" s="31"/>
      <c r="J37" s="31"/>
      <c r="K37" s="118"/>
      <c r="L37" s="31"/>
    </row>
    <row r="38" spans="5:6" ht="12.75" hidden="1">
      <c r="E38">
        <f>E32-G32</f>
        <v>773</v>
      </c>
      <c r="F38">
        <f>F32-H32</f>
        <v>3677.1500000000005</v>
      </c>
    </row>
    <row r="39" ht="12.75" hidden="1">
      <c r="F39">
        <f>F38/D6</f>
        <v>872.9139465875371</v>
      </c>
    </row>
    <row r="40" spans="5:6" ht="12.75" hidden="1">
      <c r="E40">
        <f>E33-G33</f>
        <v>746</v>
      </c>
      <c r="F40">
        <f>F33-H33</f>
        <v>2635.0699999999997</v>
      </c>
    </row>
    <row r="41" ht="12.75" hidden="1">
      <c r="F41">
        <f>F40/D6</f>
        <v>625.5359050445103</v>
      </c>
    </row>
  </sheetData>
  <sheetProtection/>
  <mergeCells count="9">
    <mergeCell ref="C2:L2"/>
    <mergeCell ref="C35:Q35"/>
    <mergeCell ref="L4:L5"/>
    <mergeCell ref="C4:C5"/>
    <mergeCell ref="D4:D5"/>
    <mergeCell ref="E4:F4"/>
    <mergeCell ref="G4:H4"/>
    <mergeCell ref="I4:J4"/>
    <mergeCell ref="C3:J3"/>
  </mergeCells>
  <printOptions/>
  <pageMargins left="0" right="0" top="0.61" bottom="0.42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1"/>
  <sheetViews>
    <sheetView zoomScale="90" zoomScaleNormal="90" zoomScalePageLayoutView="0" workbookViewId="0" topLeftCell="A1">
      <pane xSplit="3" topLeftCell="D1" activePane="topRight" state="frozen"/>
      <selection pane="topLeft" activeCell="C1" sqref="C1"/>
      <selection pane="topRight" activeCell="C3" sqref="C3:J3"/>
    </sheetView>
  </sheetViews>
  <sheetFormatPr defaultColWidth="9.140625" defaultRowHeight="12.75"/>
  <cols>
    <col min="1" max="1" width="6.8515625" style="0" hidden="1" customWidth="1"/>
    <col min="2" max="2" width="11.140625" style="85" hidden="1" customWidth="1"/>
    <col min="3" max="3" width="34.140625" style="0" customWidth="1"/>
    <col min="4" max="4" width="12.421875" style="0" customWidth="1"/>
    <col min="5" max="5" width="9.28125" style="0" bestFit="1" customWidth="1"/>
    <col min="6" max="6" width="10.421875" style="0" customWidth="1"/>
    <col min="7" max="7" width="7.8515625" style="0" customWidth="1"/>
    <col min="8" max="8" width="9.57421875" style="0" customWidth="1"/>
    <col min="9" max="9" width="7.421875" style="0" customWidth="1"/>
    <col min="10" max="10" width="8.7109375" style="0" customWidth="1"/>
    <col min="11" max="11" width="8.7109375" style="85" hidden="1" customWidth="1"/>
    <col min="12" max="12" width="11.8515625" style="0" customWidth="1"/>
    <col min="13" max="15" width="9.140625" style="0" hidden="1" customWidth="1"/>
  </cols>
  <sheetData>
    <row r="2" spans="3:12" ht="12.75">
      <c r="C2" s="152" t="s">
        <v>31</v>
      </c>
      <c r="D2" s="152"/>
      <c r="E2" s="152"/>
      <c r="F2" s="152"/>
      <c r="G2" s="152"/>
      <c r="H2" s="152"/>
      <c r="I2" s="152"/>
      <c r="J2" s="152"/>
      <c r="K2" s="152"/>
      <c r="L2" s="152"/>
    </row>
    <row r="3" spans="3:12" ht="13.5" thickBot="1">
      <c r="C3" s="151" t="s">
        <v>99</v>
      </c>
      <c r="D3" s="151"/>
      <c r="E3" s="151"/>
      <c r="F3" s="151"/>
      <c r="G3" s="151"/>
      <c r="H3" s="151"/>
      <c r="I3" s="151"/>
      <c r="J3" s="151"/>
      <c r="K3" s="113"/>
      <c r="L3" s="9" t="s">
        <v>27</v>
      </c>
    </row>
    <row r="4" spans="3:12" ht="30.75" customHeight="1">
      <c r="C4" s="141" t="s">
        <v>37</v>
      </c>
      <c r="D4" s="143" t="s">
        <v>17</v>
      </c>
      <c r="E4" s="145" t="s">
        <v>11</v>
      </c>
      <c r="F4" s="146"/>
      <c r="G4" s="145" t="s">
        <v>8</v>
      </c>
      <c r="H4" s="146"/>
      <c r="I4" s="145" t="s">
        <v>9</v>
      </c>
      <c r="J4" s="146"/>
      <c r="K4" s="114"/>
      <c r="L4" s="147" t="s">
        <v>13</v>
      </c>
    </row>
    <row r="5" spans="3:12" ht="39.75" customHeight="1">
      <c r="C5" s="142"/>
      <c r="D5" s="144"/>
      <c r="E5" s="10" t="s">
        <v>49</v>
      </c>
      <c r="F5" s="10" t="s">
        <v>10</v>
      </c>
      <c r="G5" s="10" t="s">
        <v>50</v>
      </c>
      <c r="H5" s="10" t="s">
        <v>10</v>
      </c>
      <c r="I5" s="10" t="s">
        <v>50</v>
      </c>
      <c r="J5" s="10" t="s">
        <v>10</v>
      </c>
      <c r="K5" s="115"/>
      <c r="L5" s="148"/>
    </row>
    <row r="6" spans="3:12" ht="12.75" hidden="1">
      <c r="C6" s="4"/>
      <c r="D6" s="2">
        <f>NE!D6</f>
        <v>4.2125</v>
      </c>
      <c r="E6" s="2"/>
      <c r="F6" s="2"/>
      <c r="G6" s="2"/>
      <c r="H6" s="2"/>
      <c r="I6" s="2"/>
      <c r="J6" s="2"/>
      <c r="K6" s="121"/>
      <c r="L6" s="3"/>
    </row>
    <row r="7" spans="3:12" ht="12.75">
      <c r="C7" s="1"/>
      <c r="D7" s="19"/>
      <c r="E7" s="2"/>
      <c r="F7" s="2"/>
      <c r="G7" s="2"/>
      <c r="H7" s="2"/>
      <c r="I7" s="2"/>
      <c r="J7" s="2"/>
      <c r="K7" s="121"/>
      <c r="L7" s="3"/>
    </row>
    <row r="8" spans="3:15" ht="12.75">
      <c r="C8" s="32" t="s">
        <v>38</v>
      </c>
      <c r="D8" s="39">
        <f aca="true" t="shared" si="0" ref="D8:J8">D9+D10+D11</f>
        <v>804.629625</v>
      </c>
      <c r="E8" s="55">
        <v>66</v>
      </c>
      <c r="F8" s="39">
        <f t="shared" si="0"/>
        <v>802.19</v>
      </c>
      <c r="G8" s="40">
        <f t="shared" si="0"/>
        <v>7</v>
      </c>
      <c r="H8" s="39">
        <f t="shared" si="0"/>
        <v>91.92999999999999</v>
      </c>
      <c r="I8" s="40">
        <f t="shared" si="0"/>
        <v>24</v>
      </c>
      <c r="J8" s="39">
        <f t="shared" si="0"/>
        <v>284.5</v>
      </c>
      <c r="K8" s="117"/>
      <c r="L8" s="41">
        <f>M8/D8</f>
        <v>0.8827166909247222</v>
      </c>
      <c r="M8" s="16">
        <f>F8-H8</f>
        <v>710.2600000000001</v>
      </c>
      <c r="N8" s="16">
        <f>N9+N10+N11</f>
        <v>554.0988875</v>
      </c>
      <c r="O8" s="16">
        <f>(N8*100)/D8</f>
        <v>68.86384372188633</v>
      </c>
    </row>
    <row r="9" spans="1:15" ht="12.75">
      <c r="A9" s="16">
        <v>95.505</v>
      </c>
      <c r="B9" s="123">
        <f>A9-K9</f>
        <v>95.505</v>
      </c>
      <c r="C9" s="25" t="s">
        <v>18</v>
      </c>
      <c r="D9" s="42">
        <f>A9*$D$6</f>
        <v>402.3148125</v>
      </c>
      <c r="E9" s="50">
        <v>5</v>
      </c>
      <c r="F9" s="42">
        <v>269.75</v>
      </c>
      <c r="G9" s="50">
        <v>1</v>
      </c>
      <c r="H9" s="42">
        <v>64.13</v>
      </c>
      <c r="I9" s="50">
        <v>1</v>
      </c>
      <c r="J9" s="42">
        <v>46.72</v>
      </c>
      <c r="K9" s="117"/>
      <c r="L9" s="44">
        <f>M9/D9</f>
        <v>0.5110922929291847</v>
      </c>
      <c r="M9" s="16">
        <f aca="true" t="shared" si="1" ref="M9:M33">F9-H9</f>
        <v>205.62</v>
      </c>
      <c r="N9" s="16">
        <f aca="true" t="shared" si="2" ref="N9:N31">F9-H9</f>
        <v>205.62</v>
      </c>
      <c r="O9" s="16">
        <f>(N9*100)/D9</f>
        <v>51.109229292918464</v>
      </c>
    </row>
    <row r="10" spans="1:15" ht="12.75">
      <c r="A10" s="16">
        <v>38.202</v>
      </c>
      <c r="B10" s="123">
        <f aca="true" t="shared" si="3" ref="B10:B32">A10-K10</f>
        <v>38.202</v>
      </c>
      <c r="C10" s="25" t="s">
        <v>19</v>
      </c>
      <c r="D10" s="42">
        <f>A10*$D$6</f>
        <v>160.925925</v>
      </c>
      <c r="E10" s="76" t="s">
        <v>92</v>
      </c>
      <c r="F10" s="42">
        <v>126.47</v>
      </c>
      <c r="G10" s="50">
        <v>2</v>
      </c>
      <c r="H10" s="42">
        <v>19.38</v>
      </c>
      <c r="I10" s="50">
        <v>3</v>
      </c>
      <c r="J10" s="42">
        <v>16.95</v>
      </c>
      <c r="K10" s="117"/>
      <c r="L10" s="44">
        <f>M10/D10</f>
        <v>0.6654614537713547</v>
      </c>
      <c r="M10" s="16">
        <f t="shared" si="1"/>
        <v>107.09</v>
      </c>
      <c r="N10" s="16">
        <f t="shared" si="2"/>
        <v>107.09</v>
      </c>
      <c r="O10" s="16">
        <f>(N10*100)/D10</f>
        <v>66.54614537713547</v>
      </c>
    </row>
    <row r="11" spans="1:15" ht="12.75">
      <c r="A11" s="16">
        <v>57.303</v>
      </c>
      <c r="B11" s="123">
        <f t="shared" si="3"/>
        <v>57.303</v>
      </c>
      <c r="C11" s="25" t="s">
        <v>20</v>
      </c>
      <c r="D11" s="42">
        <f>A11*$D$6</f>
        <v>241.3888875</v>
      </c>
      <c r="E11" s="50" t="s">
        <v>60</v>
      </c>
      <c r="F11" s="42">
        <v>405.97</v>
      </c>
      <c r="G11" s="50">
        <v>4</v>
      </c>
      <c r="H11" s="42">
        <v>8.42</v>
      </c>
      <c r="I11" s="50">
        <v>20</v>
      </c>
      <c r="J11" s="42">
        <v>220.83</v>
      </c>
      <c r="K11" s="117"/>
      <c r="L11" s="44">
        <f>M11/D11</f>
        <v>1.6469275123528626</v>
      </c>
      <c r="M11" s="16">
        <f t="shared" si="1"/>
        <v>397.55</v>
      </c>
      <c r="N11" s="16">
        <f>D11</f>
        <v>241.3888875</v>
      </c>
      <c r="O11" s="16">
        <f>D11</f>
        <v>241.3888875</v>
      </c>
    </row>
    <row r="12" spans="1:15" ht="12.75">
      <c r="A12" s="16">
        <v>191.01</v>
      </c>
      <c r="B12" s="123">
        <f t="shared" si="3"/>
        <v>191.01</v>
      </c>
      <c r="C12" s="25"/>
      <c r="D12" s="42"/>
      <c r="E12" s="50"/>
      <c r="F12" s="42"/>
      <c r="G12" s="50"/>
      <c r="H12" s="42"/>
      <c r="I12" s="50"/>
      <c r="J12" s="42"/>
      <c r="K12" s="117"/>
      <c r="L12" s="44"/>
      <c r="M12" s="16">
        <f t="shared" si="1"/>
        <v>0</v>
      </c>
      <c r="N12" s="16">
        <f t="shared" si="2"/>
        <v>0</v>
      </c>
      <c r="O12" s="16" t="e">
        <f aca="true" t="shared" si="4" ref="O12:O31">(N12*100)/D12</f>
        <v>#DIV/0!</v>
      </c>
    </row>
    <row r="13" spans="1:15" ht="12.75">
      <c r="A13" s="16"/>
      <c r="B13" s="123">
        <f t="shared" si="3"/>
        <v>-148.53396337861784</v>
      </c>
      <c r="C13" s="32" t="s">
        <v>39</v>
      </c>
      <c r="D13" s="39">
        <f aca="true" t="shared" si="5" ref="D13:J13">D14</f>
        <v>507.05862500000006</v>
      </c>
      <c r="E13" s="51">
        <f t="shared" si="5"/>
        <v>49</v>
      </c>
      <c r="F13" s="39">
        <f t="shared" si="5"/>
        <v>1447.89</v>
      </c>
      <c r="G13" s="51">
        <f t="shared" si="5"/>
        <v>15</v>
      </c>
      <c r="H13" s="39">
        <f t="shared" si="5"/>
        <v>270.17</v>
      </c>
      <c r="I13" s="51">
        <f t="shared" si="5"/>
        <v>18</v>
      </c>
      <c r="J13" s="39">
        <f t="shared" si="5"/>
        <v>628.67</v>
      </c>
      <c r="K13" s="117">
        <f>J13/4.2325</f>
        <v>148.53396337861784</v>
      </c>
      <c r="L13" s="41">
        <f>M13/D13</f>
        <v>2.3226505613626034</v>
      </c>
      <c r="M13" s="16">
        <f t="shared" si="1"/>
        <v>1177.72</v>
      </c>
      <c r="N13" s="16">
        <f>N14</f>
        <v>507.05862500000006</v>
      </c>
      <c r="O13" s="16">
        <f t="shared" si="4"/>
        <v>100</v>
      </c>
    </row>
    <row r="14" spans="1:15" ht="12.75">
      <c r="A14" s="16">
        <v>120.37</v>
      </c>
      <c r="B14" s="123">
        <f t="shared" si="3"/>
        <v>-28.163963378617836</v>
      </c>
      <c r="C14" s="38" t="s">
        <v>44</v>
      </c>
      <c r="D14" s="42">
        <f>A14*$D$6</f>
        <v>507.05862500000006</v>
      </c>
      <c r="E14" s="50">
        <v>49</v>
      </c>
      <c r="F14" s="42">
        <v>1447.89</v>
      </c>
      <c r="G14" s="50">
        <v>15</v>
      </c>
      <c r="H14" s="42">
        <v>270.17</v>
      </c>
      <c r="I14" s="67">
        <v>18</v>
      </c>
      <c r="J14" s="45">
        <v>628.67</v>
      </c>
      <c r="K14" s="117">
        <f aca="true" t="shared" si="6" ref="K14:K32">J14/4.2325</f>
        <v>148.53396337861784</v>
      </c>
      <c r="L14" s="44">
        <f>M14/D14</f>
        <v>2.3226505613626034</v>
      </c>
      <c r="M14" s="16">
        <f t="shared" si="1"/>
        <v>1177.72</v>
      </c>
      <c r="N14" s="16">
        <f>D14</f>
        <v>507.05862500000006</v>
      </c>
      <c r="O14" s="16">
        <f t="shared" si="4"/>
        <v>100</v>
      </c>
    </row>
    <row r="15" spans="1:15" ht="12.75">
      <c r="A15" s="16"/>
      <c r="B15" s="123">
        <f t="shared" si="3"/>
        <v>0</v>
      </c>
      <c r="C15" s="25"/>
      <c r="D15" s="42"/>
      <c r="E15" s="50"/>
      <c r="F15" s="42"/>
      <c r="G15" s="50"/>
      <c r="H15" s="42"/>
      <c r="I15" s="50"/>
      <c r="J15" s="42"/>
      <c r="K15" s="117">
        <f t="shared" si="6"/>
        <v>0</v>
      </c>
      <c r="L15" s="44"/>
      <c r="M15" s="16">
        <f t="shared" si="1"/>
        <v>0</v>
      </c>
      <c r="N15" s="16">
        <f t="shared" si="2"/>
        <v>0</v>
      </c>
      <c r="O15" s="16" t="e">
        <f t="shared" si="4"/>
        <v>#DIV/0!</v>
      </c>
    </row>
    <row r="16" spans="1:15" ht="12.75">
      <c r="A16" s="16"/>
      <c r="B16" s="123">
        <f t="shared" si="3"/>
        <v>-65.13880685174247</v>
      </c>
      <c r="C16" s="32" t="s">
        <v>45</v>
      </c>
      <c r="D16" s="39">
        <f aca="true" t="shared" si="7" ref="D16:J16">D17+D18+D19+D20</f>
        <v>380.262375</v>
      </c>
      <c r="E16" s="51">
        <f t="shared" si="7"/>
        <v>122</v>
      </c>
      <c r="F16" s="39">
        <f t="shared" si="7"/>
        <v>781.4200000000001</v>
      </c>
      <c r="G16" s="51">
        <f t="shared" si="7"/>
        <v>25</v>
      </c>
      <c r="H16" s="39">
        <f t="shared" si="7"/>
        <v>189.43</v>
      </c>
      <c r="I16" s="51">
        <f t="shared" si="7"/>
        <v>44</v>
      </c>
      <c r="J16" s="39">
        <f t="shared" si="7"/>
        <v>275.7</v>
      </c>
      <c r="K16" s="117">
        <f t="shared" si="6"/>
        <v>65.13880685174247</v>
      </c>
      <c r="L16" s="41">
        <f>M16/D16</f>
        <v>1.5567935165818074</v>
      </c>
      <c r="M16" s="16">
        <f t="shared" si="1"/>
        <v>591.99</v>
      </c>
      <c r="N16" s="16">
        <f>N17+N18+N19+N20</f>
        <v>392.38687500000003</v>
      </c>
      <c r="O16" s="16">
        <f t="shared" si="4"/>
        <v>103.18845639145866</v>
      </c>
    </row>
    <row r="17" spans="1:15" ht="12.75">
      <c r="A17" s="16">
        <v>23.83</v>
      </c>
      <c r="B17" s="123">
        <f t="shared" si="3"/>
        <v>11.149551092734788</v>
      </c>
      <c r="C17" s="38" t="s">
        <v>40</v>
      </c>
      <c r="D17" s="42">
        <f>A17*$D$6</f>
        <v>100.383875</v>
      </c>
      <c r="E17" s="50">
        <v>16</v>
      </c>
      <c r="F17" s="42">
        <v>234.44</v>
      </c>
      <c r="G17" s="50">
        <v>2</v>
      </c>
      <c r="H17" s="42">
        <v>82.46</v>
      </c>
      <c r="I17" s="50">
        <v>6</v>
      </c>
      <c r="J17" s="42">
        <v>53.67</v>
      </c>
      <c r="K17" s="117">
        <f t="shared" si="6"/>
        <v>12.68044890726521</v>
      </c>
      <c r="L17" s="44">
        <f>M17/D17</f>
        <v>1.5139881778821551</v>
      </c>
      <c r="M17" s="16">
        <f t="shared" si="1"/>
        <v>151.98000000000002</v>
      </c>
      <c r="N17" s="16">
        <f>D17</f>
        <v>100.383875</v>
      </c>
      <c r="O17" s="16">
        <f t="shared" si="4"/>
        <v>100</v>
      </c>
    </row>
    <row r="18" spans="1:16" ht="12.75">
      <c r="A18" s="16">
        <v>13.66</v>
      </c>
      <c r="B18" s="123">
        <f t="shared" si="3"/>
        <v>7.3351329001772</v>
      </c>
      <c r="C18" s="38" t="s">
        <v>21</v>
      </c>
      <c r="D18" s="42">
        <f>A18*$D$6</f>
        <v>57.542750000000005</v>
      </c>
      <c r="E18" s="50">
        <v>55</v>
      </c>
      <c r="F18" s="42">
        <v>122.41</v>
      </c>
      <c r="G18" s="50">
        <v>14</v>
      </c>
      <c r="H18" s="42">
        <v>35.51</v>
      </c>
      <c r="I18" s="50">
        <v>13</v>
      </c>
      <c r="J18" s="42">
        <v>26.77</v>
      </c>
      <c r="K18" s="117">
        <f t="shared" si="6"/>
        <v>6.3248670998228</v>
      </c>
      <c r="L18" s="44">
        <f>M18/D18</f>
        <v>1.5101815606657658</v>
      </c>
      <c r="M18" s="16">
        <f t="shared" si="1"/>
        <v>86.9</v>
      </c>
      <c r="N18" s="16">
        <f t="shared" si="2"/>
        <v>86.9</v>
      </c>
      <c r="O18" s="16">
        <f t="shared" si="4"/>
        <v>151.01815606657658</v>
      </c>
      <c r="P18" s="35"/>
    </row>
    <row r="19" spans="1:15" ht="25.5">
      <c r="A19" s="16">
        <v>13.66</v>
      </c>
      <c r="B19" s="123">
        <f t="shared" si="3"/>
        <v>4.136077968103956</v>
      </c>
      <c r="C19" s="38" t="s">
        <v>46</v>
      </c>
      <c r="D19" s="42">
        <f>A19*$D$6</f>
        <v>57.542750000000005</v>
      </c>
      <c r="E19" s="50">
        <v>1</v>
      </c>
      <c r="F19" s="42">
        <v>40.31</v>
      </c>
      <c r="G19" s="50">
        <v>0</v>
      </c>
      <c r="H19" s="42">
        <v>0</v>
      </c>
      <c r="I19" s="50">
        <v>1</v>
      </c>
      <c r="J19" s="42">
        <v>40.31</v>
      </c>
      <c r="K19" s="117">
        <f t="shared" si="6"/>
        <v>9.523922031896044</v>
      </c>
      <c r="L19" s="44">
        <f>M19/D19</f>
        <v>0.700522654895708</v>
      </c>
      <c r="M19" s="16">
        <f t="shared" si="1"/>
        <v>40.31</v>
      </c>
      <c r="N19" s="16">
        <f t="shared" si="2"/>
        <v>40.31</v>
      </c>
      <c r="O19" s="16">
        <f t="shared" si="4"/>
        <v>70.05226548957079</v>
      </c>
    </row>
    <row r="20" spans="1:15" ht="12.75">
      <c r="A20" s="16">
        <v>39.12</v>
      </c>
      <c r="B20" s="123">
        <f t="shared" si="3"/>
        <v>2.510431187241579</v>
      </c>
      <c r="C20" s="38" t="s">
        <v>47</v>
      </c>
      <c r="D20" s="42">
        <f>A20*$D$6</f>
        <v>164.793</v>
      </c>
      <c r="E20" s="50">
        <v>50</v>
      </c>
      <c r="F20" s="42">
        <v>384.26</v>
      </c>
      <c r="G20" s="50">
        <v>9</v>
      </c>
      <c r="H20" s="42">
        <v>71.46</v>
      </c>
      <c r="I20" s="50">
        <v>24</v>
      </c>
      <c r="J20" s="42">
        <v>154.95</v>
      </c>
      <c r="K20" s="117">
        <f t="shared" si="6"/>
        <v>36.60956881275842</v>
      </c>
      <c r="L20" s="44">
        <f>M20/D20</f>
        <v>1.898138877258136</v>
      </c>
      <c r="M20" s="16">
        <f t="shared" si="1"/>
        <v>312.8</v>
      </c>
      <c r="N20" s="16">
        <f>D20</f>
        <v>164.793</v>
      </c>
      <c r="O20" s="16">
        <f t="shared" si="4"/>
        <v>99.99999999999999</v>
      </c>
    </row>
    <row r="21" spans="1:15" ht="12.75">
      <c r="A21" s="16"/>
      <c r="B21" s="123">
        <f t="shared" si="3"/>
        <v>0</v>
      </c>
      <c r="C21" s="25"/>
      <c r="D21" s="42"/>
      <c r="E21" s="50"/>
      <c r="F21" s="42"/>
      <c r="G21" s="50"/>
      <c r="H21" s="42"/>
      <c r="I21" s="50"/>
      <c r="J21" s="42"/>
      <c r="K21" s="117">
        <f t="shared" si="6"/>
        <v>0</v>
      </c>
      <c r="L21" s="44"/>
      <c r="M21" s="16">
        <f t="shared" si="1"/>
        <v>0</v>
      </c>
      <c r="N21" s="16">
        <f t="shared" si="2"/>
        <v>0</v>
      </c>
      <c r="O21" s="16" t="e">
        <f t="shared" si="4"/>
        <v>#DIV/0!</v>
      </c>
    </row>
    <row r="22" spans="1:15" ht="12.75">
      <c r="A22" s="16"/>
      <c r="B22" s="123">
        <f t="shared" si="3"/>
        <v>-26.23272297696397</v>
      </c>
      <c r="C22" s="32" t="s">
        <v>22</v>
      </c>
      <c r="D22" s="39">
        <f aca="true" t="shared" si="8" ref="D22:J22">D23+D24+D25</f>
        <v>412.951375</v>
      </c>
      <c r="E22" s="51">
        <f t="shared" si="8"/>
        <v>501</v>
      </c>
      <c r="F22" s="39">
        <f t="shared" si="8"/>
        <v>735.596</v>
      </c>
      <c r="G22" s="51">
        <f t="shared" si="8"/>
        <v>202</v>
      </c>
      <c r="H22" s="39">
        <f t="shared" si="8"/>
        <v>231.76600000000002</v>
      </c>
      <c r="I22" s="51">
        <f t="shared" si="8"/>
        <v>94</v>
      </c>
      <c r="J22" s="39">
        <f t="shared" si="8"/>
        <v>111.03</v>
      </c>
      <c r="K22" s="117">
        <f t="shared" si="6"/>
        <v>26.23272297696397</v>
      </c>
      <c r="L22" s="41">
        <f>M22/D22</f>
        <v>1.2200710071494496</v>
      </c>
      <c r="M22" s="16">
        <f t="shared" si="1"/>
        <v>503.83</v>
      </c>
      <c r="N22" s="16">
        <f>N23+N24+N25</f>
        <v>503.83</v>
      </c>
      <c r="O22" s="16">
        <f t="shared" si="4"/>
        <v>122.00710071494495</v>
      </c>
    </row>
    <row r="23" spans="1:15" ht="12.75">
      <c r="A23" s="16">
        <v>37.68</v>
      </c>
      <c r="B23" s="123">
        <f t="shared" si="3"/>
        <v>23.83711754282339</v>
      </c>
      <c r="C23" s="38" t="s">
        <v>23</v>
      </c>
      <c r="D23" s="42">
        <f>A23*$D$6</f>
        <v>158.727</v>
      </c>
      <c r="E23" s="50">
        <v>36</v>
      </c>
      <c r="F23" s="42">
        <v>453.05</v>
      </c>
      <c r="G23" s="50">
        <v>12</v>
      </c>
      <c r="H23" s="42">
        <v>121.08</v>
      </c>
      <c r="I23" s="50">
        <v>5</v>
      </c>
      <c r="J23" s="42">
        <v>58.59</v>
      </c>
      <c r="K23" s="117">
        <f t="shared" si="6"/>
        <v>13.84288245717661</v>
      </c>
      <c r="L23" s="44">
        <f>M23/D23</f>
        <v>2.091452619907136</v>
      </c>
      <c r="M23" s="16">
        <f t="shared" si="1"/>
        <v>331.97</v>
      </c>
      <c r="N23" s="16">
        <f t="shared" si="2"/>
        <v>331.97</v>
      </c>
      <c r="O23" s="16">
        <f t="shared" si="4"/>
        <v>209.1452619907136</v>
      </c>
    </row>
    <row r="24" spans="1:15" ht="12.75">
      <c r="A24" s="16">
        <v>32.32</v>
      </c>
      <c r="B24" s="123">
        <f t="shared" si="3"/>
        <v>32.32</v>
      </c>
      <c r="C24" s="38" t="s">
        <v>24</v>
      </c>
      <c r="D24" s="42">
        <f>A24*$D$6</f>
        <v>136.14800000000002</v>
      </c>
      <c r="E24" s="50">
        <v>1</v>
      </c>
      <c r="F24" s="42">
        <v>3.016</v>
      </c>
      <c r="G24" s="50">
        <v>1</v>
      </c>
      <c r="H24" s="42">
        <v>3.016</v>
      </c>
      <c r="I24" s="50">
        <v>0</v>
      </c>
      <c r="J24" s="42">
        <v>0</v>
      </c>
      <c r="K24" s="117">
        <f t="shared" si="6"/>
        <v>0</v>
      </c>
      <c r="L24" s="44">
        <f>M24/D24</f>
        <v>0</v>
      </c>
      <c r="M24" s="16">
        <f t="shared" si="1"/>
        <v>0</v>
      </c>
      <c r="N24" s="16">
        <f t="shared" si="2"/>
        <v>0</v>
      </c>
      <c r="O24" s="16">
        <f t="shared" si="4"/>
        <v>0</v>
      </c>
    </row>
    <row r="25" spans="1:15" ht="12.75">
      <c r="A25" s="16">
        <v>28.03</v>
      </c>
      <c r="B25" s="123">
        <f t="shared" si="3"/>
        <v>15.640159480212642</v>
      </c>
      <c r="C25" s="38" t="s">
        <v>41</v>
      </c>
      <c r="D25" s="42">
        <f>A25*$D$6</f>
        <v>118.07637500000001</v>
      </c>
      <c r="E25" s="50">
        <v>464</v>
      </c>
      <c r="F25" s="42">
        <v>279.53</v>
      </c>
      <c r="G25" s="50">
        <v>189</v>
      </c>
      <c r="H25" s="42">
        <v>107.67</v>
      </c>
      <c r="I25" s="50">
        <v>89</v>
      </c>
      <c r="J25" s="42">
        <v>52.44</v>
      </c>
      <c r="K25" s="117">
        <f t="shared" si="6"/>
        <v>12.38984051978736</v>
      </c>
      <c r="L25" s="44">
        <f>M25/D25</f>
        <v>1.4554986126564262</v>
      </c>
      <c r="M25" s="16">
        <f t="shared" si="1"/>
        <v>171.85999999999996</v>
      </c>
      <c r="N25" s="16">
        <f t="shared" si="2"/>
        <v>171.85999999999996</v>
      </c>
      <c r="O25" s="16">
        <f t="shared" si="4"/>
        <v>145.54986126564265</v>
      </c>
    </row>
    <row r="26" spans="1:15" ht="12.75">
      <c r="A26" s="16"/>
      <c r="B26" s="123">
        <f t="shared" si="3"/>
        <v>0</v>
      </c>
      <c r="C26" s="25"/>
      <c r="D26" s="42"/>
      <c r="E26" s="50"/>
      <c r="F26" s="42"/>
      <c r="G26" s="50"/>
      <c r="H26" s="42"/>
      <c r="I26" s="50"/>
      <c r="J26" s="42"/>
      <c r="K26" s="117">
        <f t="shared" si="6"/>
        <v>0</v>
      </c>
      <c r="L26" s="44"/>
      <c r="M26" s="16">
        <f t="shared" si="1"/>
        <v>0</v>
      </c>
      <c r="N26" s="16">
        <f t="shared" si="2"/>
        <v>0</v>
      </c>
      <c r="O26" s="16" t="e">
        <f t="shared" si="4"/>
        <v>#DIV/0!</v>
      </c>
    </row>
    <row r="27" spans="1:15" ht="12.75">
      <c r="A27" s="16"/>
      <c r="B27" s="123">
        <f t="shared" si="3"/>
        <v>-54.14766686355581</v>
      </c>
      <c r="C27" s="32" t="s">
        <v>25</v>
      </c>
      <c r="D27" s="39">
        <f aca="true" t="shared" si="9" ref="D27:J27">D28+D29+D30</f>
        <v>361.22187500000007</v>
      </c>
      <c r="E27" s="51">
        <f t="shared" si="9"/>
        <v>97</v>
      </c>
      <c r="F27" s="39">
        <f t="shared" si="9"/>
        <v>567.92</v>
      </c>
      <c r="G27" s="51">
        <f t="shared" si="9"/>
        <v>33</v>
      </c>
      <c r="H27" s="39">
        <f t="shared" si="9"/>
        <v>131.26999999999998</v>
      </c>
      <c r="I27" s="51">
        <f t="shared" si="9"/>
        <v>27</v>
      </c>
      <c r="J27" s="39">
        <f t="shared" si="9"/>
        <v>229.17999999999998</v>
      </c>
      <c r="K27" s="117">
        <f t="shared" si="6"/>
        <v>54.14766686355581</v>
      </c>
      <c r="L27" s="41">
        <f>M27/D27</f>
        <v>1.2088138349871527</v>
      </c>
      <c r="M27" s="16">
        <f t="shared" si="1"/>
        <v>436.65</v>
      </c>
      <c r="N27" s="16">
        <f>N28+N29+N30</f>
        <v>346.9528</v>
      </c>
      <c r="O27" s="16">
        <f t="shared" si="4"/>
        <v>96.04977550155287</v>
      </c>
    </row>
    <row r="28" spans="1:15" ht="12.75">
      <c r="A28" s="16">
        <v>32.32</v>
      </c>
      <c r="B28" s="123">
        <f t="shared" si="3"/>
        <v>-2.5152037802717047</v>
      </c>
      <c r="C28" s="38" t="s">
        <v>26</v>
      </c>
      <c r="D28" s="42">
        <f>A28*$D$6</f>
        <v>136.14800000000002</v>
      </c>
      <c r="E28" s="50">
        <v>16</v>
      </c>
      <c r="F28" s="42">
        <v>232.85</v>
      </c>
      <c r="G28" s="50">
        <v>1</v>
      </c>
      <c r="H28" s="42">
        <v>4.5</v>
      </c>
      <c r="I28" s="50">
        <v>7</v>
      </c>
      <c r="J28" s="42">
        <v>147.44</v>
      </c>
      <c r="K28" s="117">
        <f t="shared" si="6"/>
        <v>34.835203780271705</v>
      </c>
      <c r="L28" s="44">
        <f>M28/D28</f>
        <v>1.6772189088345033</v>
      </c>
      <c r="M28" s="16">
        <f t="shared" si="1"/>
        <v>228.35</v>
      </c>
      <c r="N28" s="16">
        <v>138.6528</v>
      </c>
      <c r="O28" s="16">
        <f t="shared" si="4"/>
        <v>101.83976261127594</v>
      </c>
    </row>
    <row r="29" spans="1:15" ht="12.75">
      <c r="A29" s="16">
        <v>32.36</v>
      </c>
      <c r="B29" s="123">
        <f t="shared" si="3"/>
        <v>14.590360307147076</v>
      </c>
      <c r="C29" s="38" t="s">
        <v>42</v>
      </c>
      <c r="D29" s="42">
        <f>A29*$D$6</f>
        <v>136.31650000000002</v>
      </c>
      <c r="E29" s="50">
        <v>31</v>
      </c>
      <c r="F29" s="42">
        <v>298.18</v>
      </c>
      <c r="G29" s="50">
        <v>12</v>
      </c>
      <c r="H29" s="42">
        <v>112.38</v>
      </c>
      <c r="I29" s="50">
        <v>11</v>
      </c>
      <c r="J29" s="42">
        <v>75.21</v>
      </c>
      <c r="K29" s="117">
        <f t="shared" si="6"/>
        <v>17.769639692852923</v>
      </c>
      <c r="L29" s="44">
        <f>M29/D29</f>
        <v>1.3630044785480846</v>
      </c>
      <c r="M29" s="16">
        <f t="shared" si="1"/>
        <v>185.8</v>
      </c>
      <c r="N29" s="16">
        <f t="shared" si="2"/>
        <v>185.8</v>
      </c>
      <c r="O29" s="16">
        <f t="shared" si="4"/>
        <v>136.30044785480845</v>
      </c>
    </row>
    <row r="30" spans="1:15" ht="12.75">
      <c r="A30" s="16">
        <v>21.07</v>
      </c>
      <c r="B30" s="123">
        <f t="shared" si="3"/>
        <v>19.527176609568812</v>
      </c>
      <c r="C30" s="38" t="s">
        <v>36</v>
      </c>
      <c r="D30" s="42">
        <f>A30*$D$6</f>
        <v>88.75737500000001</v>
      </c>
      <c r="E30" s="50">
        <v>50</v>
      </c>
      <c r="F30" s="42">
        <v>36.89</v>
      </c>
      <c r="G30" s="50">
        <v>20</v>
      </c>
      <c r="H30" s="42">
        <v>14.39</v>
      </c>
      <c r="I30" s="50">
        <v>9</v>
      </c>
      <c r="J30" s="42">
        <v>6.53</v>
      </c>
      <c r="K30" s="117">
        <f t="shared" si="6"/>
        <v>1.5428233904311874</v>
      </c>
      <c r="L30" s="44">
        <f>M30/D30</f>
        <v>0.2535000612625148</v>
      </c>
      <c r="M30" s="16">
        <f t="shared" si="1"/>
        <v>22.5</v>
      </c>
      <c r="N30" s="16">
        <f t="shared" si="2"/>
        <v>22.5</v>
      </c>
      <c r="O30" s="16">
        <f t="shared" si="4"/>
        <v>25.35000612625148</v>
      </c>
    </row>
    <row r="31" spans="1:15" ht="12.75">
      <c r="A31" s="16"/>
      <c r="B31" s="123">
        <f t="shared" si="3"/>
        <v>0</v>
      </c>
      <c r="C31" s="4"/>
      <c r="D31" s="42"/>
      <c r="E31" s="50"/>
      <c r="F31" s="42"/>
      <c r="G31" s="50"/>
      <c r="H31" s="42"/>
      <c r="I31" s="50"/>
      <c r="J31" s="42"/>
      <c r="K31" s="117">
        <f t="shared" si="6"/>
        <v>0</v>
      </c>
      <c r="L31" s="44"/>
      <c r="M31" s="16">
        <f t="shared" si="1"/>
        <v>0</v>
      </c>
      <c r="N31" s="16">
        <f t="shared" si="2"/>
        <v>0</v>
      </c>
      <c r="O31" s="16" t="e">
        <f t="shared" si="4"/>
        <v>#DIV/0!</v>
      </c>
    </row>
    <row r="32" spans="1:15" ht="13.5" thickBot="1">
      <c r="A32" s="16">
        <v>585.4300000000002</v>
      </c>
      <c r="B32" s="123">
        <f t="shared" si="3"/>
        <v>224.15888363851172</v>
      </c>
      <c r="C32" s="34" t="s">
        <v>0</v>
      </c>
      <c r="D32" s="46">
        <f aca="true" t="shared" si="10" ref="D32:J32">D8+D13+D16+D22+D27</f>
        <v>2466.123875</v>
      </c>
      <c r="E32" s="52">
        <f t="shared" si="10"/>
        <v>835</v>
      </c>
      <c r="F32" s="46">
        <f t="shared" si="10"/>
        <v>4335.016</v>
      </c>
      <c r="G32" s="52">
        <f t="shared" si="10"/>
        <v>282</v>
      </c>
      <c r="H32" s="48">
        <f t="shared" si="10"/>
        <v>914.566</v>
      </c>
      <c r="I32" s="52">
        <f t="shared" si="10"/>
        <v>207</v>
      </c>
      <c r="J32" s="48">
        <f t="shared" si="10"/>
        <v>1529.08</v>
      </c>
      <c r="K32" s="117">
        <f t="shared" si="6"/>
        <v>361.27111636148845</v>
      </c>
      <c r="L32" s="49">
        <f>M32/D32</f>
        <v>1.3869741235119422</v>
      </c>
      <c r="M32" s="16">
        <f t="shared" si="1"/>
        <v>3420.45</v>
      </c>
      <c r="N32" s="16">
        <f>N8+N13+N16+N22+N27</f>
        <v>2304.3271875</v>
      </c>
      <c r="O32" s="16">
        <f>N32/D32</f>
        <v>0.9343923112945816</v>
      </c>
    </row>
    <row r="33" spans="1:13" ht="12.75" hidden="1">
      <c r="A33">
        <f>A32*D6</f>
        <v>2466.123875000001</v>
      </c>
      <c r="D33" s="22">
        <f>D8+D16+D22+D27</f>
        <v>1959.06525</v>
      </c>
      <c r="E33" s="22">
        <f aca="true" t="shared" si="11" ref="E33:J33">E8+E16+E22+E27</f>
        <v>786</v>
      </c>
      <c r="F33" s="22">
        <f t="shared" si="11"/>
        <v>2887.126</v>
      </c>
      <c r="G33" s="22">
        <f t="shared" si="11"/>
        <v>267</v>
      </c>
      <c r="H33" s="22">
        <f t="shared" si="11"/>
        <v>644.396</v>
      </c>
      <c r="I33" s="22">
        <f t="shared" si="11"/>
        <v>189</v>
      </c>
      <c r="J33" s="22">
        <f t="shared" si="11"/>
        <v>900.41</v>
      </c>
      <c r="K33" s="122"/>
      <c r="L33" s="24">
        <f>M33*100/D33</f>
        <v>114.47959683833912</v>
      </c>
      <c r="M33" s="16">
        <f t="shared" si="1"/>
        <v>2242.7300000000005</v>
      </c>
    </row>
    <row r="34" ht="12.75">
      <c r="N34" s="16">
        <f>N32-N13</f>
        <v>1797.2685625</v>
      </c>
    </row>
    <row r="35" spans="3:17" ht="12.75" customHeight="1">
      <c r="C35" s="140" t="s">
        <v>48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</row>
    <row r="36" spans="3:12" ht="12.75">
      <c r="C36" s="31" t="s">
        <v>54</v>
      </c>
      <c r="D36" s="31"/>
      <c r="E36" s="31"/>
      <c r="F36" s="31"/>
      <c r="G36" s="31"/>
      <c r="H36" s="31"/>
      <c r="I36" s="31"/>
      <c r="J36" s="31"/>
      <c r="K36" s="118"/>
      <c r="L36" s="31"/>
    </row>
    <row r="37" spans="3:12" ht="12.75">
      <c r="C37" s="31" t="s">
        <v>79</v>
      </c>
      <c r="D37" s="31"/>
      <c r="E37" s="31"/>
      <c r="F37" s="31"/>
      <c r="G37" s="31"/>
      <c r="H37" s="31"/>
      <c r="I37" s="31"/>
      <c r="J37" s="31"/>
      <c r="K37" s="118"/>
      <c r="L37" s="31"/>
    </row>
    <row r="38" spans="5:6" ht="12.75" hidden="1">
      <c r="E38">
        <f>E32-G32</f>
        <v>553</v>
      </c>
      <c r="F38">
        <f>F32-H32</f>
        <v>3420.45</v>
      </c>
    </row>
    <row r="39" ht="12.75" hidden="1">
      <c r="F39">
        <f>F38/D6</f>
        <v>811.9762611275963</v>
      </c>
    </row>
    <row r="40" spans="5:6" ht="12.75" hidden="1">
      <c r="E40">
        <f>E33-G33</f>
        <v>519</v>
      </c>
      <c r="F40">
        <f>F33-H33</f>
        <v>2242.7300000000005</v>
      </c>
    </row>
    <row r="41" ht="12.75" hidden="1">
      <c r="F41">
        <f>F40/D6</f>
        <v>532.3988130563799</v>
      </c>
    </row>
  </sheetData>
  <sheetProtection/>
  <mergeCells count="9">
    <mergeCell ref="C2:L2"/>
    <mergeCell ref="C35:Q35"/>
    <mergeCell ref="L4:L5"/>
    <mergeCell ref="C4:C5"/>
    <mergeCell ref="D4:D5"/>
    <mergeCell ref="E4:F4"/>
    <mergeCell ref="G4:H4"/>
    <mergeCell ref="I4:J4"/>
    <mergeCell ref="C3:J3"/>
  </mergeCells>
  <printOptions/>
  <pageMargins left="0" right="0" top="0.35" bottom="0.1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1"/>
  <sheetViews>
    <sheetView zoomScale="90" zoomScaleNormal="90" zoomScalePageLayoutView="0" workbookViewId="0" topLeftCell="A1">
      <pane xSplit="3" topLeftCell="D1" activePane="topRight" state="frozen"/>
      <selection pane="topLeft" activeCell="C1" sqref="C1"/>
      <selection pane="topRight" activeCell="C3" sqref="C3:J3"/>
    </sheetView>
  </sheetViews>
  <sheetFormatPr defaultColWidth="9.140625" defaultRowHeight="12.75"/>
  <cols>
    <col min="1" max="1" width="7.28125" style="0" hidden="1" customWidth="1"/>
    <col min="2" max="2" width="7.28125" style="85" hidden="1" customWidth="1"/>
    <col min="3" max="3" width="35.57421875" style="0" customWidth="1"/>
    <col min="4" max="4" width="12.57421875" style="0" customWidth="1"/>
    <col min="5" max="5" width="8.28125" style="0" customWidth="1"/>
    <col min="6" max="6" width="9.8515625" style="0" customWidth="1"/>
    <col min="7" max="7" width="7.421875" style="0" customWidth="1"/>
    <col min="8" max="8" width="9.00390625" style="0" customWidth="1"/>
    <col min="9" max="9" width="7.421875" style="0" customWidth="1"/>
    <col min="10" max="10" width="9.7109375" style="0" customWidth="1"/>
    <col min="11" max="11" width="9.7109375" style="85" hidden="1" customWidth="1"/>
    <col min="12" max="12" width="12.00390625" style="0" customWidth="1"/>
    <col min="13" max="15" width="9.140625" style="0" hidden="1" customWidth="1"/>
  </cols>
  <sheetData>
    <row r="2" spans="3:12" ht="12.75">
      <c r="C2" s="152" t="s">
        <v>33</v>
      </c>
      <c r="D2" s="152"/>
      <c r="E2" s="152"/>
      <c r="F2" s="152"/>
      <c r="G2" s="152"/>
      <c r="H2" s="152"/>
      <c r="I2" s="152"/>
      <c r="J2" s="152"/>
      <c r="K2" s="152"/>
      <c r="L2" s="152"/>
    </row>
    <row r="3" spans="3:12" ht="13.5" thickBot="1">
      <c r="C3" s="151" t="s">
        <v>99</v>
      </c>
      <c r="D3" s="151"/>
      <c r="E3" s="151"/>
      <c r="F3" s="151"/>
      <c r="G3" s="151"/>
      <c r="H3" s="151"/>
      <c r="I3" s="151"/>
      <c r="J3" s="151"/>
      <c r="K3" s="113"/>
      <c r="L3" s="9" t="s">
        <v>27</v>
      </c>
    </row>
    <row r="4" spans="3:12" ht="41.25" customHeight="1">
      <c r="C4" s="141" t="s">
        <v>37</v>
      </c>
      <c r="D4" s="143" t="s">
        <v>17</v>
      </c>
      <c r="E4" s="145" t="s">
        <v>11</v>
      </c>
      <c r="F4" s="146"/>
      <c r="G4" s="145" t="s">
        <v>8</v>
      </c>
      <c r="H4" s="146"/>
      <c r="I4" s="145" t="s">
        <v>9</v>
      </c>
      <c r="J4" s="146"/>
      <c r="K4" s="114"/>
      <c r="L4" s="147" t="s">
        <v>13</v>
      </c>
    </row>
    <row r="5" spans="3:12" ht="36" customHeight="1">
      <c r="C5" s="142"/>
      <c r="D5" s="144"/>
      <c r="E5" s="10" t="s">
        <v>49</v>
      </c>
      <c r="F5" s="10" t="s">
        <v>10</v>
      </c>
      <c r="G5" s="10" t="s">
        <v>50</v>
      </c>
      <c r="H5" s="10" t="s">
        <v>10</v>
      </c>
      <c r="I5" s="10" t="s">
        <v>50</v>
      </c>
      <c r="J5" s="10" t="s">
        <v>10</v>
      </c>
      <c r="K5" s="115"/>
      <c r="L5" s="148"/>
    </row>
    <row r="6" spans="3:12" ht="12.75">
      <c r="C6" s="27"/>
      <c r="D6" s="26">
        <f>NE!D6</f>
        <v>4.2125</v>
      </c>
      <c r="E6" s="26"/>
      <c r="F6" s="26"/>
      <c r="G6" s="26"/>
      <c r="H6" s="26"/>
      <c r="I6" s="26"/>
      <c r="J6" s="26"/>
      <c r="K6" s="124"/>
      <c r="L6" s="28"/>
    </row>
    <row r="7" spans="3:12" ht="12.75">
      <c r="C7" s="27"/>
      <c r="D7" s="26"/>
      <c r="E7" s="26"/>
      <c r="F7" s="26"/>
      <c r="G7" s="26"/>
      <c r="H7" s="26"/>
      <c r="I7" s="26"/>
      <c r="J7" s="26"/>
      <c r="K7" s="124"/>
      <c r="L7" s="28"/>
    </row>
    <row r="8" spans="3:15" ht="12.75">
      <c r="C8" s="32" t="s">
        <v>38</v>
      </c>
      <c r="D8" s="56">
        <f aca="true" t="shared" si="0" ref="D8:J8">D9+D10+D11</f>
        <v>593.836125</v>
      </c>
      <c r="E8" s="57">
        <v>48</v>
      </c>
      <c r="F8" s="56">
        <f t="shared" si="0"/>
        <v>633.06</v>
      </c>
      <c r="G8" s="58">
        <f t="shared" si="0"/>
        <v>4</v>
      </c>
      <c r="H8" s="56">
        <f t="shared" si="0"/>
        <v>89.42</v>
      </c>
      <c r="I8" s="58">
        <f t="shared" si="0"/>
        <v>12</v>
      </c>
      <c r="J8" s="56">
        <f t="shared" si="0"/>
        <v>185.29000000000002</v>
      </c>
      <c r="K8" s="125"/>
      <c r="L8" s="59">
        <f>M8/D8</f>
        <v>0.9154714189878562</v>
      </c>
      <c r="M8" s="16">
        <f>F8-H8</f>
        <v>543.64</v>
      </c>
      <c r="N8" s="16">
        <f>N9+N10+N11</f>
        <v>448.5008375</v>
      </c>
      <c r="O8" s="16">
        <f aca="true" t="shared" si="1" ref="O8:O31">(N8*100)/D8</f>
        <v>75.52602790879385</v>
      </c>
    </row>
    <row r="9" spans="1:15" ht="12.75">
      <c r="A9" s="16">
        <v>70.485</v>
      </c>
      <c r="B9" s="123">
        <f>A9-K9</f>
        <v>70.485</v>
      </c>
      <c r="C9" s="25" t="s">
        <v>18</v>
      </c>
      <c r="D9" s="54">
        <f>A9*$D$6</f>
        <v>296.9180625</v>
      </c>
      <c r="E9" s="53">
        <v>10</v>
      </c>
      <c r="F9" s="54">
        <v>206.44</v>
      </c>
      <c r="G9" s="53">
        <v>1</v>
      </c>
      <c r="H9" s="54">
        <v>54.53</v>
      </c>
      <c r="I9" s="53">
        <v>2</v>
      </c>
      <c r="J9" s="54">
        <v>8.08</v>
      </c>
      <c r="K9" s="125"/>
      <c r="L9" s="60">
        <f>M9/D9</f>
        <v>0.5116226298964213</v>
      </c>
      <c r="M9" s="16">
        <f aca="true" t="shared" si="2" ref="M9:M33">F9-H9</f>
        <v>151.91</v>
      </c>
      <c r="N9" s="16">
        <f aca="true" t="shared" si="3" ref="N9:N31">F9-H9</f>
        <v>151.91</v>
      </c>
      <c r="O9" s="16">
        <f t="shared" si="1"/>
        <v>51.16226298964213</v>
      </c>
    </row>
    <row r="10" spans="1:15" ht="12.75">
      <c r="A10" s="16">
        <v>28.194000000000003</v>
      </c>
      <c r="B10" s="123">
        <f aca="true" t="shared" si="4" ref="B10:B32">A10-K10</f>
        <v>28.194000000000003</v>
      </c>
      <c r="C10" s="25" t="s">
        <v>19</v>
      </c>
      <c r="D10" s="54">
        <f>A10*$D$6</f>
        <v>118.76722500000002</v>
      </c>
      <c r="E10" s="53" t="s">
        <v>96</v>
      </c>
      <c r="F10" s="54">
        <v>121.18</v>
      </c>
      <c r="G10" s="53">
        <v>1</v>
      </c>
      <c r="H10" s="54">
        <v>2.74</v>
      </c>
      <c r="I10" s="53">
        <v>0</v>
      </c>
      <c r="J10" s="54">
        <v>0</v>
      </c>
      <c r="K10" s="125"/>
      <c r="L10" s="60">
        <f>M10/D10</f>
        <v>0.9972448206986396</v>
      </c>
      <c r="M10" s="16">
        <f t="shared" si="2"/>
        <v>118.44000000000001</v>
      </c>
      <c r="N10" s="16">
        <f t="shared" si="3"/>
        <v>118.44000000000001</v>
      </c>
      <c r="O10" s="16">
        <f t="shared" si="1"/>
        <v>99.72448206986397</v>
      </c>
    </row>
    <row r="11" spans="1:15" ht="12.75">
      <c r="A11" s="16">
        <v>42.291</v>
      </c>
      <c r="B11" s="123">
        <f t="shared" si="4"/>
        <v>42.291</v>
      </c>
      <c r="C11" s="25" t="s">
        <v>20</v>
      </c>
      <c r="D11" s="54">
        <f>A11*$D$6</f>
        <v>178.1508375</v>
      </c>
      <c r="E11" s="53" t="s">
        <v>55</v>
      </c>
      <c r="F11" s="54">
        <v>305.44</v>
      </c>
      <c r="G11" s="53">
        <v>2</v>
      </c>
      <c r="H11" s="54">
        <v>32.15</v>
      </c>
      <c r="I11" s="53">
        <v>10</v>
      </c>
      <c r="J11" s="54">
        <v>177.21</v>
      </c>
      <c r="K11" s="125"/>
      <c r="L11" s="60">
        <f>M11/D11</f>
        <v>1.5340371329997258</v>
      </c>
      <c r="M11" s="16">
        <f t="shared" si="2"/>
        <v>273.29</v>
      </c>
      <c r="N11" s="16">
        <f>D11</f>
        <v>178.1508375</v>
      </c>
      <c r="O11" s="16">
        <f t="shared" si="1"/>
        <v>99.99999999999999</v>
      </c>
    </row>
    <row r="12" spans="1:15" ht="12.75">
      <c r="A12" s="16">
        <v>140.97</v>
      </c>
      <c r="B12" s="123">
        <f t="shared" si="4"/>
        <v>140.97</v>
      </c>
      <c r="C12" s="25"/>
      <c r="D12" s="54"/>
      <c r="E12" s="53"/>
      <c r="F12" s="54"/>
      <c r="G12" s="53"/>
      <c r="H12" s="54"/>
      <c r="I12" s="53"/>
      <c r="J12" s="54"/>
      <c r="K12" s="125"/>
      <c r="L12" s="60"/>
      <c r="M12" s="16">
        <f t="shared" si="2"/>
        <v>0</v>
      </c>
      <c r="N12" s="16">
        <f t="shared" si="3"/>
        <v>0</v>
      </c>
      <c r="O12" s="16" t="e">
        <f t="shared" si="1"/>
        <v>#DIV/0!</v>
      </c>
    </row>
    <row r="13" spans="1:15" ht="12.75">
      <c r="A13" s="16"/>
      <c r="B13" s="123">
        <f t="shared" si="4"/>
        <v>-110.44914353219137</v>
      </c>
      <c r="C13" s="32" t="s">
        <v>39</v>
      </c>
      <c r="D13" s="56">
        <f aca="true" t="shared" si="5" ref="D13:J13">D14</f>
        <v>374.23850000000004</v>
      </c>
      <c r="E13" s="61">
        <f t="shared" si="5"/>
        <v>52</v>
      </c>
      <c r="F13" s="56">
        <f t="shared" si="5"/>
        <v>1424.32</v>
      </c>
      <c r="G13" s="61">
        <f t="shared" si="5"/>
        <v>10</v>
      </c>
      <c r="H13" s="56">
        <f t="shared" si="5"/>
        <v>230.94</v>
      </c>
      <c r="I13" s="61">
        <f t="shared" si="5"/>
        <v>13</v>
      </c>
      <c r="J13" s="56">
        <f t="shared" si="5"/>
        <v>467.476</v>
      </c>
      <c r="K13" s="125">
        <f>J13/4.2325</f>
        <v>110.44914353219137</v>
      </c>
      <c r="L13" s="59">
        <f>M13/D13</f>
        <v>3.1888221014139373</v>
      </c>
      <c r="M13" s="16">
        <f t="shared" si="2"/>
        <v>1193.3799999999999</v>
      </c>
      <c r="N13" s="16">
        <f>N14</f>
        <v>374.23850000000004</v>
      </c>
      <c r="O13" s="16">
        <f t="shared" si="1"/>
        <v>100</v>
      </c>
    </row>
    <row r="14" spans="1:15" ht="12.75">
      <c r="A14" s="16">
        <v>88.84</v>
      </c>
      <c r="B14" s="123">
        <f t="shared" si="4"/>
        <v>-21.609143532191368</v>
      </c>
      <c r="C14" s="38" t="s">
        <v>44</v>
      </c>
      <c r="D14" s="54">
        <f>A14*$D$6</f>
        <v>374.23850000000004</v>
      </c>
      <c r="E14" s="53">
        <v>52</v>
      </c>
      <c r="F14" s="54">
        <v>1424.32</v>
      </c>
      <c r="G14" s="53">
        <v>10</v>
      </c>
      <c r="H14" s="54">
        <v>230.94</v>
      </c>
      <c r="I14" s="53">
        <v>13</v>
      </c>
      <c r="J14" s="54">
        <v>467.476</v>
      </c>
      <c r="K14" s="125">
        <f aca="true" t="shared" si="6" ref="K14:K32">J14/4.2325</f>
        <v>110.44914353219137</v>
      </c>
      <c r="L14" s="60">
        <f>M14/D14</f>
        <v>3.1888221014139373</v>
      </c>
      <c r="M14" s="16">
        <f t="shared" si="2"/>
        <v>1193.3799999999999</v>
      </c>
      <c r="N14" s="16">
        <f>D14</f>
        <v>374.23850000000004</v>
      </c>
      <c r="O14" s="16">
        <f t="shared" si="1"/>
        <v>100</v>
      </c>
    </row>
    <row r="15" spans="1:15" ht="12.75">
      <c r="A15" s="16"/>
      <c r="B15" s="123">
        <f t="shared" si="4"/>
        <v>0</v>
      </c>
      <c r="C15" s="25"/>
      <c r="D15" s="54"/>
      <c r="E15" s="53"/>
      <c r="F15" s="54"/>
      <c r="G15" s="53"/>
      <c r="H15" s="54"/>
      <c r="I15" s="53"/>
      <c r="J15" s="54"/>
      <c r="K15" s="125">
        <f t="shared" si="6"/>
        <v>0</v>
      </c>
      <c r="L15" s="60"/>
      <c r="M15" s="16">
        <f t="shared" si="2"/>
        <v>0</v>
      </c>
      <c r="N15" s="16">
        <f t="shared" si="3"/>
        <v>0</v>
      </c>
      <c r="O15" s="16" t="e">
        <f t="shared" si="1"/>
        <v>#DIV/0!</v>
      </c>
    </row>
    <row r="16" spans="1:15" ht="12.75">
      <c r="A16" s="16"/>
      <c r="B16" s="123">
        <f t="shared" si="4"/>
        <v>-45.07737743650325</v>
      </c>
      <c r="C16" s="32" t="s">
        <v>45</v>
      </c>
      <c r="D16" s="56">
        <f aca="true" t="shared" si="7" ref="D16:J16">D17+D18+D19+D20</f>
        <v>280.63675</v>
      </c>
      <c r="E16" s="61">
        <f t="shared" si="7"/>
        <v>140</v>
      </c>
      <c r="F16" s="56">
        <f t="shared" si="7"/>
        <v>991.26</v>
      </c>
      <c r="G16" s="61">
        <f t="shared" si="7"/>
        <v>36</v>
      </c>
      <c r="H16" s="56">
        <f t="shared" si="7"/>
        <v>168.43</v>
      </c>
      <c r="I16" s="61">
        <f t="shared" si="7"/>
        <v>31</v>
      </c>
      <c r="J16" s="56">
        <f t="shared" si="7"/>
        <v>190.79</v>
      </c>
      <c r="K16" s="125">
        <f t="shared" si="6"/>
        <v>45.07737743650325</v>
      </c>
      <c r="L16" s="59">
        <f>M16/D16</f>
        <v>2.9320108645784986</v>
      </c>
      <c r="M16" s="16">
        <f t="shared" si="2"/>
        <v>822.8299999999999</v>
      </c>
      <c r="N16" s="16">
        <f>N17+N18+N19+N20</f>
        <v>426.25487499999997</v>
      </c>
      <c r="O16" s="16">
        <f t="shared" si="1"/>
        <v>151.88847326659817</v>
      </c>
    </row>
    <row r="17" spans="1:15" ht="12.75">
      <c r="A17" s="16">
        <v>17.59</v>
      </c>
      <c r="B17" s="123">
        <f t="shared" si="4"/>
        <v>15.250956881275842</v>
      </c>
      <c r="C17" s="38" t="s">
        <v>40</v>
      </c>
      <c r="D17" s="54">
        <f>A17*$D$6</f>
        <v>74.097875</v>
      </c>
      <c r="E17" s="53">
        <v>26</v>
      </c>
      <c r="F17" s="54">
        <v>218.91</v>
      </c>
      <c r="G17" s="53">
        <v>5</v>
      </c>
      <c r="H17" s="54">
        <v>11.93</v>
      </c>
      <c r="I17" s="53">
        <v>3</v>
      </c>
      <c r="J17" s="54">
        <v>9.9</v>
      </c>
      <c r="K17" s="125">
        <f t="shared" si="6"/>
        <v>2.3390431187241583</v>
      </c>
      <c r="L17" s="60">
        <f>M17/D17</f>
        <v>2.7933324673615805</v>
      </c>
      <c r="M17" s="16">
        <f t="shared" si="2"/>
        <v>206.98</v>
      </c>
      <c r="N17" s="16">
        <f t="shared" si="3"/>
        <v>206.98</v>
      </c>
      <c r="O17" s="16">
        <f t="shared" si="1"/>
        <v>279.33324673615806</v>
      </c>
    </row>
    <row r="18" spans="1:15" ht="12.75">
      <c r="A18" s="16">
        <v>10.08</v>
      </c>
      <c r="B18" s="123">
        <f t="shared" si="4"/>
        <v>5.23888954518606</v>
      </c>
      <c r="C18" s="38" t="s">
        <v>21</v>
      </c>
      <c r="D18" s="54">
        <f>A18*$D$6</f>
        <v>42.462</v>
      </c>
      <c r="E18" s="53">
        <v>42</v>
      </c>
      <c r="F18" s="54">
        <v>105.31</v>
      </c>
      <c r="G18" s="53">
        <v>19</v>
      </c>
      <c r="H18" s="54">
        <v>47.83</v>
      </c>
      <c r="I18" s="53">
        <v>8</v>
      </c>
      <c r="J18" s="54">
        <v>20.49</v>
      </c>
      <c r="K18" s="125">
        <f t="shared" si="6"/>
        <v>4.84111045481394</v>
      </c>
      <c r="L18" s="60">
        <f>M18/D18</f>
        <v>1.3536809382506712</v>
      </c>
      <c r="M18" s="16">
        <f t="shared" si="2"/>
        <v>57.480000000000004</v>
      </c>
      <c r="N18" s="16">
        <f t="shared" si="3"/>
        <v>57.480000000000004</v>
      </c>
      <c r="O18" s="16">
        <f t="shared" si="1"/>
        <v>135.36809382506712</v>
      </c>
    </row>
    <row r="19" spans="1:15" ht="12.75">
      <c r="A19" s="16">
        <v>10.08</v>
      </c>
      <c r="B19" s="123">
        <f t="shared" si="4"/>
        <v>0.5867926757235669</v>
      </c>
      <c r="C19" s="38" t="s">
        <v>46</v>
      </c>
      <c r="D19" s="54">
        <f>A19*$D$6</f>
        <v>42.462</v>
      </c>
      <c r="E19" s="53">
        <v>1</v>
      </c>
      <c r="F19" s="54">
        <v>40.18</v>
      </c>
      <c r="G19" s="53">
        <v>0</v>
      </c>
      <c r="H19" s="54">
        <v>0</v>
      </c>
      <c r="I19" s="53">
        <v>1</v>
      </c>
      <c r="J19" s="54">
        <v>40.18</v>
      </c>
      <c r="K19" s="125">
        <f t="shared" si="6"/>
        <v>9.493207324276433</v>
      </c>
      <c r="L19" s="60">
        <f>M19/D19</f>
        <v>0.9462578305308275</v>
      </c>
      <c r="M19" s="16">
        <f t="shared" si="2"/>
        <v>40.18</v>
      </c>
      <c r="N19" s="16">
        <f t="shared" si="3"/>
        <v>40.18</v>
      </c>
      <c r="O19" s="16">
        <f t="shared" si="1"/>
        <v>94.62578305308274</v>
      </c>
    </row>
    <row r="20" spans="1:16" ht="12.75">
      <c r="A20" s="16">
        <v>28.87</v>
      </c>
      <c r="B20" s="123">
        <f t="shared" si="4"/>
        <v>0.4659834613112821</v>
      </c>
      <c r="C20" s="38" t="s">
        <v>47</v>
      </c>
      <c r="D20" s="54">
        <f>A20*$D$6</f>
        <v>121.61487500000001</v>
      </c>
      <c r="E20" s="53">
        <v>71</v>
      </c>
      <c r="F20" s="54">
        <v>626.86</v>
      </c>
      <c r="G20" s="53">
        <v>12</v>
      </c>
      <c r="H20" s="54">
        <v>108.67</v>
      </c>
      <c r="I20" s="53">
        <v>19</v>
      </c>
      <c r="J20" s="54">
        <v>120.22</v>
      </c>
      <c r="K20" s="125">
        <f t="shared" si="6"/>
        <v>28.40401653868872</v>
      </c>
      <c r="L20" s="60">
        <f>M20/D20</f>
        <v>4.2609096954628285</v>
      </c>
      <c r="M20" s="16">
        <f t="shared" si="2"/>
        <v>518.19</v>
      </c>
      <c r="N20" s="16">
        <f>D20</f>
        <v>121.61487500000001</v>
      </c>
      <c r="O20" s="16">
        <f t="shared" si="1"/>
        <v>100</v>
      </c>
      <c r="P20" s="35"/>
    </row>
    <row r="21" spans="1:15" ht="12.75">
      <c r="A21" s="16"/>
      <c r="B21" s="123">
        <f t="shared" si="4"/>
        <v>0</v>
      </c>
      <c r="C21" s="25"/>
      <c r="D21" s="54"/>
      <c r="E21" s="53"/>
      <c r="F21" s="54"/>
      <c r="G21" s="53"/>
      <c r="H21" s="54"/>
      <c r="I21" s="53"/>
      <c r="J21" s="54"/>
      <c r="K21" s="125">
        <f t="shared" si="6"/>
        <v>0</v>
      </c>
      <c r="L21" s="60"/>
      <c r="M21" s="16">
        <f t="shared" si="2"/>
        <v>0</v>
      </c>
      <c r="N21" s="16">
        <f t="shared" si="3"/>
        <v>0</v>
      </c>
      <c r="O21" s="16" t="e">
        <f t="shared" si="1"/>
        <v>#DIV/0!</v>
      </c>
    </row>
    <row r="22" spans="1:15" ht="12.75">
      <c r="A22" s="16"/>
      <c r="B22" s="123">
        <f t="shared" si="4"/>
        <v>-16.09214412285883</v>
      </c>
      <c r="C22" s="32" t="s">
        <v>22</v>
      </c>
      <c r="D22" s="56">
        <f aca="true" t="shared" si="8" ref="D22:J22">D23+D24+D25</f>
        <v>304.774375</v>
      </c>
      <c r="E22" s="61">
        <f t="shared" si="8"/>
        <v>409</v>
      </c>
      <c r="F22" s="56">
        <f t="shared" si="8"/>
        <v>645.14</v>
      </c>
      <c r="G22" s="61">
        <f t="shared" si="8"/>
        <v>110</v>
      </c>
      <c r="H22" s="56">
        <f t="shared" si="8"/>
        <v>105.25</v>
      </c>
      <c r="I22" s="61">
        <f t="shared" si="8"/>
        <v>68</v>
      </c>
      <c r="J22" s="56">
        <f t="shared" si="8"/>
        <v>68.11</v>
      </c>
      <c r="K22" s="125">
        <f t="shared" si="6"/>
        <v>16.09214412285883</v>
      </c>
      <c r="L22" s="59">
        <f>M22/D22</f>
        <v>1.7714415787088398</v>
      </c>
      <c r="M22" s="16">
        <f t="shared" si="2"/>
        <v>539.89</v>
      </c>
      <c r="N22" s="16">
        <f>N23+N24+N25</f>
        <v>539.89</v>
      </c>
      <c r="O22" s="16">
        <f t="shared" si="1"/>
        <v>177.144157870884</v>
      </c>
    </row>
    <row r="23" spans="1:17" ht="12.75">
      <c r="A23" s="16">
        <v>27.81</v>
      </c>
      <c r="B23" s="123">
        <f t="shared" si="4"/>
        <v>19.011417601890134</v>
      </c>
      <c r="C23" s="38" t="s">
        <v>23</v>
      </c>
      <c r="D23" s="54">
        <f>A23*$D$6</f>
        <v>117.149625</v>
      </c>
      <c r="E23" s="53">
        <v>23</v>
      </c>
      <c r="F23" s="54">
        <v>313.16</v>
      </c>
      <c r="G23" s="53">
        <v>4</v>
      </c>
      <c r="H23" s="54">
        <v>61.87</v>
      </c>
      <c r="I23" s="53">
        <v>2</v>
      </c>
      <c r="J23" s="54">
        <v>37.24</v>
      </c>
      <c r="K23" s="125">
        <f t="shared" si="6"/>
        <v>8.798582398109865</v>
      </c>
      <c r="L23" s="60">
        <f>M23/D23</f>
        <v>2.145034608518807</v>
      </c>
      <c r="M23" s="16">
        <f t="shared" si="2"/>
        <v>251.29000000000002</v>
      </c>
      <c r="N23" s="16">
        <f t="shared" si="3"/>
        <v>251.29000000000002</v>
      </c>
      <c r="O23" s="16">
        <f t="shared" si="1"/>
        <v>214.5034608518807</v>
      </c>
      <c r="P23" s="35"/>
      <c r="Q23" s="35"/>
    </row>
    <row r="24" spans="1:15" ht="12.75">
      <c r="A24" s="16">
        <v>23.85</v>
      </c>
      <c r="B24" s="123">
        <f t="shared" si="4"/>
        <v>23.85</v>
      </c>
      <c r="C24" s="38" t="s">
        <v>24</v>
      </c>
      <c r="D24" s="54">
        <f>A24*$D$6</f>
        <v>100.46812500000001</v>
      </c>
      <c r="E24" s="53">
        <v>3</v>
      </c>
      <c r="F24" s="54">
        <v>138.14</v>
      </c>
      <c r="G24" s="53">
        <v>0</v>
      </c>
      <c r="H24" s="54">
        <v>0</v>
      </c>
      <c r="I24" s="53">
        <v>0</v>
      </c>
      <c r="J24" s="54">
        <v>0</v>
      </c>
      <c r="K24" s="125">
        <f t="shared" si="6"/>
        <v>0</v>
      </c>
      <c r="L24" s="60">
        <f>M24/D24</f>
        <v>1.3749634523387388</v>
      </c>
      <c r="M24" s="16">
        <f t="shared" si="2"/>
        <v>138.14</v>
      </c>
      <c r="N24" s="16">
        <f t="shared" si="3"/>
        <v>138.14</v>
      </c>
      <c r="O24" s="16">
        <f t="shared" si="1"/>
        <v>137.49634523387388</v>
      </c>
    </row>
    <row r="25" spans="1:15" ht="12.75">
      <c r="A25" s="16">
        <v>20.69</v>
      </c>
      <c r="B25" s="123">
        <f t="shared" si="4"/>
        <v>13.396438275251034</v>
      </c>
      <c r="C25" s="38" t="s">
        <v>41</v>
      </c>
      <c r="D25" s="54">
        <f>A25*$D$6</f>
        <v>87.15662500000002</v>
      </c>
      <c r="E25" s="53">
        <v>383</v>
      </c>
      <c r="F25" s="54">
        <v>193.84</v>
      </c>
      <c r="G25" s="53">
        <v>106</v>
      </c>
      <c r="H25" s="54">
        <v>43.38</v>
      </c>
      <c r="I25" s="53">
        <v>66</v>
      </c>
      <c r="J25" s="54">
        <v>30.87</v>
      </c>
      <c r="K25" s="125">
        <f t="shared" si="6"/>
        <v>7.293561724748967</v>
      </c>
      <c r="L25" s="60">
        <f>M25/D25</f>
        <v>1.7263174199322193</v>
      </c>
      <c r="M25" s="16">
        <f t="shared" si="2"/>
        <v>150.46</v>
      </c>
      <c r="N25" s="16">
        <f t="shared" si="3"/>
        <v>150.46</v>
      </c>
      <c r="O25" s="16">
        <f t="shared" si="1"/>
        <v>172.63174199322194</v>
      </c>
    </row>
    <row r="26" spans="1:15" ht="12.75">
      <c r="A26" s="16"/>
      <c r="B26" s="123">
        <f t="shared" si="4"/>
        <v>0</v>
      </c>
      <c r="C26" s="25"/>
      <c r="D26" s="54"/>
      <c r="E26" s="53"/>
      <c r="F26" s="54"/>
      <c r="G26" s="53"/>
      <c r="H26" s="54"/>
      <c r="I26" s="53"/>
      <c r="J26" s="54"/>
      <c r="K26" s="125">
        <f t="shared" si="6"/>
        <v>0</v>
      </c>
      <c r="L26" s="60"/>
      <c r="M26" s="16">
        <f t="shared" si="2"/>
        <v>0</v>
      </c>
      <c r="N26" s="16">
        <f t="shared" si="3"/>
        <v>0</v>
      </c>
      <c r="O26" s="16" t="e">
        <f t="shared" si="1"/>
        <v>#DIV/0!</v>
      </c>
    </row>
    <row r="27" spans="1:15" ht="12.75">
      <c r="A27" s="16"/>
      <c r="B27" s="123">
        <f t="shared" si="4"/>
        <v>-40.92852923803898</v>
      </c>
      <c r="C27" s="32" t="s">
        <v>25</v>
      </c>
      <c r="D27" s="56">
        <f aca="true" t="shared" si="9" ref="D27:J27">D28+D29+D30</f>
        <v>266.60912500000006</v>
      </c>
      <c r="E27" s="61">
        <f t="shared" si="9"/>
        <v>81</v>
      </c>
      <c r="F27" s="56">
        <f t="shared" si="9"/>
        <v>690.7</v>
      </c>
      <c r="G27" s="61">
        <f t="shared" si="9"/>
        <v>41</v>
      </c>
      <c r="H27" s="56">
        <f t="shared" si="9"/>
        <v>332.15999999999997</v>
      </c>
      <c r="I27" s="61">
        <f t="shared" si="9"/>
        <v>11</v>
      </c>
      <c r="J27" s="56">
        <f t="shared" si="9"/>
        <v>173.23</v>
      </c>
      <c r="K27" s="125">
        <f t="shared" si="6"/>
        <v>40.92852923803898</v>
      </c>
      <c r="L27" s="59">
        <f>M27/D27</f>
        <v>1.344815185901833</v>
      </c>
      <c r="M27" s="16">
        <f t="shared" si="2"/>
        <v>358.5400000000001</v>
      </c>
      <c r="N27" s="16">
        <f>N28+N29+N30</f>
        <v>296.77812500000005</v>
      </c>
      <c r="O27" s="16">
        <f t="shared" si="1"/>
        <v>111.31581674108115</v>
      </c>
    </row>
    <row r="28" spans="1:15" ht="12.75">
      <c r="A28" s="16">
        <v>23.85</v>
      </c>
      <c r="B28" s="123">
        <f t="shared" si="4"/>
        <v>-0.6650620200826936</v>
      </c>
      <c r="C28" s="38" t="s">
        <v>26</v>
      </c>
      <c r="D28" s="54">
        <f>A28*$D$6</f>
        <v>100.46812500000001</v>
      </c>
      <c r="E28" s="53">
        <v>18</v>
      </c>
      <c r="F28" s="54">
        <v>279.5</v>
      </c>
      <c r="G28" s="53">
        <v>9</v>
      </c>
      <c r="H28" s="54">
        <v>117.27</v>
      </c>
      <c r="I28" s="71">
        <v>3</v>
      </c>
      <c r="J28" s="72">
        <v>103.76</v>
      </c>
      <c r="K28" s="125">
        <f t="shared" si="6"/>
        <v>24.515062020082695</v>
      </c>
      <c r="L28" s="60">
        <f>M28/D28</f>
        <v>1.6147409937231336</v>
      </c>
      <c r="M28" s="16">
        <f t="shared" si="2"/>
        <v>162.23000000000002</v>
      </c>
      <c r="N28" s="16">
        <f>D28</f>
        <v>100.46812500000001</v>
      </c>
      <c r="O28" s="16">
        <f t="shared" si="1"/>
        <v>100</v>
      </c>
    </row>
    <row r="29" spans="1:15" ht="12.75">
      <c r="A29" s="16">
        <v>23.89</v>
      </c>
      <c r="B29" s="123">
        <f t="shared" si="4"/>
        <v>8.164069698759597</v>
      </c>
      <c r="C29" s="38" t="s">
        <v>42</v>
      </c>
      <c r="D29" s="54">
        <f>A29*$D$6</f>
        <v>100.63662500000001</v>
      </c>
      <c r="E29" s="53">
        <v>30</v>
      </c>
      <c r="F29" s="54">
        <v>386.12</v>
      </c>
      <c r="G29" s="53">
        <v>18</v>
      </c>
      <c r="H29" s="54">
        <v>204.57</v>
      </c>
      <c r="I29" s="53">
        <v>4</v>
      </c>
      <c r="J29" s="54">
        <v>66.56</v>
      </c>
      <c r="K29" s="125">
        <f t="shared" si="6"/>
        <v>15.725930301240403</v>
      </c>
      <c r="L29" s="60">
        <f>M29/D29</f>
        <v>1.8040151883074378</v>
      </c>
      <c r="M29" s="16">
        <f t="shared" si="2"/>
        <v>181.55</v>
      </c>
      <c r="N29" s="16">
        <f t="shared" si="3"/>
        <v>181.55</v>
      </c>
      <c r="O29" s="16">
        <f t="shared" si="1"/>
        <v>180.40151883074375</v>
      </c>
    </row>
    <row r="30" spans="1:15" ht="12.75">
      <c r="A30" s="16">
        <v>15.55</v>
      </c>
      <c r="B30" s="123">
        <f t="shared" si="4"/>
        <v>14.862463083284112</v>
      </c>
      <c r="C30" s="38" t="s">
        <v>36</v>
      </c>
      <c r="D30" s="54">
        <f>A30*$D$6</f>
        <v>65.50437500000001</v>
      </c>
      <c r="E30" s="53">
        <v>33</v>
      </c>
      <c r="F30" s="54">
        <v>25.08</v>
      </c>
      <c r="G30" s="53">
        <v>14</v>
      </c>
      <c r="H30" s="54">
        <v>10.32</v>
      </c>
      <c r="I30" s="53">
        <v>4</v>
      </c>
      <c r="J30" s="54">
        <v>2.91</v>
      </c>
      <c r="K30" s="125">
        <f t="shared" si="6"/>
        <v>0.687536916715889</v>
      </c>
      <c r="L30" s="60">
        <f>M30/D30</f>
        <v>0.22532846088524616</v>
      </c>
      <c r="M30" s="16">
        <f t="shared" si="2"/>
        <v>14.759999999999998</v>
      </c>
      <c r="N30" s="16">
        <f t="shared" si="3"/>
        <v>14.759999999999998</v>
      </c>
      <c r="O30" s="16">
        <f t="shared" si="1"/>
        <v>22.532846088524614</v>
      </c>
    </row>
    <row r="31" spans="1:15" ht="12.75">
      <c r="A31" s="16"/>
      <c r="B31" s="123">
        <f t="shared" si="4"/>
        <v>0</v>
      </c>
      <c r="C31" s="4"/>
      <c r="D31" s="54"/>
      <c r="E31" s="53"/>
      <c r="F31" s="54"/>
      <c r="G31" s="53"/>
      <c r="H31" s="54"/>
      <c r="I31" s="53"/>
      <c r="J31" s="54"/>
      <c r="K31" s="125">
        <f t="shared" si="6"/>
        <v>0</v>
      </c>
      <c r="L31" s="60"/>
      <c r="M31" s="16">
        <f t="shared" si="2"/>
        <v>0</v>
      </c>
      <c r="N31" s="16">
        <f t="shared" si="3"/>
        <v>0</v>
      </c>
      <c r="O31" s="16" t="e">
        <f t="shared" si="1"/>
        <v>#DIV/0!</v>
      </c>
    </row>
    <row r="32" spans="1:15" ht="12.75" customHeight="1" thickBot="1">
      <c r="A32" s="16">
        <v>432.07000000000005</v>
      </c>
      <c r="B32" s="123">
        <f t="shared" si="4"/>
        <v>175.7448966331956</v>
      </c>
      <c r="C32" s="34" t="s">
        <v>0</v>
      </c>
      <c r="D32" s="62">
        <f aca="true" t="shared" si="10" ref="D32:J32">D8+D13+D16+D22+D27</f>
        <v>1820.0948750000002</v>
      </c>
      <c r="E32" s="63">
        <f t="shared" si="10"/>
        <v>730</v>
      </c>
      <c r="F32" s="62">
        <f t="shared" si="10"/>
        <v>4384.4800000000005</v>
      </c>
      <c r="G32" s="63">
        <f t="shared" si="10"/>
        <v>201</v>
      </c>
      <c r="H32" s="64">
        <f t="shared" si="10"/>
        <v>926.1999999999999</v>
      </c>
      <c r="I32" s="63">
        <f t="shared" si="10"/>
        <v>135</v>
      </c>
      <c r="J32" s="64">
        <f t="shared" si="10"/>
        <v>1084.896</v>
      </c>
      <c r="K32" s="125">
        <f t="shared" si="6"/>
        <v>256.32510336680446</v>
      </c>
      <c r="L32" s="65">
        <f>M32/D32</f>
        <v>1.9000547979676061</v>
      </c>
      <c r="M32" s="16">
        <f t="shared" si="2"/>
        <v>3458.2800000000007</v>
      </c>
      <c r="N32" s="16">
        <f>N8+N13+N16+N22+N27</f>
        <v>2085.6623375</v>
      </c>
      <c r="O32" s="16">
        <f>N32/D32</f>
        <v>1.1459085821006993</v>
      </c>
    </row>
    <row r="33" spans="1:13" ht="12.75" hidden="1">
      <c r="A33">
        <f>A32*D6</f>
        <v>1820.0948750000005</v>
      </c>
      <c r="D33" s="22">
        <f>D8+D16+D22+D27</f>
        <v>1445.8563750000003</v>
      </c>
      <c r="E33" s="22">
        <f aca="true" t="shared" si="11" ref="E33:J33">E8+E16+E22+E27</f>
        <v>678</v>
      </c>
      <c r="F33" s="22">
        <f t="shared" si="11"/>
        <v>2960.16</v>
      </c>
      <c r="G33" s="22">
        <f t="shared" si="11"/>
        <v>191</v>
      </c>
      <c r="H33" s="22">
        <f t="shared" si="11"/>
        <v>695.26</v>
      </c>
      <c r="I33" s="22">
        <f t="shared" si="11"/>
        <v>122</v>
      </c>
      <c r="J33" s="22">
        <f t="shared" si="11"/>
        <v>617.4200000000001</v>
      </c>
      <c r="K33" s="122"/>
      <c r="L33" s="29">
        <f>M33*100/D33</f>
        <v>156.64764766140755</v>
      </c>
      <c r="M33" s="16">
        <f t="shared" si="2"/>
        <v>2264.8999999999996</v>
      </c>
    </row>
    <row r="34" spans="1:14" ht="12.75">
      <c r="A34" s="18"/>
      <c r="B34" s="120"/>
      <c r="N34" s="16">
        <f>N32-N13</f>
        <v>1711.4238375</v>
      </c>
    </row>
    <row r="35" spans="3:17" ht="12.75" customHeight="1">
      <c r="C35" s="140" t="s">
        <v>48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</row>
    <row r="36" spans="3:12" ht="12.75">
      <c r="C36" s="31" t="s">
        <v>54</v>
      </c>
      <c r="D36" s="31"/>
      <c r="E36" s="31"/>
      <c r="F36" s="31"/>
      <c r="G36" s="31"/>
      <c r="H36" s="31"/>
      <c r="I36" s="31"/>
      <c r="J36" s="31"/>
      <c r="K36" s="118"/>
      <c r="L36" s="31"/>
    </row>
    <row r="37" spans="3:12" ht="12.75">
      <c r="C37" s="31" t="s">
        <v>79</v>
      </c>
      <c r="D37" s="31"/>
      <c r="E37" s="31"/>
      <c r="F37" s="31"/>
      <c r="G37" s="31"/>
      <c r="H37" s="31"/>
      <c r="I37" s="31"/>
      <c r="J37" s="31"/>
      <c r="K37" s="118"/>
      <c r="L37" s="31"/>
    </row>
    <row r="38" spans="5:6" ht="12.75" hidden="1">
      <c r="E38">
        <f>E32-G32</f>
        <v>529</v>
      </c>
      <c r="F38">
        <f>F32-H32</f>
        <v>3458.2800000000007</v>
      </c>
    </row>
    <row r="39" ht="12.75" hidden="1">
      <c r="F39">
        <f>F38/D6</f>
        <v>820.9566765578636</v>
      </c>
    </row>
    <row r="40" spans="5:6" ht="12.75" hidden="1">
      <c r="E40">
        <f>E33-G33</f>
        <v>487</v>
      </c>
      <c r="F40">
        <f>F33-H33</f>
        <v>2264.8999999999996</v>
      </c>
    </row>
    <row r="41" ht="12.75" hidden="1">
      <c r="F41">
        <f>F40/D6</f>
        <v>537.6617210682491</v>
      </c>
    </row>
  </sheetData>
  <sheetProtection/>
  <mergeCells count="9">
    <mergeCell ref="C2:L2"/>
    <mergeCell ref="C35:Q35"/>
    <mergeCell ref="L4:L5"/>
    <mergeCell ref="C4:C5"/>
    <mergeCell ref="D4:D5"/>
    <mergeCell ref="E4:F4"/>
    <mergeCell ref="G4:H4"/>
    <mergeCell ref="I4:J4"/>
    <mergeCell ref="C3:J3"/>
  </mergeCells>
  <printOptions/>
  <pageMargins left="0" right="0" top="0.06" bottom="0.2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1"/>
  <sheetViews>
    <sheetView zoomScale="90" zoomScaleNormal="90" zoomScalePageLayoutView="0" workbookViewId="0" topLeftCell="A1">
      <pane xSplit="3" topLeftCell="E1" activePane="topRight" state="frozen"/>
      <selection pane="topLeft" activeCell="C1" sqref="C1"/>
      <selection pane="topRight" activeCell="C3" sqref="C3:J3"/>
    </sheetView>
  </sheetViews>
  <sheetFormatPr defaultColWidth="9.140625" defaultRowHeight="12.75"/>
  <cols>
    <col min="1" max="1" width="7.8515625" style="0" hidden="1" customWidth="1"/>
    <col min="2" max="2" width="7.8515625" style="85" hidden="1" customWidth="1"/>
    <col min="3" max="3" width="33.140625" style="0" customWidth="1"/>
    <col min="4" max="4" width="11.57421875" style="0" customWidth="1"/>
    <col min="5" max="5" width="9.00390625" style="0" customWidth="1"/>
    <col min="6" max="6" width="9.7109375" style="0" customWidth="1"/>
    <col min="7" max="7" width="7.8515625" style="0" customWidth="1"/>
    <col min="8" max="8" width="9.00390625" style="0" customWidth="1"/>
    <col min="9" max="9" width="7.57421875" style="0" customWidth="1"/>
    <col min="10" max="10" width="8.57421875" style="0" customWidth="1"/>
    <col min="11" max="11" width="8.57421875" style="85" hidden="1" customWidth="1"/>
    <col min="12" max="12" width="13.28125" style="0" customWidth="1"/>
    <col min="13" max="15" width="9.140625" style="0" hidden="1" customWidth="1"/>
  </cols>
  <sheetData>
    <row r="2" spans="3:12" ht="12.75">
      <c r="C2" s="152" t="s">
        <v>32</v>
      </c>
      <c r="D2" s="152"/>
      <c r="E2" s="152"/>
      <c r="F2" s="152"/>
      <c r="G2" s="152"/>
      <c r="H2" s="152"/>
      <c r="I2" s="152"/>
      <c r="J2" s="152"/>
      <c r="K2" s="152"/>
      <c r="L2" s="152"/>
    </row>
    <row r="3" spans="3:12" ht="13.5" thickBot="1">
      <c r="C3" s="151" t="s">
        <v>99</v>
      </c>
      <c r="D3" s="151"/>
      <c r="E3" s="151"/>
      <c r="F3" s="151"/>
      <c r="G3" s="151"/>
      <c r="H3" s="151"/>
      <c r="I3" s="151"/>
      <c r="J3" s="151"/>
      <c r="K3" s="113"/>
      <c r="L3" s="9" t="s">
        <v>27</v>
      </c>
    </row>
    <row r="4" spans="3:12" ht="30.75" customHeight="1">
      <c r="C4" s="141" t="s">
        <v>37</v>
      </c>
      <c r="D4" s="143" t="s">
        <v>17</v>
      </c>
      <c r="E4" s="145" t="s">
        <v>11</v>
      </c>
      <c r="F4" s="146"/>
      <c r="G4" s="145" t="s">
        <v>8</v>
      </c>
      <c r="H4" s="146"/>
      <c r="I4" s="145" t="s">
        <v>9</v>
      </c>
      <c r="J4" s="146"/>
      <c r="K4" s="114"/>
      <c r="L4" s="147" t="s">
        <v>13</v>
      </c>
    </row>
    <row r="5" spans="3:12" ht="36.75" customHeight="1">
      <c r="C5" s="142"/>
      <c r="D5" s="144"/>
      <c r="E5" s="10" t="s">
        <v>49</v>
      </c>
      <c r="F5" s="10" t="s">
        <v>10</v>
      </c>
      <c r="G5" s="10" t="s">
        <v>50</v>
      </c>
      <c r="H5" s="10" t="s">
        <v>10</v>
      </c>
      <c r="I5" s="10" t="s">
        <v>50</v>
      </c>
      <c r="J5" s="10" t="s">
        <v>10</v>
      </c>
      <c r="K5" s="115"/>
      <c r="L5" s="148"/>
    </row>
    <row r="6" spans="3:12" ht="12.75" hidden="1">
      <c r="C6" s="4"/>
      <c r="D6" s="2">
        <f>NE!D6</f>
        <v>4.2125</v>
      </c>
      <c r="E6" s="2"/>
      <c r="F6" s="2"/>
      <c r="G6" s="2"/>
      <c r="H6" s="2"/>
      <c r="I6" s="2"/>
      <c r="J6" s="2"/>
      <c r="K6" s="121"/>
      <c r="L6" s="3"/>
    </row>
    <row r="7" spans="3:12" ht="12.75">
      <c r="C7" s="1"/>
      <c r="D7" s="19"/>
      <c r="E7" s="2"/>
      <c r="F7" s="2"/>
      <c r="G7" s="2"/>
      <c r="H7" s="2"/>
      <c r="I7" s="2"/>
      <c r="J7" s="2"/>
      <c r="K7" s="121"/>
      <c r="L7" s="3"/>
    </row>
    <row r="8" spans="1:15" ht="12.75">
      <c r="A8" s="18"/>
      <c r="B8" s="120"/>
      <c r="C8" s="32" t="s">
        <v>38</v>
      </c>
      <c r="D8" s="39">
        <f aca="true" t="shared" si="0" ref="D8:J8">D9+D10+D11</f>
        <v>694.3463750000001</v>
      </c>
      <c r="E8" s="40">
        <v>86</v>
      </c>
      <c r="F8" s="39">
        <f t="shared" si="0"/>
        <v>825.5799999999999</v>
      </c>
      <c r="G8" s="40">
        <f t="shared" si="0"/>
        <v>22</v>
      </c>
      <c r="H8" s="39">
        <f t="shared" si="0"/>
        <v>147.99</v>
      </c>
      <c r="I8" s="40">
        <f t="shared" si="0"/>
        <v>6</v>
      </c>
      <c r="J8" s="39">
        <f t="shared" si="0"/>
        <v>164.97</v>
      </c>
      <c r="K8" s="117"/>
      <c r="L8" s="41">
        <f>M8/D8</f>
        <v>0.9758674119959219</v>
      </c>
      <c r="M8" s="16">
        <f>F8-H8</f>
        <v>677.5899999999999</v>
      </c>
      <c r="N8" s="16">
        <f>N9+N10+N11</f>
        <v>641.8139125</v>
      </c>
      <c r="O8" s="16">
        <f aca="true" t="shared" si="1" ref="O8:O31">(N8*100)/D8</f>
        <v>92.4342569657687</v>
      </c>
    </row>
    <row r="9" spans="1:15" ht="12.75">
      <c r="A9" s="16">
        <v>82.415</v>
      </c>
      <c r="B9" s="123">
        <f>A9-K9</f>
        <v>82.415</v>
      </c>
      <c r="C9" s="25" t="s">
        <v>18</v>
      </c>
      <c r="D9" s="42">
        <f>A9*$D$6</f>
        <v>347.17318750000004</v>
      </c>
      <c r="E9" s="67">
        <v>9</v>
      </c>
      <c r="F9" s="42">
        <v>274.44</v>
      </c>
      <c r="G9" s="50">
        <v>0</v>
      </c>
      <c r="H9" s="42">
        <v>0</v>
      </c>
      <c r="I9" s="50">
        <v>3</v>
      </c>
      <c r="J9" s="42">
        <v>150.42</v>
      </c>
      <c r="K9" s="117"/>
      <c r="L9" s="44">
        <f>M9/D9</f>
        <v>0.790498834245372</v>
      </c>
      <c r="M9" s="16">
        <f aca="true" t="shared" si="2" ref="M9:M33">F9-H9</f>
        <v>274.44</v>
      </c>
      <c r="N9" s="16">
        <f aca="true" t="shared" si="3" ref="N9:N31">F9-H9</f>
        <v>274.44</v>
      </c>
      <c r="O9" s="16">
        <f t="shared" si="1"/>
        <v>79.0498834245372</v>
      </c>
    </row>
    <row r="10" spans="1:15" ht="12.75">
      <c r="A10" s="16">
        <v>32.966</v>
      </c>
      <c r="B10" s="123">
        <f aca="true" t="shared" si="4" ref="B10:B32">A10-K10</f>
        <v>32.966</v>
      </c>
      <c r="C10" s="25" t="s">
        <v>19</v>
      </c>
      <c r="D10" s="42">
        <f>A10*$D$6</f>
        <v>138.86927500000002</v>
      </c>
      <c r="E10" s="50" t="s">
        <v>94</v>
      </c>
      <c r="F10" s="42">
        <v>193.94</v>
      </c>
      <c r="G10" s="50">
        <v>8</v>
      </c>
      <c r="H10" s="42">
        <v>34.87</v>
      </c>
      <c r="I10" s="50">
        <v>0</v>
      </c>
      <c r="J10" s="42">
        <v>0</v>
      </c>
      <c r="K10" s="117"/>
      <c r="L10" s="44">
        <f>M10/D10</f>
        <v>1.1454657626750049</v>
      </c>
      <c r="M10" s="16">
        <f t="shared" si="2"/>
        <v>159.07</v>
      </c>
      <c r="N10" s="16">
        <f t="shared" si="3"/>
        <v>159.07</v>
      </c>
      <c r="O10" s="16">
        <f t="shared" si="1"/>
        <v>114.54657626750048</v>
      </c>
    </row>
    <row r="11" spans="1:15" ht="12.75">
      <c r="A11" s="16">
        <v>49.449000000000005</v>
      </c>
      <c r="B11" s="123">
        <f t="shared" si="4"/>
        <v>49.449000000000005</v>
      </c>
      <c r="C11" s="25" t="s">
        <v>20</v>
      </c>
      <c r="D11" s="42">
        <f>A11*$D$6</f>
        <v>208.30391250000005</v>
      </c>
      <c r="E11" s="50" t="s">
        <v>61</v>
      </c>
      <c r="F11" s="42">
        <v>357.2</v>
      </c>
      <c r="G11" s="50">
        <v>14</v>
      </c>
      <c r="H11" s="42">
        <v>113.12</v>
      </c>
      <c r="I11" s="50">
        <v>3</v>
      </c>
      <c r="J11" s="42">
        <v>14.55</v>
      </c>
      <c r="K11" s="117"/>
      <c r="L11" s="44">
        <f>M11/D11</f>
        <v>1.171749474460783</v>
      </c>
      <c r="M11" s="16">
        <f t="shared" si="2"/>
        <v>244.07999999999998</v>
      </c>
      <c r="N11" s="16">
        <f>D11</f>
        <v>208.30391250000005</v>
      </c>
      <c r="O11" s="16">
        <f t="shared" si="1"/>
        <v>100</v>
      </c>
    </row>
    <row r="12" spans="1:15" ht="12.75">
      <c r="A12" s="16">
        <v>164.83</v>
      </c>
      <c r="B12" s="123">
        <f t="shared" si="4"/>
        <v>164.83</v>
      </c>
      <c r="C12" s="25"/>
      <c r="D12" s="42"/>
      <c r="E12" s="50"/>
      <c r="F12" s="42"/>
      <c r="G12" s="50"/>
      <c r="H12" s="42"/>
      <c r="I12" s="50"/>
      <c r="J12" s="42"/>
      <c r="K12" s="117"/>
      <c r="L12" s="44"/>
      <c r="M12" s="16">
        <f t="shared" si="2"/>
        <v>0</v>
      </c>
      <c r="N12" s="16">
        <f t="shared" si="3"/>
        <v>0</v>
      </c>
      <c r="O12" s="16" t="e">
        <f t="shared" si="1"/>
        <v>#DIV/0!</v>
      </c>
    </row>
    <row r="13" spans="1:15" ht="12.75">
      <c r="A13" s="16"/>
      <c r="B13" s="123">
        <f t="shared" si="4"/>
        <v>-125.40578854105138</v>
      </c>
      <c r="C13" s="32" t="s">
        <v>39</v>
      </c>
      <c r="D13" s="39">
        <f aca="true" t="shared" si="5" ref="D13:J13">D14</f>
        <v>437.55237500000004</v>
      </c>
      <c r="E13" s="51">
        <f t="shared" si="5"/>
        <v>23</v>
      </c>
      <c r="F13" s="39">
        <f t="shared" si="5"/>
        <v>1067.94</v>
      </c>
      <c r="G13" s="51">
        <f t="shared" si="5"/>
        <v>4</v>
      </c>
      <c r="H13" s="39">
        <f t="shared" si="5"/>
        <v>128.64</v>
      </c>
      <c r="I13" s="51">
        <f t="shared" si="5"/>
        <v>9</v>
      </c>
      <c r="J13" s="39">
        <f t="shared" si="5"/>
        <v>530.78</v>
      </c>
      <c r="K13" s="117">
        <f>J13/4.2325</f>
        <v>125.40578854105138</v>
      </c>
      <c r="L13" s="41">
        <f>M13/D13</f>
        <v>2.146714436186068</v>
      </c>
      <c r="M13" s="16">
        <f t="shared" si="2"/>
        <v>939.3000000000001</v>
      </c>
      <c r="N13" s="16">
        <f>N14</f>
        <v>437.55237500000004</v>
      </c>
      <c r="O13" s="16">
        <f t="shared" si="1"/>
        <v>100</v>
      </c>
    </row>
    <row r="14" spans="1:15" ht="12.75">
      <c r="A14" s="16">
        <v>103.87</v>
      </c>
      <c r="B14" s="123">
        <f t="shared" si="4"/>
        <v>-21.535788541051375</v>
      </c>
      <c r="C14" s="38" t="s">
        <v>44</v>
      </c>
      <c r="D14" s="42">
        <f>A14*$D$6</f>
        <v>437.55237500000004</v>
      </c>
      <c r="E14" s="50">
        <v>23</v>
      </c>
      <c r="F14" s="42">
        <v>1067.94</v>
      </c>
      <c r="G14" s="50">
        <v>4</v>
      </c>
      <c r="H14" s="42">
        <v>128.64</v>
      </c>
      <c r="I14" s="67">
        <v>9</v>
      </c>
      <c r="J14" s="45">
        <v>530.78</v>
      </c>
      <c r="K14" s="117">
        <f aca="true" t="shared" si="6" ref="K14:K32">J14/4.2325</f>
        <v>125.40578854105138</v>
      </c>
      <c r="L14" s="44">
        <f>M14/D14</f>
        <v>2.146714436186068</v>
      </c>
      <c r="M14" s="16">
        <f t="shared" si="2"/>
        <v>939.3000000000001</v>
      </c>
      <c r="N14" s="16">
        <f>D14</f>
        <v>437.55237500000004</v>
      </c>
      <c r="O14" s="16">
        <f t="shared" si="1"/>
        <v>100</v>
      </c>
    </row>
    <row r="15" spans="1:15" ht="12.75">
      <c r="A15" s="16"/>
      <c r="B15" s="123">
        <f t="shared" si="4"/>
        <v>0</v>
      </c>
      <c r="C15" s="25"/>
      <c r="D15" s="42" t="s">
        <v>16</v>
      </c>
      <c r="E15" s="50"/>
      <c r="F15" s="42"/>
      <c r="G15" s="50"/>
      <c r="H15" s="42"/>
      <c r="I15" s="50"/>
      <c r="J15" s="42"/>
      <c r="K15" s="117">
        <f t="shared" si="6"/>
        <v>0</v>
      </c>
      <c r="L15" s="44"/>
      <c r="M15" s="16">
        <f t="shared" si="2"/>
        <v>0</v>
      </c>
      <c r="N15" s="16">
        <f t="shared" si="3"/>
        <v>0</v>
      </c>
      <c r="O15" s="16" t="e">
        <f t="shared" si="1"/>
        <v>#VALUE!</v>
      </c>
    </row>
    <row r="16" spans="1:15" ht="12.75">
      <c r="A16" s="16"/>
      <c r="B16" s="123">
        <f t="shared" si="4"/>
        <v>-78.71234494979328</v>
      </c>
      <c r="C16" s="32" t="s">
        <v>45</v>
      </c>
      <c r="D16" s="39">
        <f aca="true" t="shared" si="7" ref="D16:J16">D17+D18+D19+D20</f>
        <v>328.195875</v>
      </c>
      <c r="E16" s="51">
        <f t="shared" si="7"/>
        <v>176</v>
      </c>
      <c r="F16" s="39">
        <f t="shared" si="7"/>
        <v>814.1700000000001</v>
      </c>
      <c r="G16" s="51">
        <f t="shared" si="7"/>
        <v>49</v>
      </c>
      <c r="H16" s="39">
        <f t="shared" si="7"/>
        <v>150.3</v>
      </c>
      <c r="I16" s="51">
        <f t="shared" si="7"/>
        <v>60</v>
      </c>
      <c r="J16" s="39">
        <f t="shared" si="7"/>
        <v>333.15000000000003</v>
      </c>
      <c r="K16" s="117">
        <f t="shared" si="6"/>
        <v>78.71234494979328</v>
      </c>
      <c r="L16" s="41">
        <f>M16/D16</f>
        <v>2.0227859353808153</v>
      </c>
      <c r="M16" s="16">
        <f t="shared" si="2"/>
        <v>663.8700000000001</v>
      </c>
      <c r="N16" s="16">
        <f>N17+N18+N19+N20</f>
        <v>355.145125</v>
      </c>
      <c r="O16" s="16">
        <f t="shared" si="1"/>
        <v>108.21133111438405</v>
      </c>
    </row>
    <row r="17" spans="1:16" ht="12.75">
      <c r="A17" s="16">
        <v>20.57</v>
      </c>
      <c r="B17" s="123">
        <f t="shared" si="4"/>
        <v>-8.08682220909628</v>
      </c>
      <c r="C17" s="38" t="s">
        <v>40</v>
      </c>
      <c r="D17" s="42">
        <f>A17*$D$6</f>
        <v>86.65112500000001</v>
      </c>
      <c r="E17" s="50">
        <v>22</v>
      </c>
      <c r="F17" s="42">
        <v>182.11</v>
      </c>
      <c r="G17" s="50">
        <v>5</v>
      </c>
      <c r="H17" s="42">
        <v>7.85</v>
      </c>
      <c r="I17" s="50">
        <v>9</v>
      </c>
      <c r="J17" s="42">
        <v>121.29</v>
      </c>
      <c r="K17" s="117">
        <f t="shared" si="6"/>
        <v>28.65682220909628</v>
      </c>
      <c r="L17" s="44">
        <f>M17/D17</f>
        <v>2.0110529436288336</v>
      </c>
      <c r="M17" s="16">
        <f t="shared" si="2"/>
        <v>174.26000000000002</v>
      </c>
      <c r="N17" s="16">
        <f>D17</f>
        <v>86.65112500000001</v>
      </c>
      <c r="O17" s="16">
        <f t="shared" si="1"/>
        <v>100</v>
      </c>
      <c r="P17" s="35"/>
    </row>
    <row r="18" spans="1:15" ht="24" customHeight="1">
      <c r="A18" s="16">
        <v>11.79</v>
      </c>
      <c r="B18" s="123">
        <f t="shared" si="4"/>
        <v>1.6305197873597148</v>
      </c>
      <c r="C18" s="38" t="s">
        <v>21</v>
      </c>
      <c r="D18" s="42">
        <f>A18*$D$6</f>
        <v>49.665375</v>
      </c>
      <c r="E18" s="50">
        <v>55</v>
      </c>
      <c r="F18" s="42">
        <v>126.17</v>
      </c>
      <c r="G18" s="50">
        <v>18</v>
      </c>
      <c r="H18" s="45">
        <v>40.96</v>
      </c>
      <c r="I18" s="50">
        <v>20</v>
      </c>
      <c r="J18" s="42">
        <v>43</v>
      </c>
      <c r="K18" s="117">
        <f t="shared" si="6"/>
        <v>10.159480212640284</v>
      </c>
      <c r="L18" s="44">
        <f>M18/D18</f>
        <v>1.7156822031445451</v>
      </c>
      <c r="M18" s="16">
        <f t="shared" si="2"/>
        <v>85.21000000000001</v>
      </c>
      <c r="N18" s="16">
        <f t="shared" si="3"/>
        <v>85.21000000000001</v>
      </c>
      <c r="O18" s="16">
        <f t="shared" si="1"/>
        <v>171.5682203144545</v>
      </c>
    </row>
    <row r="19" spans="1:15" ht="25.5">
      <c r="A19" s="16">
        <v>11.79</v>
      </c>
      <c r="B19" s="123">
        <f t="shared" si="4"/>
        <v>2.086515062020082</v>
      </c>
      <c r="C19" s="38" t="s">
        <v>46</v>
      </c>
      <c r="D19" s="42">
        <f>A19*$D$6</f>
        <v>49.665375</v>
      </c>
      <c r="E19" s="50">
        <v>1</v>
      </c>
      <c r="F19" s="42">
        <v>41.07</v>
      </c>
      <c r="G19" s="50">
        <v>0</v>
      </c>
      <c r="H19" s="42">
        <v>0</v>
      </c>
      <c r="I19" s="50">
        <v>1</v>
      </c>
      <c r="J19" s="42">
        <v>41.07</v>
      </c>
      <c r="K19" s="117">
        <f t="shared" si="6"/>
        <v>9.703484937979917</v>
      </c>
      <c r="L19" s="44">
        <f>M19/D19</f>
        <v>0.8269342575184422</v>
      </c>
      <c r="M19" s="16">
        <f t="shared" si="2"/>
        <v>41.07</v>
      </c>
      <c r="N19" s="16">
        <f t="shared" si="3"/>
        <v>41.07</v>
      </c>
      <c r="O19" s="16">
        <f t="shared" si="1"/>
        <v>82.69342575184422</v>
      </c>
    </row>
    <row r="20" spans="1:16" ht="12.75">
      <c r="A20" s="16">
        <v>33.76</v>
      </c>
      <c r="B20" s="123">
        <f t="shared" si="4"/>
        <v>3.56744240992321</v>
      </c>
      <c r="C20" s="38" t="s">
        <v>47</v>
      </c>
      <c r="D20" s="42">
        <f>A20*$D$6</f>
        <v>142.214</v>
      </c>
      <c r="E20" s="50">
        <v>98</v>
      </c>
      <c r="F20" s="42">
        <v>464.82</v>
      </c>
      <c r="G20" s="50">
        <v>26</v>
      </c>
      <c r="H20" s="42">
        <v>101.49</v>
      </c>
      <c r="I20" s="50">
        <v>30</v>
      </c>
      <c r="J20" s="42">
        <v>127.79</v>
      </c>
      <c r="K20" s="117">
        <f t="shared" si="6"/>
        <v>30.192557590076788</v>
      </c>
      <c r="L20" s="44">
        <f>M20/D20</f>
        <v>2.5548117625550226</v>
      </c>
      <c r="M20" s="16">
        <f t="shared" si="2"/>
        <v>363.33</v>
      </c>
      <c r="N20" s="16">
        <f>D20</f>
        <v>142.214</v>
      </c>
      <c r="O20" s="16">
        <f t="shared" si="1"/>
        <v>100</v>
      </c>
      <c r="P20" s="35"/>
    </row>
    <row r="21" spans="1:15" ht="12.75">
      <c r="A21" s="16"/>
      <c r="B21" s="123">
        <f t="shared" si="4"/>
        <v>0</v>
      </c>
      <c r="C21" s="25"/>
      <c r="D21" s="42"/>
      <c r="E21" s="50"/>
      <c r="F21" s="42"/>
      <c r="G21" s="50"/>
      <c r="H21" s="42"/>
      <c r="I21" s="50"/>
      <c r="J21" s="42"/>
      <c r="K21" s="117">
        <f t="shared" si="6"/>
        <v>0</v>
      </c>
      <c r="L21" s="44"/>
      <c r="M21" s="16">
        <f t="shared" si="2"/>
        <v>0</v>
      </c>
      <c r="N21" s="16">
        <f t="shared" si="3"/>
        <v>0</v>
      </c>
      <c r="O21" s="16" t="e">
        <f t="shared" si="1"/>
        <v>#DIV/0!</v>
      </c>
    </row>
    <row r="22" spans="1:15" ht="12.75">
      <c r="A22" s="16"/>
      <c r="B22" s="123">
        <f t="shared" si="4"/>
        <v>-24.271707028942707</v>
      </c>
      <c r="C22" s="32" t="s">
        <v>22</v>
      </c>
      <c r="D22" s="39">
        <f aca="true" t="shared" si="8" ref="D22:J22">D23+D24+D25</f>
        <v>356.335375</v>
      </c>
      <c r="E22" s="51">
        <f t="shared" si="8"/>
        <v>775</v>
      </c>
      <c r="F22" s="39">
        <f t="shared" si="8"/>
        <v>883.1099999999999</v>
      </c>
      <c r="G22" s="51">
        <f t="shared" si="8"/>
        <v>297</v>
      </c>
      <c r="H22" s="39">
        <f t="shared" si="8"/>
        <v>408.90999999999997</v>
      </c>
      <c r="I22" s="51">
        <f t="shared" si="8"/>
        <v>78</v>
      </c>
      <c r="J22" s="39">
        <f t="shared" si="8"/>
        <v>102.73</v>
      </c>
      <c r="K22" s="117">
        <f t="shared" si="6"/>
        <v>24.271707028942707</v>
      </c>
      <c r="L22" s="41">
        <f>M22/D22</f>
        <v>1.3307688017222536</v>
      </c>
      <c r="M22" s="16">
        <f t="shared" si="2"/>
        <v>474.19999999999993</v>
      </c>
      <c r="N22" s="16">
        <f>N23+N24+N25</f>
        <v>474.19999999999993</v>
      </c>
      <c r="O22" s="16">
        <f t="shared" si="1"/>
        <v>133.07688017222537</v>
      </c>
    </row>
    <row r="23" spans="1:15" ht="12.75">
      <c r="A23" s="16">
        <v>32.51</v>
      </c>
      <c r="B23" s="123">
        <f t="shared" si="4"/>
        <v>14.823053750738332</v>
      </c>
      <c r="C23" s="38" t="s">
        <v>23</v>
      </c>
      <c r="D23" s="42">
        <f>A23*$D$6</f>
        <v>136.948375</v>
      </c>
      <c r="E23" s="50">
        <v>42</v>
      </c>
      <c r="F23" s="68">
        <v>503.02</v>
      </c>
      <c r="G23" s="50">
        <v>21</v>
      </c>
      <c r="H23" s="42">
        <v>270.99</v>
      </c>
      <c r="I23" s="50">
        <v>5</v>
      </c>
      <c r="J23" s="42">
        <v>74.86</v>
      </c>
      <c r="K23" s="117">
        <f t="shared" si="6"/>
        <v>17.686946249261666</v>
      </c>
      <c r="L23" s="44">
        <f>M23/D23</f>
        <v>1.6942880848348874</v>
      </c>
      <c r="M23" s="16">
        <f t="shared" si="2"/>
        <v>232.02999999999997</v>
      </c>
      <c r="N23" s="16">
        <f t="shared" si="3"/>
        <v>232.02999999999997</v>
      </c>
      <c r="O23" s="16">
        <f t="shared" si="1"/>
        <v>169.42880848348872</v>
      </c>
    </row>
    <row r="24" spans="1:15" ht="12.75">
      <c r="A24" s="16">
        <v>27.89</v>
      </c>
      <c r="B24" s="123">
        <f t="shared" si="4"/>
        <v>27.89</v>
      </c>
      <c r="C24" s="25" t="s">
        <v>24</v>
      </c>
      <c r="D24" s="42">
        <f>A24*$D$6</f>
        <v>117.48662500000002</v>
      </c>
      <c r="E24" s="50">
        <v>0</v>
      </c>
      <c r="F24" s="42">
        <v>0</v>
      </c>
      <c r="G24" s="50">
        <v>0</v>
      </c>
      <c r="H24" s="42">
        <v>0</v>
      </c>
      <c r="I24" s="50">
        <v>0</v>
      </c>
      <c r="J24" s="42">
        <v>0</v>
      </c>
      <c r="K24" s="117">
        <f t="shared" si="6"/>
        <v>0</v>
      </c>
      <c r="L24" s="44">
        <f>M24/D24</f>
        <v>0</v>
      </c>
      <c r="M24" s="16">
        <f t="shared" si="2"/>
        <v>0</v>
      </c>
      <c r="N24" s="16">
        <f t="shared" si="3"/>
        <v>0</v>
      </c>
      <c r="O24" s="16">
        <f t="shared" si="1"/>
        <v>0</v>
      </c>
    </row>
    <row r="25" spans="1:15" ht="12.75">
      <c r="A25" s="16">
        <v>24.19</v>
      </c>
      <c r="B25" s="123">
        <f t="shared" si="4"/>
        <v>17.60523922031896</v>
      </c>
      <c r="C25" s="38" t="s">
        <v>41</v>
      </c>
      <c r="D25" s="42">
        <f>A25*$D$6</f>
        <v>101.90037500000001</v>
      </c>
      <c r="E25" s="50">
        <v>733</v>
      </c>
      <c r="F25" s="42">
        <v>380.09</v>
      </c>
      <c r="G25" s="50">
        <v>276</v>
      </c>
      <c r="H25" s="42">
        <v>137.92</v>
      </c>
      <c r="I25" s="50">
        <v>73</v>
      </c>
      <c r="J25" s="42">
        <v>27.87</v>
      </c>
      <c r="K25" s="117">
        <f t="shared" si="6"/>
        <v>6.58476077968104</v>
      </c>
      <c r="L25" s="44">
        <f>M25/D25</f>
        <v>2.3765368871311803</v>
      </c>
      <c r="M25" s="16">
        <f t="shared" si="2"/>
        <v>242.17</v>
      </c>
      <c r="N25" s="16">
        <f t="shared" si="3"/>
        <v>242.17</v>
      </c>
      <c r="O25" s="16">
        <f t="shared" si="1"/>
        <v>237.65368871311804</v>
      </c>
    </row>
    <row r="26" spans="1:15" ht="12.75">
      <c r="A26" s="16"/>
      <c r="B26" s="123">
        <f t="shared" si="4"/>
        <v>0</v>
      </c>
      <c r="C26" s="25"/>
      <c r="D26" s="42"/>
      <c r="E26" s="50"/>
      <c r="F26" s="42"/>
      <c r="G26" s="50"/>
      <c r="H26" s="42"/>
      <c r="I26" s="50"/>
      <c r="J26" s="42"/>
      <c r="K26" s="117">
        <f t="shared" si="6"/>
        <v>0</v>
      </c>
      <c r="L26" s="44"/>
      <c r="M26" s="16">
        <f t="shared" si="2"/>
        <v>0</v>
      </c>
      <c r="N26" s="16">
        <f t="shared" si="3"/>
        <v>0</v>
      </c>
      <c r="O26" s="16" t="e">
        <f t="shared" si="1"/>
        <v>#DIV/0!</v>
      </c>
    </row>
    <row r="27" spans="1:15" ht="12.75">
      <c r="A27" s="16"/>
      <c r="B27" s="123">
        <f t="shared" si="4"/>
        <v>-41.38452451269934</v>
      </c>
      <c r="C27" s="32" t="s">
        <v>25</v>
      </c>
      <c r="D27" s="39">
        <f aca="true" t="shared" si="9" ref="D27:J27">D28+D29+D30</f>
        <v>311.725</v>
      </c>
      <c r="E27" s="51">
        <f t="shared" si="9"/>
        <v>101</v>
      </c>
      <c r="F27" s="39">
        <f t="shared" si="9"/>
        <v>661.5</v>
      </c>
      <c r="G27" s="51">
        <f t="shared" si="9"/>
        <v>36</v>
      </c>
      <c r="H27" s="39">
        <f t="shared" si="9"/>
        <v>278.09999999999997</v>
      </c>
      <c r="I27" s="51">
        <f t="shared" si="9"/>
        <v>23</v>
      </c>
      <c r="J27" s="39">
        <f t="shared" si="9"/>
        <v>175.15999999999997</v>
      </c>
      <c r="K27" s="117">
        <f t="shared" si="6"/>
        <v>41.38452451269934</v>
      </c>
      <c r="L27" s="41">
        <f>M27/D27</f>
        <v>1.229930226962868</v>
      </c>
      <c r="M27" s="16">
        <f t="shared" si="2"/>
        <v>383.40000000000003</v>
      </c>
      <c r="N27" s="16">
        <f>N28+N29+N30</f>
        <v>352.80662500000005</v>
      </c>
      <c r="O27" s="16">
        <f t="shared" si="1"/>
        <v>113.17880343251264</v>
      </c>
    </row>
    <row r="28" spans="1:15" ht="12.75">
      <c r="A28" s="16">
        <v>27.89</v>
      </c>
      <c r="B28" s="123">
        <f t="shared" si="4"/>
        <v>7.377300649734202</v>
      </c>
      <c r="C28" s="38" t="s">
        <v>26</v>
      </c>
      <c r="D28" s="42">
        <f>A28*$D$6</f>
        <v>117.48662500000002</v>
      </c>
      <c r="E28" s="50">
        <v>21</v>
      </c>
      <c r="F28" s="42">
        <v>247.71</v>
      </c>
      <c r="G28" s="50">
        <v>8</v>
      </c>
      <c r="H28" s="42">
        <v>99.63</v>
      </c>
      <c r="I28" s="67">
        <v>6</v>
      </c>
      <c r="J28" s="45">
        <v>86.82</v>
      </c>
      <c r="K28" s="117">
        <f t="shared" si="6"/>
        <v>20.512699350265798</v>
      </c>
      <c r="L28" s="44">
        <f>M28/D28</f>
        <v>1.2603987900750404</v>
      </c>
      <c r="M28" s="16">
        <f t="shared" si="2"/>
        <v>148.08</v>
      </c>
      <c r="N28" s="16">
        <f>D28</f>
        <v>117.48662500000002</v>
      </c>
      <c r="O28" s="16">
        <f t="shared" si="1"/>
        <v>100</v>
      </c>
    </row>
    <row r="29" spans="1:15" ht="12.75">
      <c r="A29" s="16">
        <v>27.93</v>
      </c>
      <c r="B29" s="123">
        <f t="shared" si="4"/>
        <v>9.186940342587125</v>
      </c>
      <c r="C29" s="38" t="s">
        <v>42</v>
      </c>
      <c r="D29" s="42">
        <f>A29*$D$6</f>
        <v>117.65512500000001</v>
      </c>
      <c r="E29" s="50">
        <v>24</v>
      </c>
      <c r="F29" s="42">
        <v>372.37</v>
      </c>
      <c r="G29" s="50">
        <v>12</v>
      </c>
      <c r="H29" s="42">
        <v>166.42</v>
      </c>
      <c r="I29" s="50">
        <v>4</v>
      </c>
      <c r="J29" s="42">
        <v>79.33</v>
      </c>
      <c r="K29" s="117">
        <f t="shared" si="6"/>
        <v>18.743059657412875</v>
      </c>
      <c r="L29" s="44">
        <f>M29/D29</f>
        <v>1.75045498443013</v>
      </c>
      <c r="M29" s="16">
        <f t="shared" si="2"/>
        <v>205.95000000000002</v>
      </c>
      <c r="N29" s="16">
        <f t="shared" si="3"/>
        <v>205.95000000000002</v>
      </c>
      <c r="O29" s="16">
        <f t="shared" si="1"/>
        <v>175.04549844301297</v>
      </c>
    </row>
    <row r="30" spans="1:15" ht="12.75">
      <c r="A30" s="16">
        <v>18.18</v>
      </c>
      <c r="B30" s="123">
        <f t="shared" si="4"/>
        <v>16.051234494979326</v>
      </c>
      <c r="C30" s="38" t="s">
        <v>36</v>
      </c>
      <c r="D30" s="42">
        <f>A30*$D$6</f>
        <v>76.58325</v>
      </c>
      <c r="E30" s="50">
        <v>56</v>
      </c>
      <c r="F30" s="42">
        <v>41.42</v>
      </c>
      <c r="G30" s="50">
        <v>16</v>
      </c>
      <c r="H30" s="42">
        <v>12.05</v>
      </c>
      <c r="I30" s="50">
        <v>13</v>
      </c>
      <c r="J30" s="42">
        <v>9.01</v>
      </c>
      <c r="K30" s="117">
        <f t="shared" si="6"/>
        <v>2.1287655050206733</v>
      </c>
      <c r="L30" s="44">
        <f>M30/D30</f>
        <v>0.3835042257934992</v>
      </c>
      <c r="M30" s="16">
        <f t="shared" si="2"/>
        <v>29.37</v>
      </c>
      <c r="N30" s="16">
        <f t="shared" si="3"/>
        <v>29.37</v>
      </c>
      <c r="O30" s="16">
        <f t="shared" si="1"/>
        <v>38.35042257934992</v>
      </c>
    </row>
    <row r="31" spans="1:15" ht="12.75">
      <c r="A31" s="16"/>
      <c r="B31" s="123">
        <f t="shared" si="4"/>
        <v>0</v>
      </c>
      <c r="C31" s="4"/>
      <c r="D31" s="42"/>
      <c r="E31" s="50"/>
      <c r="F31" s="42"/>
      <c r="G31" s="50"/>
      <c r="H31" s="42"/>
      <c r="I31" s="50"/>
      <c r="J31" s="42"/>
      <c r="K31" s="117">
        <f t="shared" si="6"/>
        <v>0</v>
      </c>
      <c r="L31" s="44"/>
      <c r="M31" s="16">
        <f t="shared" si="2"/>
        <v>0</v>
      </c>
      <c r="N31" s="16">
        <f t="shared" si="3"/>
        <v>0</v>
      </c>
      <c r="O31" s="16" t="e">
        <f t="shared" si="1"/>
        <v>#DIV/0!</v>
      </c>
    </row>
    <row r="32" spans="1:15" ht="13.5" thickBot="1">
      <c r="A32" s="16">
        <v>505.20000000000005</v>
      </c>
      <c r="B32" s="123">
        <f t="shared" si="4"/>
        <v>196.44867099822807</v>
      </c>
      <c r="C32" s="34" t="s">
        <v>0</v>
      </c>
      <c r="D32" s="46">
        <f>D8+D13+D16+D22+D27</f>
        <v>2128.155</v>
      </c>
      <c r="E32" s="52">
        <f aca="true" t="shared" si="10" ref="E32:J32">E8+E13+E16+E22+E27</f>
        <v>1161</v>
      </c>
      <c r="F32" s="46">
        <f t="shared" si="10"/>
        <v>4252.3</v>
      </c>
      <c r="G32" s="52">
        <f t="shared" si="10"/>
        <v>408</v>
      </c>
      <c r="H32" s="48">
        <f t="shared" si="10"/>
        <v>1113.9399999999998</v>
      </c>
      <c r="I32" s="52">
        <f t="shared" si="10"/>
        <v>176</v>
      </c>
      <c r="J32" s="48">
        <f t="shared" si="10"/>
        <v>1306.79</v>
      </c>
      <c r="K32" s="117">
        <f t="shared" si="6"/>
        <v>308.751329001772</v>
      </c>
      <c r="L32" s="49">
        <f>M32/D32</f>
        <v>1.4746858194069512</v>
      </c>
      <c r="M32" s="16">
        <f t="shared" si="2"/>
        <v>3138.3600000000006</v>
      </c>
      <c r="N32" s="16">
        <f>N8+N13+N16+N22+N27</f>
        <v>2261.5180375</v>
      </c>
      <c r="O32" s="16">
        <f>N32/D32</f>
        <v>1.062666035838555</v>
      </c>
    </row>
    <row r="33" spans="1:13" ht="12.75" hidden="1">
      <c r="A33">
        <f>(A32-A8)*D6</f>
        <v>2128.155</v>
      </c>
      <c r="D33" s="22">
        <f>D8+D16+D22+D27</f>
        <v>1690.602625</v>
      </c>
      <c r="E33" s="22">
        <f aca="true" t="shared" si="11" ref="E33:J33">E8+E16+E22+E27</f>
        <v>1138</v>
      </c>
      <c r="F33" s="22">
        <f t="shared" si="11"/>
        <v>3184.3599999999997</v>
      </c>
      <c r="G33" s="22">
        <f t="shared" si="11"/>
        <v>404</v>
      </c>
      <c r="H33" s="22">
        <f t="shared" si="11"/>
        <v>985.3</v>
      </c>
      <c r="I33" s="22">
        <f t="shared" si="11"/>
        <v>167</v>
      </c>
      <c r="J33" s="22">
        <f t="shared" si="11"/>
        <v>776.01</v>
      </c>
      <c r="K33" s="122"/>
      <c r="L33" s="24">
        <f>M33*100/D33</f>
        <v>130.07551079603934</v>
      </c>
      <c r="M33" s="16">
        <f t="shared" si="2"/>
        <v>2199.0599999999995</v>
      </c>
    </row>
    <row r="34" ht="12.75">
      <c r="N34" s="16">
        <f>N32-N13</f>
        <v>1823.9656625</v>
      </c>
    </row>
    <row r="35" spans="3:17" ht="12.75" customHeight="1">
      <c r="C35" s="140" t="s">
        <v>48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</row>
    <row r="36" spans="3:12" ht="12.75">
      <c r="C36" s="31" t="s">
        <v>54</v>
      </c>
      <c r="D36" s="31"/>
      <c r="E36" s="31"/>
      <c r="F36" s="31"/>
      <c r="G36" s="31"/>
      <c r="H36" s="31"/>
      <c r="I36" s="31"/>
      <c r="J36" s="31"/>
      <c r="K36" s="118"/>
      <c r="L36" s="31"/>
    </row>
    <row r="37" spans="3:12" ht="12.75">
      <c r="C37" s="31" t="s">
        <v>79</v>
      </c>
      <c r="D37" s="31"/>
      <c r="E37" s="31"/>
      <c r="F37" s="31"/>
      <c r="G37" s="31"/>
      <c r="H37" s="31"/>
      <c r="I37" s="31"/>
      <c r="J37" s="31"/>
      <c r="K37" s="118"/>
      <c r="L37" s="31"/>
    </row>
    <row r="38" spans="5:6" ht="12.75" hidden="1">
      <c r="E38">
        <f>E32-G32</f>
        <v>753</v>
      </c>
      <c r="F38">
        <f>F32-H32</f>
        <v>3138.3600000000006</v>
      </c>
    </row>
    <row r="39" ht="12.75" hidden="1">
      <c r="F39">
        <f>F38/D6</f>
        <v>745.0112759643918</v>
      </c>
    </row>
    <row r="40" spans="5:6" ht="12.75" hidden="1">
      <c r="E40">
        <f>E33-G33</f>
        <v>734</v>
      </c>
      <c r="F40">
        <f>F33-H33</f>
        <v>2199.0599999999995</v>
      </c>
    </row>
    <row r="41" ht="12.75" hidden="1">
      <c r="F41">
        <f>F40/D6</f>
        <v>522.0320474777446</v>
      </c>
    </row>
  </sheetData>
  <sheetProtection/>
  <mergeCells count="9">
    <mergeCell ref="C2:L2"/>
    <mergeCell ref="L4:L5"/>
    <mergeCell ref="C4:C5"/>
    <mergeCell ref="C3:J3"/>
    <mergeCell ref="D4:D5"/>
    <mergeCell ref="C35:Q35"/>
    <mergeCell ref="E4:F4"/>
    <mergeCell ref="G4:H4"/>
    <mergeCell ref="I4:J4"/>
  </mergeCells>
  <printOptions/>
  <pageMargins left="0.2" right="0" top="0.56" bottom="0.63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1"/>
  <sheetViews>
    <sheetView zoomScale="90" zoomScaleNormal="90" zoomScalePageLayoutView="0" workbookViewId="0" topLeftCell="C1">
      <pane xSplit="1" topLeftCell="D1" activePane="topRight" state="frozen"/>
      <selection pane="topLeft" activeCell="C1" sqref="C1"/>
      <selection pane="topRight" activeCell="C3" sqref="C3:J3"/>
    </sheetView>
  </sheetViews>
  <sheetFormatPr defaultColWidth="9.140625" defaultRowHeight="12.75"/>
  <cols>
    <col min="1" max="1" width="8.7109375" style="0" hidden="1" customWidth="1"/>
    <col min="2" max="2" width="8.7109375" style="85" hidden="1" customWidth="1"/>
    <col min="3" max="3" width="34.8515625" style="0" customWidth="1"/>
    <col min="4" max="4" width="11.57421875" style="0" customWidth="1"/>
    <col min="5" max="5" width="9.28125" style="0" customWidth="1"/>
    <col min="6" max="6" width="10.7109375" style="0" customWidth="1"/>
    <col min="7" max="7" width="8.7109375" style="0" customWidth="1"/>
    <col min="8" max="8" width="10.00390625" style="0" customWidth="1"/>
    <col min="9" max="9" width="7.28125" style="0" customWidth="1"/>
    <col min="10" max="10" width="10.28125" style="0" customWidth="1"/>
    <col min="11" max="11" width="10.28125" style="85" hidden="1" customWidth="1"/>
    <col min="12" max="12" width="11.57421875" style="0" customWidth="1"/>
    <col min="13" max="13" width="9.7109375" style="0" hidden="1" customWidth="1"/>
    <col min="14" max="15" width="9.140625" style="0" hidden="1" customWidth="1"/>
  </cols>
  <sheetData>
    <row r="2" spans="1:12" ht="12.75">
      <c r="A2">
        <v>148.61</v>
      </c>
      <c r="C2" s="152" t="s">
        <v>34</v>
      </c>
      <c r="D2" s="152"/>
      <c r="E2" s="152"/>
      <c r="F2" s="152"/>
      <c r="G2" s="152"/>
      <c r="H2" s="152"/>
      <c r="I2" s="152"/>
      <c r="J2" s="152"/>
      <c r="K2" s="152"/>
      <c r="L2" s="152"/>
    </row>
    <row r="3" spans="3:12" ht="13.5" thickBot="1">
      <c r="C3" s="151" t="s">
        <v>99</v>
      </c>
      <c r="D3" s="151"/>
      <c r="E3" s="151"/>
      <c r="F3" s="151"/>
      <c r="G3" s="151"/>
      <c r="H3" s="151"/>
      <c r="I3" s="151"/>
      <c r="J3" s="151"/>
      <c r="K3" s="113"/>
      <c r="L3" s="9" t="s">
        <v>27</v>
      </c>
    </row>
    <row r="4" spans="3:12" ht="30.75" customHeight="1">
      <c r="C4" s="141" t="s">
        <v>37</v>
      </c>
      <c r="D4" s="143" t="s">
        <v>17</v>
      </c>
      <c r="E4" s="145" t="s">
        <v>11</v>
      </c>
      <c r="F4" s="146"/>
      <c r="G4" s="145" t="s">
        <v>8</v>
      </c>
      <c r="H4" s="146"/>
      <c r="I4" s="145" t="s">
        <v>9</v>
      </c>
      <c r="J4" s="146"/>
      <c r="K4" s="114"/>
      <c r="L4" s="147" t="s">
        <v>13</v>
      </c>
    </row>
    <row r="5" spans="3:12" ht="42" customHeight="1">
      <c r="C5" s="142"/>
      <c r="D5" s="144"/>
      <c r="E5" s="10" t="s">
        <v>49</v>
      </c>
      <c r="F5" s="10" t="s">
        <v>10</v>
      </c>
      <c r="G5" s="10" t="s">
        <v>50</v>
      </c>
      <c r="H5" s="10" t="s">
        <v>10</v>
      </c>
      <c r="I5" s="10" t="s">
        <v>50</v>
      </c>
      <c r="J5" s="10" t="s">
        <v>10</v>
      </c>
      <c r="K5" s="115"/>
      <c r="L5" s="148"/>
    </row>
    <row r="6" spans="3:12" ht="12.75" hidden="1">
      <c r="C6" s="4"/>
      <c r="D6" s="2">
        <f>NE!D6</f>
        <v>4.2125</v>
      </c>
      <c r="E6" s="2"/>
      <c r="F6" s="2"/>
      <c r="G6" s="2"/>
      <c r="H6" s="2"/>
      <c r="I6" s="2"/>
      <c r="J6" s="2"/>
      <c r="K6" s="121"/>
      <c r="L6" s="3"/>
    </row>
    <row r="7" spans="3:12" ht="12.75">
      <c r="C7" s="1"/>
      <c r="D7" s="2"/>
      <c r="E7" s="2"/>
      <c r="F7" s="2"/>
      <c r="G7" s="2"/>
      <c r="H7" s="2"/>
      <c r="I7" s="2"/>
      <c r="J7" s="2"/>
      <c r="K7" s="121"/>
      <c r="L7" s="3"/>
    </row>
    <row r="8" spans="1:15" ht="12.75">
      <c r="A8" s="18"/>
      <c r="B8" s="120"/>
      <c r="C8" s="32" t="s">
        <v>38</v>
      </c>
      <c r="D8" s="39">
        <f aca="true" t="shared" si="0" ref="D8:J8">D9+D10+D11</f>
        <v>626.0196250000001</v>
      </c>
      <c r="E8" s="40">
        <v>48</v>
      </c>
      <c r="F8" s="39">
        <f t="shared" si="0"/>
        <v>621.69</v>
      </c>
      <c r="G8" s="40">
        <f t="shared" si="0"/>
        <v>13</v>
      </c>
      <c r="H8" s="39">
        <f t="shared" si="0"/>
        <v>166.3</v>
      </c>
      <c r="I8" s="40">
        <f t="shared" si="0"/>
        <v>16</v>
      </c>
      <c r="J8" s="39">
        <f t="shared" si="0"/>
        <v>285.56</v>
      </c>
      <c r="K8" s="117"/>
      <c r="L8" s="41">
        <f>M8/D8</f>
        <v>0.7274372588559024</v>
      </c>
      <c r="M8" s="16">
        <f>F8-H8</f>
        <v>455.39000000000004</v>
      </c>
      <c r="N8" s="16">
        <f>N9+N10+N11</f>
        <v>357.6458875</v>
      </c>
      <c r="O8" s="16">
        <f aca="true" t="shared" si="1" ref="O8:O31">(N8*100)/D8</f>
        <v>57.1301398897838</v>
      </c>
    </row>
    <row r="9" spans="1:15" ht="12.75">
      <c r="A9" s="16">
        <v>74.305</v>
      </c>
      <c r="B9" s="123">
        <f>A9-K9</f>
        <v>74.305</v>
      </c>
      <c r="C9" s="25" t="s">
        <v>18</v>
      </c>
      <c r="D9" s="42">
        <f>A9*$D$6</f>
        <v>313.00981250000007</v>
      </c>
      <c r="E9" s="50">
        <v>12</v>
      </c>
      <c r="F9" s="42">
        <v>130.14</v>
      </c>
      <c r="G9" s="50">
        <v>3</v>
      </c>
      <c r="H9" s="42">
        <v>41.11</v>
      </c>
      <c r="I9" s="50">
        <v>2</v>
      </c>
      <c r="J9" s="42">
        <v>22.73</v>
      </c>
      <c r="K9" s="117"/>
      <c r="L9" s="44">
        <f>M9/D9</f>
        <v>0.2844319776716264</v>
      </c>
      <c r="M9" s="16">
        <f aca="true" t="shared" si="2" ref="M9:M33">F9-H9</f>
        <v>89.02999999999999</v>
      </c>
      <c r="N9" s="16">
        <f aca="true" t="shared" si="3" ref="N9:N31">F9-H9</f>
        <v>89.02999999999999</v>
      </c>
      <c r="O9" s="16">
        <f t="shared" si="1"/>
        <v>28.44319776716264</v>
      </c>
    </row>
    <row r="10" spans="1:15" ht="12.75">
      <c r="A10" s="16">
        <v>29.722000000000005</v>
      </c>
      <c r="B10" s="123">
        <f aca="true" t="shared" si="4" ref="B10:B32">A10-K10</f>
        <v>29.722000000000005</v>
      </c>
      <c r="C10" s="25" t="s">
        <v>19</v>
      </c>
      <c r="D10" s="42">
        <f>A10*$D$6</f>
        <v>125.20392500000003</v>
      </c>
      <c r="E10" s="53" t="s">
        <v>91</v>
      </c>
      <c r="F10" s="42">
        <v>139.51</v>
      </c>
      <c r="G10" s="50">
        <v>1</v>
      </c>
      <c r="H10" s="42">
        <v>58.7</v>
      </c>
      <c r="I10" s="50">
        <v>2</v>
      </c>
      <c r="J10" s="42">
        <v>32.15</v>
      </c>
      <c r="K10" s="117"/>
      <c r="L10" s="44">
        <f>M10/D10</f>
        <v>0.6454270503101238</v>
      </c>
      <c r="M10" s="16">
        <f t="shared" si="2"/>
        <v>80.80999999999999</v>
      </c>
      <c r="N10" s="16">
        <f t="shared" si="3"/>
        <v>80.80999999999999</v>
      </c>
      <c r="O10" s="16">
        <f t="shared" si="1"/>
        <v>64.54270503101239</v>
      </c>
    </row>
    <row r="11" spans="1:15" ht="12.75">
      <c r="A11" s="16">
        <v>44.583000000000006</v>
      </c>
      <c r="B11" s="123">
        <f t="shared" si="4"/>
        <v>44.583000000000006</v>
      </c>
      <c r="C11" s="25" t="s">
        <v>20</v>
      </c>
      <c r="D11" s="42">
        <f>A11*$D$6</f>
        <v>187.80588750000004</v>
      </c>
      <c r="E11" s="50" t="s">
        <v>58</v>
      </c>
      <c r="F11" s="42">
        <v>352.04</v>
      </c>
      <c r="G11" s="50">
        <v>9</v>
      </c>
      <c r="H11" s="42">
        <v>66.49</v>
      </c>
      <c r="I11" s="50">
        <v>12</v>
      </c>
      <c r="J11" s="42">
        <v>230.68</v>
      </c>
      <c r="K11" s="117"/>
      <c r="L11" s="44">
        <f>M11/D11</f>
        <v>1.520452866526881</v>
      </c>
      <c r="M11" s="16">
        <f t="shared" si="2"/>
        <v>285.55</v>
      </c>
      <c r="N11" s="16">
        <f>D11</f>
        <v>187.80588750000004</v>
      </c>
      <c r="O11" s="16">
        <f t="shared" si="1"/>
        <v>99.99999999999999</v>
      </c>
    </row>
    <row r="12" spans="1:15" ht="12.75">
      <c r="A12" s="16">
        <v>148.61</v>
      </c>
      <c r="B12" s="123">
        <f t="shared" si="4"/>
        <v>148.61</v>
      </c>
      <c r="C12" s="25"/>
      <c r="D12" s="42"/>
      <c r="E12" s="50"/>
      <c r="F12" s="42"/>
      <c r="G12" s="50"/>
      <c r="H12" s="42"/>
      <c r="I12" s="50"/>
      <c r="J12" s="42"/>
      <c r="K12" s="117"/>
      <c r="L12" s="44"/>
      <c r="M12" s="16">
        <f t="shared" si="2"/>
        <v>0</v>
      </c>
      <c r="N12" s="16">
        <f t="shared" si="3"/>
        <v>0</v>
      </c>
      <c r="O12" s="16" t="e">
        <f t="shared" si="1"/>
        <v>#DIV/0!</v>
      </c>
    </row>
    <row r="13" spans="1:15" ht="12.75">
      <c r="A13" s="16"/>
      <c r="B13" s="123">
        <f t="shared" si="4"/>
        <v>-103.80862374483166</v>
      </c>
      <c r="C13" s="32" t="s">
        <v>39</v>
      </c>
      <c r="D13" s="39">
        <f aca="true" t="shared" si="5" ref="D13:J13">D14</f>
        <v>394.50062500000007</v>
      </c>
      <c r="E13" s="51">
        <f t="shared" si="5"/>
        <v>46</v>
      </c>
      <c r="F13" s="39">
        <f t="shared" si="5"/>
        <v>1337.3</v>
      </c>
      <c r="G13" s="51">
        <f t="shared" si="5"/>
        <v>17</v>
      </c>
      <c r="H13" s="39">
        <f t="shared" si="5"/>
        <v>442.39</v>
      </c>
      <c r="I13" s="51">
        <f t="shared" si="5"/>
        <v>14</v>
      </c>
      <c r="J13" s="39">
        <f t="shared" si="5"/>
        <v>439.37</v>
      </c>
      <c r="K13" s="117">
        <f>J13/4.2325</f>
        <v>103.80862374483166</v>
      </c>
      <c r="L13" s="41">
        <f>M13/D13</f>
        <v>2.268462819292111</v>
      </c>
      <c r="M13" s="16">
        <f t="shared" si="2"/>
        <v>894.91</v>
      </c>
      <c r="N13" s="16">
        <f>N14</f>
        <v>394.50062500000007</v>
      </c>
      <c r="O13" s="16">
        <f t="shared" si="1"/>
        <v>100</v>
      </c>
    </row>
    <row r="14" spans="1:16" ht="12.75">
      <c r="A14" s="16">
        <v>93.65</v>
      </c>
      <c r="B14" s="123">
        <f t="shared" si="4"/>
        <v>-10.158623744831658</v>
      </c>
      <c r="C14" s="38" t="s">
        <v>44</v>
      </c>
      <c r="D14" s="42">
        <f>A14*$D$6</f>
        <v>394.50062500000007</v>
      </c>
      <c r="E14" s="50">
        <v>46</v>
      </c>
      <c r="F14" s="42">
        <v>1337.3</v>
      </c>
      <c r="G14" s="50">
        <v>17</v>
      </c>
      <c r="H14" s="42">
        <v>442.39</v>
      </c>
      <c r="I14" s="67">
        <v>14</v>
      </c>
      <c r="J14" s="45">
        <v>439.37</v>
      </c>
      <c r="K14" s="117">
        <f aca="true" t="shared" si="6" ref="K14:K32">J14/4.2325</f>
        <v>103.80862374483166</v>
      </c>
      <c r="L14" s="44">
        <f>M14/D14</f>
        <v>2.268462819292111</v>
      </c>
      <c r="M14" s="16">
        <f t="shared" si="2"/>
        <v>894.91</v>
      </c>
      <c r="N14" s="16">
        <f>D14</f>
        <v>394.50062500000007</v>
      </c>
      <c r="O14" s="16">
        <f t="shared" si="1"/>
        <v>100</v>
      </c>
      <c r="P14" s="35"/>
    </row>
    <row r="15" spans="1:15" ht="12.75">
      <c r="A15" s="16"/>
      <c r="B15" s="123">
        <f t="shared" si="4"/>
        <v>0</v>
      </c>
      <c r="C15" s="25"/>
      <c r="D15" s="42"/>
      <c r="E15" s="50"/>
      <c r="F15" s="42"/>
      <c r="G15" s="50"/>
      <c r="H15" s="42"/>
      <c r="I15" s="50"/>
      <c r="J15" s="42"/>
      <c r="K15" s="117">
        <f t="shared" si="6"/>
        <v>0</v>
      </c>
      <c r="L15" s="44"/>
      <c r="M15" s="16">
        <f t="shared" si="2"/>
        <v>0</v>
      </c>
      <c r="N15" s="16">
        <f t="shared" si="3"/>
        <v>0</v>
      </c>
      <c r="O15" s="16" t="e">
        <f t="shared" si="1"/>
        <v>#DIV/0!</v>
      </c>
    </row>
    <row r="16" spans="1:15" ht="12.75">
      <c r="A16" s="16"/>
      <c r="B16" s="123">
        <f t="shared" si="4"/>
        <v>-44.316597755463675</v>
      </c>
      <c r="C16" s="32" t="s">
        <v>45</v>
      </c>
      <c r="D16" s="39">
        <f aca="true" t="shared" si="7" ref="D16:J16">D17+D18+D19+D20</f>
        <v>295.886</v>
      </c>
      <c r="E16" s="51">
        <f t="shared" si="7"/>
        <v>170</v>
      </c>
      <c r="F16" s="39">
        <f t="shared" si="7"/>
        <v>820.83</v>
      </c>
      <c r="G16" s="51">
        <f t="shared" si="7"/>
        <v>43</v>
      </c>
      <c r="H16" s="39">
        <f t="shared" si="7"/>
        <v>160.45</v>
      </c>
      <c r="I16" s="51">
        <f t="shared" si="7"/>
        <v>36</v>
      </c>
      <c r="J16" s="39">
        <f t="shared" si="7"/>
        <v>187.57</v>
      </c>
      <c r="K16" s="117">
        <f t="shared" si="6"/>
        <v>44.316597755463675</v>
      </c>
      <c r="L16" s="41">
        <f>M16/D16</f>
        <v>2.2318730862561935</v>
      </c>
      <c r="M16" s="16">
        <f t="shared" si="2"/>
        <v>660.3800000000001</v>
      </c>
      <c r="N16" s="16">
        <f>N17+N18+N19+N20</f>
        <v>356.62850000000003</v>
      </c>
      <c r="O16" s="16">
        <f t="shared" si="1"/>
        <v>120.52902131226216</v>
      </c>
    </row>
    <row r="17" spans="1:15" ht="12.75">
      <c r="A17" s="16">
        <v>18.54</v>
      </c>
      <c r="B17" s="123">
        <f t="shared" si="4"/>
        <v>15.043248670998228</v>
      </c>
      <c r="C17" s="38" t="s">
        <v>40</v>
      </c>
      <c r="D17" s="42">
        <f>A17*$D$6</f>
        <v>78.09975</v>
      </c>
      <c r="E17" s="50">
        <v>14</v>
      </c>
      <c r="F17" s="42">
        <v>131.24</v>
      </c>
      <c r="G17" s="50">
        <v>2</v>
      </c>
      <c r="H17" s="42">
        <v>6.17</v>
      </c>
      <c r="I17" s="50">
        <v>4</v>
      </c>
      <c r="J17" s="42">
        <v>14.8</v>
      </c>
      <c r="K17" s="117">
        <f t="shared" si="6"/>
        <v>3.496751329001772</v>
      </c>
      <c r="L17" s="44">
        <f>M17/D17</f>
        <v>1.6014135768680438</v>
      </c>
      <c r="M17" s="16">
        <f t="shared" si="2"/>
        <v>125.07000000000001</v>
      </c>
      <c r="N17" s="16">
        <f t="shared" si="3"/>
        <v>125.07000000000001</v>
      </c>
      <c r="O17" s="16">
        <f t="shared" si="1"/>
        <v>160.14135768680438</v>
      </c>
    </row>
    <row r="18" spans="1:15" ht="12.75">
      <c r="A18" s="16">
        <v>10.63</v>
      </c>
      <c r="B18" s="123">
        <f t="shared" si="4"/>
        <v>5.236024808033078</v>
      </c>
      <c r="C18" s="38" t="s">
        <v>21</v>
      </c>
      <c r="D18" s="42">
        <f>A18*$D$6</f>
        <v>44.778875000000006</v>
      </c>
      <c r="E18" s="50">
        <v>51</v>
      </c>
      <c r="F18" s="42">
        <v>112.5</v>
      </c>
      <c r="G18" s="50">
        <v>19</v>
      </c>
      <c r="H18" s="42">
        <v>44.28</v>
      </c>
      <c r="I18" s="50">
        <v>10</v>
      </c>
      <c r="J18" s="42">
        <v>22.83</v>
      </c>
      <c r="K18" s="117">
        <f t="shared" si="6"/>
        <v>5.3939751919669225</v>
      </c>
      <c r="L18" s="44">
        <f>M18/D18</f>
        <v>1.5234862421175162</v>
      </c>
      <c r="M18" s="16">
        <f t="shared" si="2"/>
        <v>68.22</v>
      </c>
      <c r="N18" s="16">
        <f t="shared" si="3"/>
        <v>68.22</v>
      </c>
      <c r="O18" s="16">
        <f t="shared" si="1"/>
        <v>152.34862421175163</v>
      </c>
    </row>
    <row r="19" spans="1:15" ht="25.5">
      <c r="A19" s="16">
        <v>10.63</v>
      </c>
      <c r="B19" s="123">
        <f t="shared" si="4"/>
        <v>2.3346662728883647</v>
      </c>
      <c r="C19" s="38" t="s">
        <v>46</v>
      </c>
      <c r="D19" s="42">
        <f>A19*$D$6</f>
        <v>44.778875000000006</v>
      </c>
      <c r="E19" s="50">
        <v>1</v>
      </c>
      <c r="F19" s="42">
        <v>35.11</v>
      </c>
      <c r="G19" s="50">
        <v>0</v>
      </c>
      <c r="H19" s="42">
        <v>0</v>
      </c>
      <c r="I19" s="50">
        <v>1</v>
      </c>
      <c r="J19" s="42">
        <v>35.11</v>
      </c>
      <c r="K19" s="117">
        <f t="shared" si="6"/>
        <v>8.295333727111636</v>
      </c>
      <c r="L19" s="44">
        <f>M19/D19</f>
        <v>0.7840750800461154</v>
      </c>
      <c r="M19" s="16">
        <f t="shared" si="2"/>
        <v>35.11</v>
      </c>
      <c r="N19" s="16">
        <f t="shared" si="3"/>
        <v>35.11</v>
      </c>
      <c r="O19" s="16">
        <f t="shared" si="1"/>
        <v>78.40750800461154</v>
      </c>
    </row>
    <row r="20" spans="1:16" ht="12.75">
      <c r="A20" s="16">
        <v>30.44</v>
      </c>
      <c r="B20" s="123">
        <f t="shared" si="4"/>
        <v>3.3094624926166567</v>
      </c>
      <c r="C20" s="38" t="s">
        <v>47</v>
      </c>
      <c r="D20" s="42">
        <f>A20*$D$6</f>
        <v>128.22850000000003</v>
      </c>
      <c r="E20" s="50">
        <v>104</v>
      </c>
      <c r="F20" s="42">
        <v>541.98</v>
      </c>
      <c r="G20" s="50">
        <v>22</v>
      </c>
      <c r="H20" s="42">
        <v>110</v>
      </c>
      <c r="I20" s="50">
        <v>21</v>
      </c>
      <c r="J20" s="42">
        <v>114.83</v>
      </c>
      <c r="K20" s="117">
        <f t="shared" si="6"/>
        <v>27.130537507383345</v>
      </c>
      <c r="L20" s="44">
        <f>M20/D20</f>
        <v>3.3688298623160993</v>
      </c>
      <c r="M20" s="16">
        <f t="shared" si="2"/>
        <v>431.98</v>
      </c>
      <c r="N20" s="16">
        <f>D20</f>
        <v>128.22850000000003</v>
      </c>
      <c r="O20" s="16">
        <f t="shared" si="1"/>
        <v>100</v>
      </c>
      <c r="P20" s="35"/>
    </row>
    <row r="21" spans="1:15" ht="12.75">
      <c r="A21" s="16"/>
      <c r="B21" s="123">
        <f t="shared" si="4"/>
        <v>0</v>
      </c>
      <c r="C21" s="25"/>
      <c r="D21" s="42"/>
      <c r="E21" s="50"/>
      <c r="F21" s="42"/>
      <c r="G21" s="50"/>
      <c r="H21" s="42"/>
      <c r="I21" s="50"/>
      <c r="J21" s="42"/>
      <c r="K21" s="117">
        <f t="shared" si="6"/>
        <v>0</v>
      </c>
      <c r="L21" s="44"/>
      <c r="M21" s="16">
        <f t="shared" si="2"/>
        <v>0</v>
      </c>
      <c r="N21" s="16">
        <f t="shared" si="3"/>
        <v>0</v>
      </c>
      <c r="O21" s="16" t="e">
        <f t="shared" si="1"/>
        <v>#DIV/0!</v>
      </c>
    </row>
    <row r="22" spans="1:15" ht="12.75">
      <c r="A22" s="16"/>
      <c r="B22" s="123">
        <f t="shared" si="4"/>
        <v>-32.129946839929126</v>
      </c>
      <c r="C22" s="32" t="s">
        <v>22</v>
      </c>
      <c r="D22" s="39">
        <f aca="true" t="shared" si="8" ref="D22:J22">D23+D24+D25</f>
        <v>321.287375</v>
      </c>
      <c r="E22" s="51">
        <f t="shared" si="8"/>
        <v>631</v>
      </c>
      <c r="F22" s="39">
        <f t="shared" si="8"/>
        <v>854.54</v>
      </c>
      <c r="G22" s="51">
        <f t="shared" si="8"/>
        <v>349</v>
      </c>
      <c r="H22" s="39">
        <f t="shared" si="8"/>
        <v>466.74</v>
      </c>
      <c r="I22" s="51">
        <f t="shared" si="8"/>
        <v>148</v>
      </c>
      <c r="J22" s="39">
        <f t="shared" si="8"/>
        <v>135.99</v>
      </c>
      <c r="K22" s="117">
        <f t="shared" si="6"/>
        <v>32.129946839929126</v>
      </c>
      <c r="L22" s="41">
        <f>M22/D22</f>
        <v>1.2070191055593142</v>
      </c>
      <c r="M22" s="16">
        <f t="shared" si="2"/>
        <v>387.79999999999995</v>
      </c>
      <c r="N22" s="16">
        <f>N23+N24+N25</f>
        <v>387.80000000000007</v>
      </c>
      <c r="O22" s="16">
        <f t="shared" si="1"/>
        <v>120.70191055593145</v>
      </c>
    </row>
    <row r="23" spans="1:15" ht="12.75">
      <c r="A23" s="16">
        <v>29.31</v>
      </c>
      <c r="B23" s="123">
        <f t="shared" si="4"/>
        <v>12.865818074424098</v>
      </c>
      <c r="C23" s="38" t="s">
        <v>23</v>
      </c>
      <c r="D23" s="42">
        <f>A23*$D$6</f>
        <v>123.46837500000001</v>
      </c>
      <c r="E23" s="50">
        <v>31</v>
      </c>
      <c r="F23" s="42">
        <v>520.14</v>
      </c>
      <c r="G23" s="50">
        <v>19</v>
      </c>
      <c r="H23" s="42">
        <v>279.34</v>
      </c>
      <c r="I23" s="50">
        <v>3</v>
      </c>
      <c r="J23" s="42">
        <v>69.6</v>
      </c>
      <c r="K23" s="117">
        <f t="shared" si="6"/>
        <v>16.4441819255759</v>
      </c>
      <c r="L23" s="44">
        <f>M23/D23</f>
        <v>1.950296989006294</v>
      </c>
      <c r="M23" s="16">
        <f t="shared" si="2"/>
        <v>240.8</v>
      </c>
      <c r="N23" s="16">
        <f t="shared" si="3"/>
        <v>240.8</v>
      </c>
      <c r="O23" s="16">
        <f t="shared" si="1"/>
        <v>195.0296989006294</v>
      </c>
    </row>
    <row r="24" spans="1:15" ht="12.75">
      <c r="A24" s="16">
        <v>25.15</v>
      </c>
      <c r="B24" s="123">
        <f t="shared" si="4"/>
        <v>25.15</v>
      </c>
      <c r="C24" s="38" t="s">
        <v>24</v>
      </c>
      <c r="D24" s="42">
        <f>A24*$D$6</f>
        <v>105.94437500000001</v>
      </c>
      <c r="E24" s="50">
        <v>4</v>
      </c>
      <c r="F24" s="42">
        <v>35.65</v>
      </c>
      <c r="G24" s="50">
        <v>1</v>
      </c>
      <c r="H24" s="42">
        <v>14.62</v>
      </c>
      <c r="I24" s="50">
        <v>0</v>
      </c>
      <c r="J24" s="42">
        <v>0</v>
      </c>
      <c r="K24" s="117">
        <f t="shared" si="6"/>
        <v>0</v>
      </c>
      <c r="L24" s="44">
        <f>M24/D24</f>
        <v>0.19850039230492417</v>
      </c>
      <c r="M24" s="16">
        <f t="shared" si="2"/>
        <v>21.03</v>
      </c>
      <c r="N24" s="16">
        <f t="shared" si="3"/>
        <v>21.03</v>
      </c>
      <c r="O24" s="16">
        <f t="shared" si="1"/>
        <v>19.850039230492413</v>
      </c>
    </row>
    <row r="25" spans="1:15" ht="12.75">
      <c r="A25" s="16">
        <v>21.81</v>
      </c>
      <c r="B25" s="123">
        <f t="shared" si="4"/>
        <v>6.124235085646779</v>
      </c>
      <c r="C25" s="38" t="s">
        <v>41</v>
      </c>
      <c r="D25" s="42">
        <f>A25*$D$6</f>
        <v>91.87462500000001</v>
      </c>
      <c r="E25" s="50">
        <v>596</v>
      </c>
      <c r="F25" s="42">
        <v>298.75</v>
      </c>
      <c r="G25" s="50">
        <v>329</v>
      </c>
      <c r="H25" s="42">
        <v>172.78</v>
      </c>
      <c r="I25" s="50">
        <v>145</v>
      </c>
      <c r="J25" s="42">
        <v>66.39</v>
      </c>
      <c r="K25" s="117">
        <f t="shared" si="6"/>
        <v>15.68576491435322</v>
      </c>
      <c r="L25" s="44">
        <f>M25/D25</f>
        <v>1.3711076371740292</v>
      </c>
      <c r="M25" s="16">
        <f t="shared" si="2"/>
        <v>125.97</v>
      </c>
      <c r="N25" s="16">
        <f t="shared" si="3"/>
        <v>125.97</v>
      </c>
      <c r="O25" s="16">
        <f t="shared" si="1"/>
        <v>137.1107637174029</v>
      </c>
    </row>
    <row r="26" spans="1:15" ht="12.75">
      <c r="A26" s="16"/>
      <c r="B26" s="123">
        <f t="shared" si="4"/>
        <v>0</v>
      </c>
      <c r="C26" s="25"/>
      <c r="D26" s="42"/>
      <c r="E26" s="50"/>
      <c r="F26" s="42"/>
      <c r="G26" s="50"/>
      <c r="H26" s="42"/>
      <c r="I26" s="50"/>
      <c r="J26" s="42"/>
      <c r="K26" s="117">
        <f t="shared" si="6"/>
        <v>0</v>
      </c>
      <c r="L26" s="44"/>
      <c r="M26" s="16">
        <f t="shared" si="2"/>
        <v>0</v>
      </c>
      <c r="N26" s="16">
        <f t="shared" si="3"/>
        <v>0</v>
      </c>
      <c r="O26" s="16" t="e">
        <f t="shared" si="1"/>
        <v>#DIV/0!</v>
      </c>
    </row>
    <row r="27" spans="1:15" ht="12.75">
      <c r="A27" s="16"/>
      <c r="B27" s="123">
        <f t="shared" si="4"/>
        <v>-48.86001181334909</v>
      </c>
      <c r="C27" s="32" t="s">
        <v>25</v>
      </c>
      <c r="D27" s="39">
        <f aca="true" t="shared" si="9" ref="D27:J27">D28+D29+D30</f>
        <v>281.058</v>
      </c>
      <c r="E27" s="51">
        <f t="shared" si="9"/>
        <v>206</v>
      </c>
      <c r="F27" s="39">
        <f t="shared" si="9"/>
        <v>931.3299999999999</v>
      </c>
      <c r="G27" s="51">
        <f t="shared" si="9"/>
        <v>80</v>
      </c>
      <c r="H27" s="39">
        <f t="shared" si="9"/>
        <v>374.46</v>
      </c>
      <c r="I27" s="51">
        <f t="shared" si="9"/>
        <v>51</v>
      </c>
      <c r="J27" s="39">
        <f t="shared" si="9"/>
        <v>206.8</v>
      </c>
      <c r="K27" s="117">
        <f t="shared" si="6"/>
        <v>48.86001181334909</v>
      </c>
      <c r="L27" s="41">
        <f>M27/D27</f>
        <v>1.9813348134548738</v>
      </c>
      <c r="M27" s="16">
        <f t="shared" si="2"/>
        <v>556.8699999999999</v>
      </c>
      <c r="N27" s="16">
        <f>N28+N29+N30</f>
        <v>337.19437500000004</v>
      </c>
      <c r="O27" s="16">
        <f t="shared" si="1"/>
        <v>119.9732350618022</v>
      </c>
    </row>
    <row r="28" spans="1:15" ht="12.75">
      <c r="A28" s="16">
        <v>25.15</v>
      </c>
      <c r="B28" s="123">
        <f t="shared" si="4"/>
        <v>0.597135262847015</v>
      </c>
      <c r="C28" s="38" t="s">
        <v>26</v>
      </c>
      <c r="D28" s="42">
        <f>A28*$D$6</f>
        <v>105.94437500000001</v>
      </c>
      <c r="E28" s="50">
        <v>33</v>
      </c>
      <c r="F28" s="42">
        <v>417.18</v>
      </c>
      <c r="G28" s="50">
        <v>10</v>
      </c>
      <c r="H28" s="42">
        <v>91.56</v>
      </c>
      <c r="I28" s="50">
        <v>5</v>
      </c>
      <c r="J28" s="54">
        <v>103.92</v>
      </c>
      <c r="K28" s="117">
        <f t="shared" si="6"/>
        <v>24.552864737152984</v>
      </c>
      <c r="L28" s="44">
        <f>M28/D28</f>
        <v>3.073499654889653</v>
      </c>
      <c r="M28" s="16">
        <f t="shared" si="2"/>
        <v>325.62</v>
      </c>
      <c r="N28" s="16">
        <f>D28</f>
        <v>105.94437500000001</v>
      </c>
      <c r="O28" s="16">
        <f t="shared" si="1"/>
        <v>99.99999999999999</v>
      </c>
    </row>
    <row r="29" spans="1:15" ht="12.75">
      <c r="A29" s="16">
        <v>25.18</v>
      </c>
      <c r="B29" s="123">
        <f t="shared" si="4"/>
        <v>6.621228588304785</v>
      </c>
      <c r="C29" s="38" t="s">
        <v>42</v>
      </c>
      <c r="D29" s="42">
        <f>A29*$D$6</f>
        <v>106.07075</v>
      </c>
      <c r="E29" s="50">
        <v>58</v>
      </c>
      <c r="F29" s="42">
        <v>432.13</v>
      </c>
      <c r="G29" s="50">
        <v>37</v>
      </c>
      <c r="H29" s="42">
        <v>260.4</v>
      </c>
      <c r="I29" s="50">
        <v>11</v>
      </c>
      <c r="J29" s="42">
        <v>78.55</v>
      </c>
      <c r="K29" s="117">
        <f t="shared" si="6"/>
        <v>18.558771411695215</v>
      </c>
      <c r="L29" s="44">
        <f>M29/D29</f>
        <v>1.6190137243302232</v>
      </c>
      <c r="M29" s="16">
        <f t="shared" si="2"/>
        <v>171.73000000000002</v>
      </c>
      <c r="N29" s="16">
        <f t="shared" si="3"/>
        <v>171.73000000000002</v>
      </c>
      <c r="O29" s="16">
        <f t="shared" si="1"/>
        <v>161.9013724330223</v>
      </c>
    </row>
    <row r="30" spans="1:15" ht="12.75">
      <c r="A30" s="16">
        <v>16.39</v>
      </c>
      <c r="B30" s="123">
        <f t="shared" si="4"/>
        <v>10.641624335499115</v>
      </c>
      <c r="C30" s="38" t="s">
        <v>36</v>
      </c>
      <c r="D30" s="42">
        <f>A30*$D$6</f>
        <v>69.04287500000001</v>
      </c>
      <c r="E30" s="50">
        <v>115</v>
      </c>
      <c r="F30" s="42">
        <v>82.02</v>
      </c>
      <c r="G30" s="50">
        <v>33</v>
      </c>
      <c r="H30" s="42">
        <v>22.5</v>
      </c>
      <c r="I30" s="50">
        <v>35</v>
      </c>
      <c r="J30" s="42">
        <v>24.33</v>
      </c>
      <c r="K30" s="117">
        <f t="shared" si="6"/>
        <v>5.748375664500886</v>
      </c>
      <c r="L30" s="44">
        <f>M30/D30</f>
        <v>0.8620730234654914</v>
      </c>
      <c r="M30" s="16">
        <f t="shared" si="2"/>
        <v>59.519999999999996</v>
      </c>
      <c r="N30" s="16">
        <f t="shared" si="3"/>
        <v>59.519999999999996</v>
      </c>
      <c r="O30" s="16">
        <f t="shared" si="1"/>
        <v>86.20730234654914</v>
      </c>
    </row>
    <row r="31" spans="1:15" ht="12.75">
      <c r="A31" s="16"/>
      <c r="B31" s="123">
        <f t="shared" si="4"/>
        <v>0</v>
      </c>
      <c r="C31" s="4"/>
      <c r="D31" s="42"/>
      <c r="E31" s="50"/>
      <c r="F31" s="42"/>
      <c r="G31" s="50"/>
      <c r="H31" s="42"/>
      <c r="I31" s="50"/>
      <c r="J31" s="42"/>
      <c r="K31" s="117">
        <f t="shared" si="6"/>
        <v>0</v>
      </c>
      <c r="L31" s="44"/>
      <c r="M31" s="16">
        <f t="shared" si="2"/>
        <v>0</v>
      </c>
      <c r="N31" s="16">
        <f t="shared" si="3"/>
        <v>0</v>
      </c>
      <c r="O31" s="16" t="e">
        <f t="shared" si="1"/>
        <v>#DIV/0!</v>
      </c>
    </row>
    <row r="32" spans="1:15" ht="13.5" thickBot="1">
      <c r="A32" s="16">
        <v>455.48999999999995</v>
      </c>
      <c r="B32" s="123">
        <f t="shared" si="4"/>
        <v>158.90642055522738</v>
      </c>
      <c r="C32" s="34" t="s">
        <v>0</v>
      </c>
      <c r="D32" s="46">
        <f aca="true" t="shared" si="10" ref="D32:J32">D8+D13+D16+D22+D27</f>
        <v>1918.7516250000003</v>
      </c>
      <c r="E32" s="52">
        <f t="shared" si="10"/>
        <v>1101</v>
      </c>
      <c r="F32" s="46">
        <f t="shared" si="10"/>
        <v>4565.6900000000005</v>
      </c>
      <c r="G32" s="52">
        <f t="shared" si="10"/>
        <v>502</v>
      </c>
      <c r="H32" s="48">
        <f t="shared" si="10"/>
        <v>1610.3400000000001</v>
      </c>
      <c r="I32" s="52">
        <f t="shared" si="10"/>
        <v>265</v>
      </c>
      <c r="J32" s="48">
        <f t="shared" si="10"/>
        <v>1255.29</v>
      </c>
      <c r="K32" s="117">
        <f t="shared" si="6"/>
        <v>296.58357944477257</v>
      </c>
      <c r="L32" s="49">
        <f>M32/D32</f>
        <v>1.540246252560177</v>
      </c>
      <c r="M32" s="16">
        <f t="shared" si="2"/>
        <v>2955.3500000000004</v>
      </c>
      <c r="N32" s="16">
        <f>N8+N13+N16+N22+N27</f>
        <v>1833.7693875000004</v>
      </c>
      <c r="O32" s="16">
        <f>N32/D32</f>
        <v>0.9557096205716569</v>
      </c>
    </row>
    <row r="33" spans="1:13" ht="12.75" hidden="1">
      <c r="A33">
        <f>(A32-A8)*D6</f>
        <v>1918.7516249999999</v>
      </c>
      <c r="D33" s="23">
        <f>D8+D16+D22+D27</f>
        <v>1524.2510000000002</v>
      </c>
      <c r="E33" s="23">
        <f aca="true" t="shared" si="11" ref="E33:J33">E8+E16+E22+E27</f>
        <v>1055</v>
      </c>
      <c r="F33" s="23">
        <f t="shared" si="11"/>
        <v>3228.39</v>
      </c>
      <c r="G33" s="23">
        <f t="shared" si="11"/>
        <v>485</v>
      </c>
      <c r="H33" s="23">
        <f t="shared" si="11"/>
        <v>1167.95</v>
      </c>
      <c r="I33" s="23">
        <f t="shared" si="11"/>
        <v>251</v>
      </c>
      <c r="J33" s="23">
        <f t="shared" si="11"/>
        <v>815.9200000000001</v>
      </c>
      <c r="K33" s="126"/>
      <c r="L33" s="24">
        <f>M33*100/D33</f>
        <v>135.17721162721884</v>
      </c>
      <c r="M33" s="16">
        <f t="shared" si="2"/>
        <v>2060.4399999999996</v>
      </c>
    </row>
    <row r="34" ht="12.75">
      <c r="N34" s="16">
        <f>N32-N13</f>
        <v>1439.2687625000003</v>
      </c>
    </row>
    <row r="35" spans="3:17" ht="12.75" customHeight="1">
      <c r="C35" s="140" t="s">
        <v>48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</row>
    <row r="36" spans="3:12" ht="12.75">
      <c r="C36" s="31" t="s">
        <v>54</v>
      </c>
      <c r="D36" s="31"/>
      <c r="E36" s="31"/>
      <c r="F36" s="31"/>
      <c r="G36" s="31"/>
      <c r="H36" s="31"/>
      <c r="I36" s="31"/>
      <c r="J36" s="31"/>
      <c r="K36" s="118"/>
      <c r="L36" s="31"/>
    </row>
    <row r="37" spans="3:12" ht="12.75">
      <c r="C37" s="31" t="s">
        <v>79</v>
      </c>
      <c r="D37" s="31"/>
      <c r="E37" s="31"/>
      <c r="F37" s="31"/>
      <c r="G37" s="31"/>
      <c r="H37" s="31"/>
      <c r="I37" s="31"/>
      <c r="J37" s="31"/>
      <c r="K37" s="118"/>
      <c r="L37" s="31"/>
    </row>
    <row r="38" spans="5:6" ht="12.75" hidden="1">
      <c r="E38">
        <f>E32-G32</f>
        <v>599</v>
      </c>
      <c r="F38">
        <f>F32-H32</f>
        <v>2955.3500000000004</v>
      </c>
    </row>
    <row r="39" ht="12.75" hidden="1">
      <c r="F39">
        <f>F38/D6</f>
        <v>701.566765578635</v>
      </c>
    </row>
    <row r="40" spans="5:6" ht="12.75" hidden="1">
      <c r="E40">
        <f>E33-G33</f>
        <v>570</v>
      </c>
      <c r="F40">
        <f>F33-H33</f>
        <v>2060.4399999999996</v>
      </c>
    </row>
    <row r="41" ht="12.75" hidden="1">
      <c r="F41">
        <f>F40/D6</f>
        <v>489.12522255192863</v>
      </c>
    </row>
  </sheetData>
  <sheetProtection/>
  <mergeCells count="9">
    <mergeCell ref="C2:L2"/>
    <mergeCell ref="C3:J3"/>
    <mergeCell ref="L4:L5"/>
    <mergeCell ref="C4:C5"/>
    <mergeCell ref="C35:Q35"/>
    <mergeCell ref="D4:D5"/>
    <mergeCell ref="E4:F4"/>
    <mergeCell ref="G4:H4"/>
    <mergeCell ref="I4:J4"/>
  </mergeCells>
  <printOptions/>
  <pageMargins left="0.2" right="0.35" top="0.59" bottom="0.68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N41"/>
  <sheetViews>
    <sheetView zoomScale="90" zoomScaleNormal="90" zoomScalePageLayoutView="0" workbookViewId="0" topLeftCell="A1">
      <pane xSplit="3" topLeftCell="D1" activePane="topRight" state="frozen"/>
      <selection pane="topLeft" activeCell="C1" sqref="C1"/>
      <selection pane="topRight" activeCell="C3" sqref="C3:J3"/>
    </sheetView>
  </sheetViews>
  <sheetFormatPr defaultColWidth="9.140625" defaultRowHeight="12.75"/>
  <cols>
    <col min="1" max="1" width="7.00390625" style="0" hidden="1" customWidth="1"/>
    <col min="2" max="2" width="8.8515625" style="85" hidden="1" customWidth="1"/>
    <col min="3" max="3" width="36.00390625" style="0" customWidth="1"/>
    <col min="4" max="4" width="13.7109375" style="0" customWidth="1"/>
    <col min="5" max="5" width="7.7109375" style="0" customWidth="1"/>
    <col min="6" max="6" width="10.421875" style="0" customWidth="1"/>
    <col min="7" max="7" width="7.57421875" style="0" customWidth="1"/>
    <col min="8" max="8" width="9.57421875" style="0" customWidth="1"/>
    <col min="9" max="9" width="8.00390625" style="0" customWidth="1"/>
    <col min="10" max="10" width="10.00390625" style="0" customWidth="1"/>
    <col min="11" max="11" width="10.00390625" style="85" hidden="1" customWidth="1"/>
    <col min="12" max="12" width="11.00390625" style="0" customWidth="1"/>
    <col min="13" max="13" width="10.140625" style="0" hidden="1" customWidth="1"/>
    <col min="14" max="22" width="9.140625" style="0" hidden="1" customWidth="1"/>
    <col min="23" max="23" width="9.140625" style="16" hidden="1" customWidth="1"/>
    <col min="24" max="24" width="9.140625" style="0" hidden="1" customWidth="1"/>
    <col min="25" max="25" width="9.140625" style="23" hidden="1" customWidth="1"/>
    <col min="26" max="33" width="9.140625" style="0" hidden="1" customWidth="1"/>
    <col min="34" max="34" width="9.421875" style="0" hidden="1" customWidth="1"/>
    <col min="35" max="35" width="11.140625" style="0" hidden="1" customWidth="1"/>
    <col min="36" max="38" width="9.140625" style="0" hidden="1" customWidth="1"/>
  </cols>
  <sheetData>
    <row r="2" spans="3:12" ht="12.75">
      <c r="C2" s="152" t="s">
        <v>35</v>
      </c>
      <c r="D2" s="152"/>
      <c r="E2" s="152"/>
      <c r="F2" s="152"/>
      <c r="G2" s="152"/>
      <c r="H2" s="152"/>
      <c r="I2" s="152"/>
      <c r="J2" s="152"/>
      <c r="K2" s="152"/>
      <c r="L2" s="152"/>
    </row>
    <row r="3" spans="3:12" ht="13.5" thickBot="1">
      <c r="C3" s="151" t="s">
        <v>99</v>
      </c>
      <c r="D3" s="151"/>
      <c r="E3" s="151"/>
      <c r="F3" s="151"/>
      <c r="G3" s="151"/>
      <c r="H3" s="151"/>
      <c r="I3" s="151"/>
      <c r="J3" s="151"/>
      <c r="K3" s="113"/>
      <c r="L3" s="9" t="s">
        <v>27</v>
      </c>
    </row>
    <row r="4" spans="3:12" ht="30.75" customHeight="1">
      <c r="C4" s="141" t="s">
        <v>37</v>
      </c>
      <c r="D4" s="143" t="s">
        <v>17</v>
      </c>
      <c r="E4" s="145" t="s">
        <v>11</v>
      </c>
      <c r="F4" s="146"/>
      <c r="G4" s="145" t="s">
        <v>8</v>
      </c>
      <c r="H4" s="146"/>
      <c r="I4" s="145" t="s">
        <v>9</v>
      </c>
      <c r="J4" s="146"/>
      <c r="K4" s="114"/>
      <c r="L4" s="147" t="s">
        <v>77</v>
      </c>
    </row>
    <row r="5" spans="3:35" ht="37.5" customHeight="1">
      <c r="C5" s="142"/>
      <c r="D5" s="144"/>
      <c r="E5" s="10" t="s">
        <v>49</v>
      </c>
      <c r="F5" s="10" t="s">
        <v>10</v>
      </c>
      <c r="G5" s="10" t="s">
        <v>50</v>
      </c>
      <c r="H5" s="10" t="s">
        <v>10</v>
      </c>
      <c r="I5" s="10" t="s">
        <v>50</v>
      </c>
      <c r="J5" s="10" t="s">
        <v>10</v>
      </c>
      <c r="K5" s="115"/>
      <c r="L5" s="148"/>
      <c r="R5" t="s">
        <v>63</v>
      </c>
      <c r="T5" t="s">
        <v>64</v>
      </c>
      <c r="V5" t="s">
        <v>78</v>
      </c>
      <c r="X5" t="s">
        <v>65</v>
      </c>
      <c r="Z5" t="s">
        <v>66</v>
      </c>
      <c r="AG5" t="s">
        <v>74</v>
      </c>
      <c r="AH5" t="s">
        <v>76</v>
      </c>
      <c r="AI5" t="s">
        <v>75</v>
      </c>
    </row>
    <row r="6" spans="3:34" ht="12.75" hidden="1">
      <c r="C6" s="4"/>
      <c r="D6" s="2">
        <f>NE!D6</f>
        <v>4.2125</v>
      </c>
      <c r="E6" s="2"/>
      <c r="F6" s="2"/>
      <c r="G6" s="2" t="s">
        <v>59</v>
      </c>
      <c r="H6" s="2"/>
      <c r="I6" s="2"/>
      <c r="J6" s="2"/>
      <c r="K6" s="121"/>
      <c r="L6" s="3"/>
      <c r="AC6" s="85"/>
      <c r="AD6" s="85"/>
      <c r="AF6" s="79"/>
      <c r="AG6" s="79"/>
      <c r="AH6" s="79"/>
    </row>
    <row r="7" spans="3:35" ht="12.75">
      <c r="C7" s="1"/>
      <c r="D7" s="2"/>
      <c r="E7" s="2"/>
      <c r="F7" s="2"/>
      <c r="G7" s="2"/>
      <c r="H7" s="2"/>
      <c r="I7" s="2"/>
      <c r="J7" s="2"/>
      <c r="K7" s="121"/>
      <c r="L7" s="3"/>
      <c r="AC7" s="85"/>
      <c r="AD7" s="85"/>
      <c r="AF7" s="79"/>
      <c r="AG7" s="79"/>
      <c r="AH7" s="79"/>
      <c r="AI7" s="100"/>
    </row>
    <row r="8" spans="3:38" ht="12.75">
      <c r="C8" s="32" t="s">
        <v>38</v>
      </c>
      <c r="D8" s="39">
        <f aca="true" t="shared" si="0" ref="D8:J8">D9+D10+D11</f>
        <v>508.82787500000006</v>
      </c>
      <c r="E8" s="55">
        <v>54</v>
      </c>
      <c r="F8" s="39">
        <f t="shared" si="0"/>
        <v>1095.19</v>
      </c>
      <c r="G8" s="40">
        <f t="shared" si="0"/>
        <v>5</v>
      </c>
      <c r="H8" s="39">
        <f t="shared" si="0"/>
        <v>123.23</v>
      </c>
      <c r="I8" s="40">
        <f t="shared" si="0"/>
        <v>0</v>
      </c>
      <c r="J8" s="39">
        <f t="shared" si="0"/>
        <v>0</v>
      </c>
      <c r="K8" s="117"/>
      <c r="L8" s="41">
        <f>M8/D8</f>
        <v>1.910194090683416</v>
      </c>
      <c r="M8" s="16">
        <f>F8-H8</f>
        <v>971.96</v>
      </c>
      <c r="N8" s="16">
        <f>N9+N10+N11</f>
        <v>971.96</v>
      </c>
      <c r="O8" s="16">
        <f aca="true" t="shared" si="1" ref="O8:O31">(N8*100)/D8</f>
        <v>191.01940906834162</v>
      </c>
      <c r="P8" s="16"/>
      <c r="Q8" s="81">
        <f>NE!D8+SE!D8+SUD!D8+SV!D8+VEST!D8+NV!D8+CENTRU!D8+'BI'!D8</f>
        <v>5743.111875</v>
      </c>
      <c r="R8" s="9">
        <f>NE!E8+SE!E8+SUD!E8+SV!E8+VEST!E8+NV!E8+CENTRU!E8+'BI'!E8</f>
        <v>487</v>
      </c>
      <c r="S8" s="9">
        <f>NE!F8+SE!F8+SUD!F8+SV!F8+VEST!F8+NV!F8+CENTRU!F8+'BI'!F8</f>
        <v>6335.76</v>
      </c>
      <c r="T8" s="9">
        <f>NE!G8+SE!G8+SUD!G8+SV!G8+VEST!G8+NV!G8+CENTRU!G8+'BI'!G8</f>
        <v>77</v>
      </c>
      <c r="U8" s="9">
        <f>NE!H8+SE!H8+SUD!H8+SV!H8+VEST!H8+NV!H8+CENTRU!H8+'BI'!H8</f>
        <v>981.04</v>
      </c>
      <c r="V8" s="9">
        <f>NE!I8+SE!I8+SUD!I8+SV!I8+VEST!I8+NV!I8+CENTRU!I8+'BI'!I8</f>
        <v>118</v>
      </c>
      <c r="W8" s="16">
        <f>NE!J8+SE!J8+SUD!J8+SV!J8+VEST!J8+NV!J8+CENTRU!J8+'BI'!J8</f>
        <v>1976.04</v>
      </c>
      <c r="X8" s="9" t="e">
        <f>NE!#REF!+SE!#REF!+SUD!#REF!+SV!#REF!+VEST!#REF!+NV!#REF!+CENTRU!#REF!+'BI'!#REF!</f>
        <v>#REF!</v>
      </c>
      <c r="Y8" s="23" t="e">
        <f>NE!#REF!+SE!#REF!+SUD!#REF!+SV!#REF!+VEST!#REF!+NV!#REF!+CENTRU!#REF!+'BI'!#REF!</f>
        <v>#REF!</v>
      </c>
      <c r="Z8" s="9" t="e">
        <f>NE!#REF!+SE!#REF!+SUD!#REF!+SV!#REF!+VEST!#REF!+NV!#REF!+CENTRU!#REF!+'BI'!#REF!</f>
        <v>#REF!</v>
      </c>
      <c r="AA8" s="9">
        <f>NE!L8+SE!L8+SUD!L8+SV!L8+VEST!L8+NV!L8+CENTRU!L8+'BI'!L8</f>
        <v>7.746680471525397</v>
      </c>
      <c r="AB8" s="9"/>
      <c r="AC8" s="78">
        <f>R8-T8-V8</f>
        <v>292</v>
      </c>
      <c r="AD8" s="78">
        <f>S8-U8-W8</f>
        <v>3378.6800000000003</v>
      </c>
      <c r="AE8" s="9"/>
      <c r="AF8" s="80">
        <f>R8-T8</f>
        <v>410</v>
      </c>
      <c r="AG8" s="80">
        <f>S8-U8</f>
        <v>5354.72</v>
      </c>
      <c r="AH8" s="81">
        <f>AG8*100/Q8</f>
        <v>93.2372573710311</v>
      </c>
      <c r="AI8" s="100">
        <f>AG8/4.0715</f>
        <v>1315.1713127839862</v>
      </c>
      <c r="AJ8" s="9">
        <v>1.1</v>
      </c>
      <c r="AK8" s="9"/>
      <c r="AL8" s="9"/>
    </row>
    <row r="9" spans="1:35" ht="12.75">
      <c r="A9" s="16">
        <v>0</v>
      </c>
      <c r="B9" s="123">
        <f>A9-K9</f>
        <v>0</v>
      </c>
      <c r="C9" s="25" t="s">
        <v>18</v>
      </c>
      <c r="D9" s="42">
        <v>0</v>
      </c>
      <c r="E9" s="50">
        <v>0</v>
      </c>
      <c r="F9" s="42">
        <v>0</v>
      </c>
      <c r="G9" s="50">
        <v>0</v>
      </c>
      <c r="H9" s="42">
        <v>0</v>
      </c>
      <c r="I9" s="50">
        <v>0</v>
      </c>
      <c r="J9" s="42">
        <v>0</v>
      </c>
      <c r="K9" s="117"/>
      <c r="L9" s="44">
        <v>0</v>
      </c>
      <c r="M9" s="16">
        <v>0</v>
      </c>
      <c r="N9" s="16">
        <f aca="true" t="shared" si="2" ref="N9:N33">F9-H9</f>
        <v>0</v>
      </c>
      <c r="O9" s="16" t="e">
        <f t="shared" si="1"/>
        <v>#DIV/0!</v>
      </c>
      <c r="P9" s="16"/>
      <c r="Q9" s="35">
        <f>NE!D9+SE!D9+SUD!D9+SV!D9+VEST!D9+NV!D9+CENTRU!D9+'BI'!D9</f>
        <v>2617.1420000000003</v>
      </c>
      <c r="R9" s="9">
        <f>NE!E9+SE!E9+SUD!E9+SV!E9+VEST!E9+NV!E9+CENTRU!E9+'BI'!E9</f>
        <v>53</v>
      </c>
      <c r="S9" s="9">
        <f>NE!F9+SE!F9+SUD!F9+SV!F9+VEST!F9+NV!F9+CENTRU!F9+'BI'!F9</f>
        <v>1332.9500000000003</v>
      </c>
      <c r="T9" s="9">
        <f>NE!G9+SE!G9+SUD!G9+SV!G9+VEST!G9+NV!G9+CENTRU!G9+'BI'!G9</f>
        <v>5</v>
      </c>
      <c r="U9" s="9">
        <f>NE!H9+SE!H9+SUD!H9+SV!H9+VEST!H9+NV!H9+CENTRU!H9+'BI'!H9</f>
        <v>159.76999999999998</v>
      </c>
      <c r="V9" s="9">
        <f>NE!I9+SE!I9+SUD!I9+SV!I9+VEST!I9+NV!I9+CENTRU!I9+'BI'!I9</f>
        <v>14</v>
      </c>
      <c r="W9" s="16">
        <f>NE!J9+SE!J9+SUD!J9+SV!J9+VEST!J9+NV!J9+CENTRU!J9+'BI'!J9</f>
        <v>488.48</v>
      </c>
      <c r="X9" s="9" t="e">
        <f>NE!#REF!+SE!#REF!+SUD!#REF!+SV!#REF!+VEST!#REF!+NV!#REF!+CENTRU!#REF!+'BI'!#REF!</f>
        <v>#REF!</v>
      </c>
      <c r="Y9" s="23" t="e">
        <f>NE!#REF!+SE!#REF!+SUD!#REF!+SV!#REF!+VEST!#REF!+NV!#REF!+CENTRU!#REF!+'BI'!#REF!</f>
        <v>#REF!</v>
      </c>
      <c r="Z9" s="9" t="e">
        <f>NE!#REF!+SE!#REF!+SUD!#REF!+SV!#REF!+VEST!#REF!+NV!#REF!+CENTRU!#REF!+'BI'!#REF!</f>
        <v>#REF!</v>
      </c>
      <c r="AA9" s="9">
        <f>NE!L9+SE!L9+SUD!L9+SV!L9+VEST!L9+NV!L9+CENTRU!L9+'BI'!L9</f>
        <v>3.1171488096413804</v>
      </c>
      <c r="AB9" s="9"/>
      <c r="AC9" s="78">
        <f aca="true" t="shared" si="3" ref="AC9:AC32">R9-T9-V9</f>
        <v>34</v>
      </c>
      <c r="AD9" s="78">
        <f aca="true" t="shared" si="4" ref="AD9:AD32">S9-U9-W9</f>
        <v>684.7000000000003</v>
      </c>
      <c r="AF9" s="80">
        <f aca="true" t="shared" si="5" ref="AF9:AF32">R9-T9</f>
        <v>48</v>
      </c>
      <c r="AG9" s="80">
        <f aca="true" t="shared" si="6" ref="AG9:AG32">S9-U9</f>
        <v>1173.1800000000003</v>
      </c>
      <c r="AH9" s="81">
        <f aca="true" t="shared" si="7" ref="AH9:AH32">AG9*100/Q9</f>
        <v>44.82676140614457</v>
      </c>
      <c r="AI9" s="100">
        <f aca="true" t="shared" si="8" ref="AI9:AI32">AG9/4.0715</f>
        <v>288.1444185189734</v>
      </c>
    </row>
    <row r="10" spans="1:35" ht="12.75">
      <c r="A10" s="16">
        <v>0</v>
      </c>
      <c r="B10" s="123">
        <f aca="true" t="shared" si="9" ref="B10:B32">A10-K10</f>
        <v>0</v>
      </c>
      <c r="C10" s="25" t="s">
        <v>19</v>
      </c>
      <c r="D10" s="42">
        <v>0</v>
      </c>
      <c r="E10" s="50">
        <v>0</v>
      </c>
      <c r="F10" s="42">
        <v>0</v>
      </c>
      <c r="G10" s="50">
        <v>0</v>
      </c>
      <c r="H10" s="42">
        <v>0</v>
      </c>
      <c r="I10" s="50">
        <v>0</v>
      </c>
      <c r="J10" s="42">
        <v>0</v>
      </c>
      <c r="K10" s="117"/>
      <c r="L10" s="44">
        <v>0</v>
      </c>
      <c r="M10" s="16">
        <v>0</v>
      </c>
      <c r="N10" s="16">
        <f t="shared" si="2"/>
        <v>0</v>
      </c>
      <c r="O10" s="16" t="e">
        <f t="shared" si="1"/>
        <v>#DIV/0!</v>
      </c>
      <c r="P10" s="16"/>
      <c r="Q10" s="35">
        <f>NE!D10+SE!D10+SUD!D10+SV!D10+VEST!D10+NV!D10+CENTRU!D10+'BI'!D10</f>
        <v>1046.865225</v>
      </c>
      <c r="R10" s="9" t="e">
        <f>NE!E10+SE!E10+SUD!E10+SV!E10+VEST!E10+NV!E10+CENTRU!E10+'BI'!E10</f>
        <v>#VALUE!</v>
      </c>
      <c r="S10" s="9">
        <f>NE!F10+SE!F10+SUD!F10+SV!F10+VEST!F10+NV!F10+CENTRU!F10+'BI'!F10</f>
        <v>1129.05</v>
      </c>
      <c r="T10" s="9">
        <f>NE!G10+SE!G10+SUD!G10+SV!G10+VEST!G10+NV!G10+CENTRU!G10+'BI'!G10</f>
        <v>17</v>
      </c>
      <c r="U10" s="9">
        <f>NE!H10+SE!H10+SUD!H10+SV!H10+VEST!H10+NV!H10+CENTRU!H10+'BI'!H10</f>
        <v>228.43</v>
      </c>
      <c r="V10" s="9">
        <f>NE!I10+SE!I10+SUD!I10+SV!I10+VEST!I10+NV!I10+CENTRU!I10+'BI'!I10</f>
        <v>20</v>
      </c>
      <c r="W10" s="16">
        <f>NE!J10+SE!J10+SUD!J10+SV!J10+VEST!J10+NV!J10+CENTRU!J10+'BI'!J10</f>
        <v>245.25</v>
      </c>
      <c r="X10" s="9" t="e">
        <f>NE!#REF!+SE!#REF!+SUD!#REF!+SV!#REF!+VEST!#REF!+NV!#REF!+CENTRU!#REF!+'BI'!#REF!</f>
        <v>#REF!</v>
      </c>
      <c r="Y10" s="23" t="e">
        <f>NE!#REF!+SE!#REF!+SUD!#REF!+SV!#REF!+VEST!#REF!+NV!#REF!+CENTRU!#REF!+'BI'!#REF!</f>
        <v>#REF!</v>
      </c>
      <c r="Z10" s="9" t="e">
        <f>NE!#REF!+SE!#REF!+SUD!#REF!+SV!#REF!+VEST!#REF!+NV!#REF!+CENTRU!#REF!+'BI'!#REF!</f>
        <v>#REF!</v>
      </c>
      <c r="AA10" s="9">
        <f>NE!L10+SE!L10+SUD!L10+SV!L10+VEST!L10+NV!L10+CENTRU!L10+'BI'!L10</f>
        <v>6.0801418982234186</v>
      </c>
      <c r="AB10" s="9"/>
      <c r="AC10" s="78" t="e">
        <f t="shared" si="3"/>
        <v>#VALUE!</v>
      </c>
      <c r="AD10" s="78">
        <f t="shared" si="4"/>
        <v>655.3699999999999</v>
      </c>
      <c r="AF10" s="80" t="e">
        <f t="shared" si="5"/>
        <v>#VALUE!</v>
      </c>
      <c r="AG10" s="80">
        <f t="shared" si="6"/>
        <v>900.6199999999999</v>
      </c>
      <c r="AH10" s="81">
        <f t="shared" si="7"/>
        <v>86.0301764250503</v>
      </c>
      <c r="AI10" s="100">
        <f t="shared" si="8"/>
        <v>221.20103156084977</v>
      </c>
    </row>
    <row r="11" spans="1:35" ht="12.75">
      <c r="A11" s="16">
        <v>120.79</v>
      </c>
      <c r="B11" s="123">
        <f t="shared" si="9"/>
        <v>120.79</v>
      </c>
      <c r="C11" s="25" t="s">
        <v>20</v>
      </c>
      <c r="D11" s="42">
        <f>A11*$D$6</f>
        <v>508.82787500000006</v>
      </c>
      <c r="E11" s="53" t="s">
        <v>98</v>
      </c>
      <c r="F11" s="42">
        <v>1095.19</v>
      </c>
      <c r="G11" s="50">
        <v>5</v>
      </c>
      <c r="H11" s="42">
        <v>123.23</v>
      </c>
      <c r="I11" s="50">
        <v>0</v>
      </c>
      <c r="J11" s="42">
        <v>0</v>
      </c>
      <c r="K11" s="117"/>
      <c r="L11" s="44">
        <f>M11/D11</f>
        <v>1.910194090683416</v>
      </c>
      <c r="M11" s="16">
        <f aca="true" t="shared" si="10" ref="M11:M33">F11-H11</f>
        <v>971.96</v>
      </c>
      <c r="N11" s="16">
        <f t="shared" si="2"/>
        <v>971.96</v>
      </c>
      <c r="O11" s="16">
        <f t="shared" si="1"/>
        <v>191.01940906834162</v>
      </c>
      <c r="P11" s="16"/>
      <c r="Q11" s="35">
        <f>NE!D11+SE!D11+SUD!D11+SV!D11+VEST!D11+NV!D11+CENTRU!D11+'BI'!D11</f>
        <v>2079.10465</v>
      </c>
      <c r="R11" s="9" t="e">
        <f>NE!E11+SE!E11+SUD!E11+SV!E11+VEST!E11+NV!E11+CENTRU!E11+'BI'!E11</f>
        <v>#VALUE!</v>
      </c>
      <c r="S11" s="9">
        <f>NE!F11+SE!F11+SUD!F11+SV!F11+VEST!F11+NV!F11+CENTRU!F11+'BI'!F11</f>
        <v>3873.7599999999998</v>
      </c>
      <c r="T11" s="9">
        <f>NE!G11+SE!G11+SUD!G11+SV!G11+VEST!G11+NV!G11+CENTRU!G11+'BI'!G11</f>
        <v>55</v>
      </c>
      <c r="U11" s="9">
        <f>NE!H11+SE!H11+SUD!H11+SV!H11+VEST!H11+NV!H11+CENTRU!H11+'BI'!H11</f>
        <v>592.84</v>
      </c>
      <c r="V11" s="9">
        <f>NE!I11+SE!I11+SUD!I11+SV!I11+VEST!I11+NV!I11+CENTRU!I11+'BI'!I11</f>
        <v>84</v>
      </c>
      <c r="W11" s="16">
        <f>NE!J11+SE!J11+SUD!J11+SV!J11+VEST!J11+NV!J11+CENTRU!J11+'BI'!J11</f>
        <v>1242.31</v>
      </c>
      <c r="X11" s="9" t="e">
        <f>NE!#REF!+SE!#REF!+SUD!#REF!+SV!#REF!+VEST!#REF!+NV!#REF!+CENTRU!#REF!+'BI'!#REF!</f>
        <v>#REF!</v>
      </c>
      <c r="Y11" s="23" t="e">
        <f>NE!#REF!+SE!#REF!+SUD!#REF!+SV!#REF!+VEST!#REF!+NV!#REF!+CENTRU!#REF!+'BI'!#REF!</f>
        <v>#REF!</v>
      </c>
      <c r="Z11" s="9" t="e">
        <f>NE!#REF!+SE!#REF!+SUD!#REF!+SV!#REF!+VEST!#REF!+NV!#REF!+CENTRU!#REF!+'BI'!#REF!</f>
        <v>#REF!</v>
      </c>
      <c r="AA11" s="9">
        <f>NE!L11+SE!L11+SUD!L11+SV!L11+VEST!L11+NV!L11+CENTRU!L11+'BI'!L11</f>
        <v>12.116472608154442</v>
      </c>
      <c r="AB11" s="82">
        <f>S11*100/Q11</f>
        <v>186.31866366130245</v>
      </c>
      <c r="AC11" s="78" t="e">
        <f t="shared" si="3"/>
        <v>#VALUE!</v>
      </c>
      <c r="AD11" s="78">
        <f t="shared" si="4"/>
        <v>2038.6099999999997</v>
      </c>
      <c r="AF11" s="80" t="e">
        <f t="shared" si="5"/>
        <v>#VALUE!</v>
      </c>
      <c r="AG11" s="80">
        <f t="shared" si="6"/>
        <v>3280.9199999999996</v>
      </c>
      <c r="AH11" s="81">
        <f t="shared" si="7"/>
        <v>157.80446645626998</v>
      </c>
      <c r="AI11" s="100">
        <f t="shared" si="8"/>
        <v>805.8258627041629</v>
      </c>
    </row>
    <row r="12" spans="1:35" ht="12.75">
      <c r="A12" s="16"/>
      <c r="B12" s="123">
        <f t="shared" si="9"/>
        <v>0</v>
      </c>
      <c r="C12" s="25"/>
      <c r="D12" s="42"/>
      <c r="E12" s="50"/>
      <c r="F12" s="42"/>
      <c r="G12" s="50"/>
      <c r="H12" s="42"/>
      <c r="I12" s="50"/>
      <c r="J12" s="42"/>
      <c r="K12" s="117"/>
      <c r="L12" s="44"/>
      <c r="M12" s="16">
        <f t="shared" si="10"/>
        <v>0</v>
      </c>
      <c r="N12" s="16">
        <f t="shared" si="2"/>
        <v>0</v>
      </c>
      <c r="O12" s="16" t="e">
        <f t="shared" si="1"/>
        <v>#DIV/0!</v>
      </c>
      <c r="P12" s="16"/>
      <c r="Q12" s="35">
        <f>NE!D12+SE!D12+SUD!D12+SV!D12+VEST!D12+NV!D12+CENTRU!D12+'BI'!D12</f>
        <v>0</v>
      </c>
      <c r="R12" s="9">
        <f>NE!E12+SE!E12+SUD!E12+SV!E12+VEST!E12+NV!E12+CENTRU!E12+'BI'!E12</f>
        <v>0</v>
      </c>
      <c r="T12" s="9">
        <f>NE!G12+SE!G12+SUD!G12+SV!G12+VEST!G12+NV!G12+CENTRU!G12+'BI'!G12</f>
        <v>0</v>
      </c>
      <c r="AC12" s="78">
        <f t="shared" si="3"/>
        <v>0</v>
      </c>
      <c r="AD12" s="78">
        <f t="shared" si="4"/>
        <v>0</v>
      </c>
      <c r="AF12" s="80">
        <f t="shared" si="5"/>
        <v>0</v>
      </c>
      <c r="AG12" s="80"/>
      <c r="AH12" s="81" t="e">
        <f t="shared" si="7"/>
        <v>#DIV/0!</v>
      </c>
      <c r="AI12" s="100">
        <f t="shared" si="8"/>
        <v>0</v>
      </c>
    </row>
    <row r="13" spans="1:36" ht="12.75">
      <c r="A13" s="16"/>
      <c r="B13" s="123">
        <f t="shared" si="9"/>
        <v>-56.897814530419375</v>
      </c>
      <c r="C13" s="32" t="s">
        <v>39</v>
      </c>
      <c r="D13" s="39">
        <f aca="true" t="shared" si="11" ref="D13:J13">D14</f>
        <v>320.6555000000001</v>
      </c>
      <c r="E13" s="51">
        <f t="shared" si="11"/>
        <v>29</v>
      </c>
      <c r="F13" s="39">
        <f t="shared" si="11"/>
        <v>689.42</v>
      </c>
      <c r="G13" s="51">
        <f t="shared" si="11"/>
        <v>6</v>
      </c>
      <c r="H13" s="39">
        <f t="shared" si="11"/>
        <v>164.51</v>
      </c>
      <c r="I13" s="51">
        <f t="shared" si="11"/>
        <v>13</v>
      </c>
      <c r="J13" s="39">
        <f t="shared" si="11"/>
        <v>240.82</v>
      </c>
      <c r="K13" s="117">
        <f>J13/4.2325</f>
        <v>56.897814530419375</v>
      </c>
      <c r="L13" s="41">
        <f>M13/D13</f>
        <v>1.6369904773191162</v>
      </c>
      <c r="M13" s="16">
        <f t="shared" si="10"/>
        <v>524.91</v>
      </c>
      <c r="N13" s="16">
        <f>N14</f>
        <v>524.91</v>
      </c>
      <c r="O13" s="16">
        <f t="shared" si="1"/>
        <v>163.69904773191163</v>
      </c>
      <c r="P13" s="16"/>
      <c r="Q13" s="81">
        <f>NE!D13+SE!D13+SUD!D13+SV!D13+VEST!D13+NV!D13+CENTRU!D13+'BI'!D13</f>
        <v>3619.29575</v>
      </c>
      <c r="R13" s="9">
        <f>NE!E13+SE!E13+SUD!E13+SV!E13+VEST!E13+NV!E13+CENTRU!E13+'BI'!E13</f>
        <v>318</v>
      </c>
      <c r="S13" s="9">
        <f>NE!F13+SE!F13+SUD!F13+SV!F13+VEST!F13+NV!F13+CENTRU!F13+'BI'!F13</f>
        <v>9839.9</v>
      </c>
      <c r="T13" s="9">
        <f>NE!G13+SE!G13+SUD!G13+SV!G13+VEST!G13+NV!G13+CENTRU!G13+'BI'!G13</f>
        <v>72</v>
      </c>
      <c r="U13" s="9">
        <f>NE!H13+SE!H13+SUD!H13+SV!H13+VEST!H13+NV!H13+CENTRU!H13+'BI'!H13</f>
        <v>1659.4799999999998</v>
      </c>
      <c r="V13" s="9">
        <f>NE!I13+SE!I13+SUD!I13+SV!I13+VEST!I13+NV!I13+CENTRU!I13+'BI'!I13</f>
        <v>126</v>
      </c>
      <c r="W13" s="16">
        <f>NE!J13+SE!J13+SUD!J13+SV!J13+VEST!J13+NV!J13+CENTRU!J13+'BI'!J13</f>
        <v>4397.616</v>
      </c>
      <c r="X13" s="9" t="e">
        <f>NE!#REF!+SE!#REF!+SUD!#REF!+SV!#REF!+VEST!#REF!+NV!#REF!+CENTRU!#REF!+'BI'!#REF!</f>
        <v>#REF!</v>
      </c>
      <c r="Y13" s="23" t="e">
        <f>NE!#REF!+SE!#REF!+SUD!#REF!+SV!#REF!+VEST!#REF!+NV!#REF!+CENTRU!#REF!+'BI'!#REF!</f>
        <v>#REF!</v>
      </c>
      <c r="Z13" s="9" t="e">
        <f>NE!#REF!+SE!#REF!+SUD!#REF!+SV!#REF!+VEST!#REF!+NV!#REF!+CENTRU!#REF!+'BI'!#REF!</f>
        <v>#REF!</v>
      </c>
      <c r="AA13" s="9">
        <f>NE!L13+SE!L13+SUD!L13+SV!L13+VEST!L13+NV!L13+CENTRU!L13+'BI'!L13</f>
        <v>18.004651850985425</v>
      </c>
      <c r="AB13" s="9"/>
      <c r="AC13" s="78">
        <f t="shared" si="3"/>
        <v>120</v>
      </c>
      <c r="AD13" s="78">
        <f t="shared" si="4"/>
        <v>3782.804</v>
      </c>
      <c r="AF13" s="80">
        <f t="shared" si="5"/>
        <v>246</v>
      </c>
      <c r="AG13" s="80">
        <f t="shared" si="6"/>
        <v>8180.42</v>
      </c>
      <c r="AH13" s="81">
        <f t="shared" si="7"/>
        <v>226.0224243901593</v>
      </c>
      <c r="AI13" s="100">
        <f t="shared" si="8"/>
        <v>2009.1907159523516</v>
      </c>
      <c r="AJ13">
        <v>2.1</v>
      </c>
    </row>
    <row r="14" spans="1:35" ht="12.75">
      <c r="A14" s="16">
        <v>76.12</v>
      </c>
      <c r="B14" s="123">
        <f t="shared" si="9"/>
        <v>19.22218546958063</v>
      </c>
      <c r="C14" s="38" t="s">
        <v>44</v>
      </c>
      <c r="D14" s="42">
        <f>A14*$D$6</f>
        <v>320.6555000000001</v>
      </c>
      <c r="E14" s="50">
        <v>29</v>
      </c>
      <c r="F14" s="42">
        <v>689.42</v>
      </c>
      <c r="G14" s="50">
        <v>6</v>
      </c>
      <c r="H14" s="42">
        <v>164.51</v>
      </c>
      <c r="I14" s="50">
        <v>13</v>
      </c>
      <c r="J14" s="42">
        <v>240.82</v>
      </c>
      <c r="K14" s="117">
        <f aca="true" t="shared" si="12" ref="K14:K32">J14/4.2325</f>
        <v>56.897814530419375</v>
      </c>
      <c r="L14" s="44">
        <f>M14/D14</f>
        <v>1.6369904773191162</v>
      </c>
      <c r="M14" s="16">
        <f t="shared" si="10"/>
        <v>524.91</v>
      </c>
      <c r="N14" s="16">
        <f t="shared" si="2"/>
        <v>524.91</v>
      </c>
      <c r="O14" s="16">
        <f t="shared" si="1"/>
        <v>163.69904773191163</v>
      </c>
      <c r="P14" s="16"/>
      <c r="Q14" s="35">
        <f>NE!D14+SE!D14+SUD!D14+SV!D14+VEST!D14+NV!D14+CENTRU!D14+'BI'!D14</f>
        <v>3619.29575</v>
      </c>
      <c r="R14" s="9">
        <f>NE!E14+SE!E14+SUD!E14+SV!E14+VEST!E14+NV!E14+CENTRU!E14+'BI'!E14</f>
        <v>318</v>
      </c>
      <c r="S14" s="9">
        <f>NE!F14+SE!F14+SUD!F14+SV!F14+VEST!F14+NV!F14+CENTRU!F14+'BI'!F14</f>
        <v>9839.9</v>
      </c>
      <c r="T14" s="9">
        <f>NE!G14+SE!G14+SUD!G14+SV!G14+VEST!G14+NV!G14+CENTRU!G14+'BI'!G14</f>
        <v>72</v>
      </c>
      <c r="U14" s="9">
        <f>NE!H14+SE!H14+SUD!H14+SV!H14+VEST!H14+NV!H14+CENTRU!H14+'BI'!H14</f>
        <v>1659.4799999999998</v>
      </c>
      <c r="V14" s="9">
        <f>NE!I14+SE!I14+SUD!I14+SV!I14+VEST!I14+NV!I14+CENTRU!I14+'BI'!I14</f>
        <v>126</v>
      </c>
      <c r="W14" s="16">
        <f>NE!J14+SE!J14+SUD!J14+SV!J14+VEST!J14+NV!J14+CENTRU!J14+'BI'!J14</f>
        <v>4397.616</v>
      </c>
      <c r="X14" s="9" t="e">
        <f>NE!#REF!+SE!#REF!+SUD!#REF!+SV!#REF!+VEST!#REF!+NV!#REF!+CENTRU!#REF!+'BI'!#REF!</f>
        <v>#REF!</v>
      </c>
      <c r="Y14" s="23" t="e">
        <f>NE!#REF!+SE!#REF!+SUD!#REF!+SV!#REF!+VEST!#REF!+NV!#REF!+CENTRU!#REF!+'BI'!#REF!</f>
        <v>#REF!</v>
      </c>
      <c r="Z14" s="9" t="e">
        <f>NE!#REF!+SE!#REF!+SUD!#REF!+SV!#REF!+VEST!#REF!+NV!#REF!+CENTRU!#REF!+'BI'!#REF!</f>
        <v>#REF!</v>
      </c>
      <c r="AA14" s="9">
        <f>NE!L14+SE!L14+SUD!L14+SV!L14+VEST!L14+NV!L14+CENTRU!L14+'BI'!L14</f>
        <v>18.004651850985425</v>
      </c>
      <c r="AB14" s="9"/>
      <c r="AC14" s="78">
        <f t="shared" si="3"/>
        <v>120</v>
      </c>
      <c r="AD14" s="78">
        <f t="shared" si="4"/>
        <v>3782.804</v>
      </c>
      <c r="AF14" s="80">
        <f t="shared" si="5"/>
        <v>246</v>
      </c>
      <c r="AG14" s="80">
        <f t="shared" si="6"/>
        <v>8180.42</v>
      </c>
      <c r="AH14" s="81">
        <f t="shared" si="7"/>
        <v>226.0224243901593</v>
      </c>
      <c r="AI14" s="100">
        <f t="shared" si="8"/>
        <v>2009.1907159523516</v>
      </c>
    </row>
    <row r="15" spans="1:35" ht="12.75">
      <c r="A15" s="16"/>
      <c r="B15" s="123">
        <f t="shared" si="9"/>
        <v>0</v>
      </c>
      <c r="C15" s="25"/>
      <c r="D15" s="42"/>
      <c r="E15" s="50"/>
      <c r="F15" s="42"/>
      <c r="G15" s="50"/>
      <c r="H15" s="42"/>
      <c r="I15" s="50"/>
      <c r="J15" s="42"/>
      <c r="K15" s="117">
        <f t="shared" si="12"/>
        <v>0</v>
      </c>
      <c r="L15" s="44"/>
      <c r="M15" s="16">
        <f t="shared" si="10"/>
        <v>0</v>
      </c>
      <c r="N15" s="16">
        <f t="shared" si="2"/>
        <v>0</v>
      </c>
      <c r="O15" s="16" t="e">
        <f t="shared" si="1"/>
        <v>#DIV/0!</v>
      </c>
      <c r="P15" s="16"/>
      <c r="Q15" s="35" t="e">
        <f>NE!D15+SE!D15+SUD!D15+SV!D15+VEST!D15+NV!D15+CENTRU!D15+'BI'!D15</f>
        <v>#VALUE!</v>
      </c>
      <c r="R15" s="9">
        <f>NE!E15+SE!E15+SUD!E15+SV!E15+VEST!E15+NV!E15+CENTRU!E15+'BI'!E15</f>
        <v>0</v>
      </c>
      <c r="T15" s="9">
        <f>NE!G15+SE!G15+SUD!G15+SV!G15+VEST!G15+NV!G15+CENTRU!G15+'BI'!G15</f>
        <v>0</v>
      </c>
      <c r="AC15" s="78">
        <f t="shared" si="3"/>
        <v>0</v>
      </c>
      <c r="AD15" s="78">
        <f t="shared" si="4"/>
        <v>0</v>
      </c>
      <c r="AF15" s="80">
        <f t="shared" si="5"/>
        <v>0</v>
      </c>
      <c r="AG15" s="80"/>
      <c r="AH15" s="81" t="e">
        <f t="shared" si="7"/>
        <v>#VALUE!</v>
      </c>
      <c r="AI15" s="100">
        <f t="shared" si="8"/>
        <v>0</v>
      </c>
    </row>
    <row r="16" spans="1:35" ht="12.75">
      <c r="A16" s="16"/>
      <c r="B16" s="123">
        <f t="shared" si="9"/>
        <v>-10.53987005316007</v>
      </c>
      <c r="C16" s="32" t="s">
        <v>45</v>
      </c>
      <c r="D16" s="39">
        <f aca="true" t="shared" si="13" ref="D16:J16">D17+D18+D19+D20</f>
        <v>240.49162500000003</v>
      </c>
      <c r="E16" s="51">
        <f t="shared" si="13"/>
        <v>68</v>
      </c>
      <c r="F16" s="39">
        <f t="shared" si="13"/>
        <v>868.3</v>
      </c>
      <c r="G16" s="51">
        <f t="shared" si="13"/>
        <v>14</v>
      </c>
      <c r="H16" s="39">
        <f t="shared" si="13"/>
        <v>154.16000000000003</v>
      </c>
      <c r="I16" s="51">
        <f t="shared" si="13"/>
        <v>4</v>
      </c>
      <c r="J16" s="39">
        <f t="shared" si="13"/>
        <v>44.61</v>
      </c>
      <c r="K16" s="117">
        <f t="shared" si="12"/>
        <v>10.53987005316007</v>
      </c>
      <c r="L16" s="41">
        <f>M16/D16</f>
        <v>2.969500497158684</v>
      </c>
      <c r="M16" s="16">
        <f t="shared" si="10"/>
        <v>714.1399999999999</v>
      </c>
      <c r="N16" s="16">
        <f>N17+N18+N19+N20</f>
        <v>714.14</v>
      </c>
      <c r="O16" s="16">
        <f t="shared" si="1"/>
        <v>296.95004971586843</v>
      </c>
      <c r="P16" s="16"/>
      <c r="Q16" s="81">
        <f>NE!D16+SE!D16+SUD!D16+SV!D16+VEST!D16+NV!D16+CENTRU!D16+'BI'!D16</f>
        <v>2714.45075</v>
      </c>
      <c r="R16" s="9">
        <f>NE!E16+SE!E16+SUD!E16+SV!E16+VEST!E16+NV!E16+CENTRU!E16+'BI'!E16</f>
        <v>1220</v>
      </c>
      <c r="S16" s="9">
        <f>NE!F16+SE!F16+SUD!F16+SV!F16+VEST!F16+NV!F16+CENTRU!F16+'BI'!F16</f>
        <v>6988.750000000001</v>
      </c>
      <c r="T16" s="9">
        <f>NE!G16+SE!G16+SUD!G16+SV!G16+VEST!G16+NV!G16+CENTRU!G16+'BI'!G16</f>
        <v>267</v>
      </c>
      <c r="U16" s="9">
        <f>NE!H16+SE!H16+SUD!H16+SV!H16+VEST!H16+NV!H16+CENTRU!H16+'BI'!H16</f>
        <v>1168.6200000000001</v>
      </c>
      <c r="V16" s="9">
        <f>NE!I16+SE!I16+SUD!I16+SV!I16+VEST!I16+NV!I16+CENTRU!I16+'BI'!I16</f>
        <v>333</v>
      </c>
      <c r="W16" s="16">
        <f>NE!J16+SE!J16+SUD!J16+SV!J16+VEST!J16+NV!J16+CENTRU!J16+'BI'!J16</f>
        <v>2150.0200000000004</v>
      </c>
      <c r="X16" s="9" t="e">
        <f>NE!#REF!+SE!#REF!+SUD!#REF!+SV!#REF!+VEST!#REF!+NV!#REF!+CENTRU!#REF!+'BI'!#REF!</f>
        <v>#REF!</v>
      </c>
      <c r="Y16" s="23" t="e">
        <f>NE!#REF!+SE!#REF!+SUD!#REF!+SV!#REF!+VEST!#REF!+NV!#REF!+CENTRU!#REF!+'BI'!#REF!</f>
        <v>#REF!</v>
      </c>
      <c r="Z16" s="9" t="e">
        <f>NE!#REF!+SE!#REF!+SUD!#REF!+SV!#REF!+VEST!#REF!+NV!#REF!+CENTRU!#REF!+'BI'!#REF!</f>
        <v>#REF!</v>
      </c>
      <c r="AA16" s="9">
        <f>NE!L16+SE!L16+SUD!L16+SV!L16+VEST!L16+NV!L16+CENTRU!L16+'BI'!L16</f>
        <v>17.692123303937365</v>
      </c>
      <c r="AB16" s="9"/>
      <c r="AC16" s="78">
        <f t="shared" si="3"/>
        <v>620</v>
      </c>
      <c r="AD16" s="78">
        <f t="shared" si="4"/>
        <v>3670.1100000000006</v>
      </c>
      <c r="AF16" s="80">
        <f t="shared" si="5"/>
        <v>953</v>
      </c>
      <c r="AG16" s="80">
        <f t="shared" si="6"/>
        <v>5820.130000000001</v>
      </c>
      <c r="AH16" s="81">
        <f t="shared" si="7"/>
        <v>214.41280524246022</v>
      </c>
      <c r="AI16" s="100">
        <f t="shared" si="8"/>
        <v>1429.4805354292032</v>
      </c>
    </row>
    <row r="17" spans="1:36" ht="12.75">
      <c r="A17" s="16">
        <v>15.07</v>
      </c>
      <c r="B17" s="123">
        <f t="shared" si="9"/>
        <v>15.07</v>
      </c>
      <c r="C17" s="38" t="s">
        <v>40</v>
      </c>
      <c r="D17" s="42">
        <f>A17*$D$6</f>
        <v>63.482375000000005</v>
      </c>
      <c r="E17" s="50">
        <v>3</v>
      </c>
      <c r="F17" s="42">
        <v>93.45</v>
      </c>
      <c r="G17" s="50">
        <v>0</v>
      </c>
      <c r="H17" s="42">
        <v>0</v>
      </c>
      <c r="I17" s="50">
        <v>0</v>
      </c>
      <c r="J17" s="42">
        <v>0</v>
      </c>
      <c r="K17" s="117">
        <f t="shared" si="12"/>
        <v>0</v>
      </c>
      <c r="L17" s="44">
        <f>M17/D17</f>
        <v>1.4720621274802652</v>
      </c>
      <c r="M17" s="16">
        <f t="shared" si="10"/>
        <v>93.45</v>
      </c>
      <c r="N17" s="16">
        <f t="shared" si="2"/>
        <v>93.45</v>
      </c>
      <c r="O17" s="16">
        <f t="shared" si="1"/>
        <v>147.2062127480265</v>
      </c>
      <c r="P17" s="16"/>
      <c r="Q17" s="35">
        <f>NE!D17+SE!D17+SUD!D17+SV!D17+VEST!D17+NV!D17+CENTRU!D17+'BI'!D17</f>
        <v>716.588375</v>
      </c>
      <c r="R17" s="9">
        <f>NE!E17+SE!E17+SUD!E17+SV!E17+VEST!E17+NV!E17+CENTRU!E17+'BI'!E17</f>
        <v>126</v>
      </c>
      <c r="S17" s="9">
        <f>NE!F17+SE!F17+SUD!F17+SV!F17+VEST!F17+NV!F17+CENTRU!F17+'BI'!F17</f>
        <v>1426.07</v>
      </c>
      <c r="T17" s="9">
        <f>NE!G17+SE!G17+SUD!G17+SV!G17+VEST!G17+NV!G17+CENTRU!G17+'BI'!G17</f>
        <v>17</v>
      </c>
      <c r="U17" s="9">
        <f>NE!H17+SE!H17+SUD!H17+SV!H17+VEST!H17+NV!H17+CENTRU!H17+'BI'!H17</f>
        <v>155.02999999999997</v>
      </c>
      <c r="V17" s="9">
        <f>NE!I17+SE!I17+SUD!I17+SV!I17+VEST!I17+NV!I17+CENTRU!I17+'BI'!I17</f>
        <v>42</v>
      </c>
      <c r="W17" s="16">
        <f>NE!J17+SE!J17+SUD!J17+SV!J17+VEST!J17+NV!J17+CENTRU!J17+'BI'!J17</f>
        <v>558.04</v>
      </c>
      <c r="X17" s="9" t="e">
        <f>NE!#REF!+SE!#REF!+SUD!#REF!+SV!#REF!+VEST!#REF!+NV!#REF!+CENTRU!#REF!+'BI'!#REF!</f>
        <v>#REF!</v>
      </c>
      <c r="Y17" s="23" t="e">
        <f>NE!#REF!+SE!#REF!+SUD!#REF!+SV!#REF!+VEST!#REF!+NV!#REF!+CENTRU!#REF!+'BI'!#REF!</f>
        <v>#REF!</v>
      </c>
      <c r="Z17" s="9" t="e">
        <f>NE!#REF!+SE!#REF!+SUD!#REF!+SV!#REF!+VEST!#REF!+NV!#REF!+CENTRU!#REF!+'BI'!#REF!</f>
        <v>#REF!</v>
      </c>
      <c r="AA17" s="9">
        <f>NE!L17+SE!L17+SUD!L17+SV!L17+VEST!L17+NV!L17+CENTRU!L17+'BI'!L17</f>
        <v>14.353318629523187</v>
      </c>
      <c r="AB17" s="9"/>
      <c r="AC17" s="78">
        <f t="shared" si="3"/>
        <v>67</v>
      </c>
      <c r="AD17" s="78">
        <f t="shared" si="4"/>
        <v>713</v>
      </c>
      <c r="AF17" s="80">
        <f t="shared" si="5"/>
        <v>109</v>
      </c>
      <c r="AG17" s="80">
        <f t="shared" si="6"/>
        <v>1271.04</v>
      </c>
      <c r="AH17" s="81">
        <f t="shared" si="7"/>
        <v>177.37379566058408</v>
      </c>
      <c r="AI17" s="100">
        <f t="shared" si="8"/>
        <v>312.1797863195382</v>
      </c>
      <c r="AJ17">
        <v>3.1</v>
      </c>
    </row>
    <row r="18" spans="1:36" ht="12.75">
      <c r="A18" s="16">
        <v>8.64</v>
      </c>
      <c r="B18" s="123">
        <f t="shared" si="9"/>
        <v>7.3169049025398705</v>
      </c>
      <c r="C18" s="38" t="s">
        <v>21</v>
      </c>
      <c r="D18" s="42">
        <f>A18*$D$6</f>
        <v>36.39600000000001</v>
      </c>
      <c r="E18" s="50">
        <v>27</v>
      </c>
      <c r="F18" s="42">
        <v>69.8</v>
      </c>
      <c r="G18" s="50">
        <v>8</v>
      </c>
      <c r="H18" s="42">
        <v>21.64</v>
      </c>
      <c r="I18" s="50">
        <v>2</v>
      </c>
      <c r="J18" s="42">
        <v>5.6</v>
      </c>
      <c r="K18" s="117">
        <f t="shared" si="12"/>
        <v>1.3230950974601299</v>
      </c>
      <c r="L18" s="44">
        <f>M18/D18</f>
        <v>1.323222332124409</v>
      </c>
      <c r="M18" s="16">
        <f t="shared" si="10"/>
        <v>48.16</v>
      </c>
      <c r="N18" s="16">
        <f t="shared" si="2"/>
        <v>48.16</v>
      </c>
      <c r="O18" s="16">
        <f t="shared" si="1"/>
        <v>132.3222332124409</v>
      </c>
      <c r="P18" s="16"/>
      <c r="Q18" s="35">
        <f>NE!D18+SE!D18+SUD!D18+SV!D18+VEST!D18+NV!D18+CENTRU!D18+'BI'!D18</f>
        <v>410.80300000000005</v>
      </c>
      <c r="R18" s="9">
        <f>NE!E18+SE!E18+SUD!E18+SV!E18+VEST!E18+NV!E18+CENTRU!E18+'BI'!E18</f>
        <v>412</v>
      </c>
      <c r="S18" s="9">
        <f>NE!F18+SE!F18+SUD!F18+SV!F18+VEST!F18+NV!F18+CENTRU!F18+'BI'!F18</f>
        <v>938.5299999999999</v>
      </c>
      <c r="T18" s="9">
        <f>NE!G18+SE!G18+SUD!G18+SV!G18+VEST!G18+NV!G18+CENTRU!G18+'BI'!G18</f>
        <v>138</v>
      </c>
      <c r="U18" s="9">
        <f>NE!H18+SE!H18+SUD!H18+SV!H18+VEST!H18+NV!H18+CENTRU!H18+'BI'!H18</f>
        <v>314.58</v>
      </c>
      <c r="V18" s="9">
        <f>NE!I18+SE!I18+SUD!I18+SV!I18+VEST!I18+NV!I18+CENTRU!I18+'BI'!I18</f>
        <v>105</v>
      </c>
      <c r="W18" s="16">
        <f>NE!J18+SE!J18+SUD!J18+SV!J18+VEST!J18+NV!J18+CENTRU!J18+'BI'!J18</f>
        <v>240.67</v>
      </c>
      <c r="X18" s="9" t="e">
        <f>NE!#REF!+SE!#REF!+SUD!#REF!+SV!#REF!+VEST!#REF!+NV!#REF!+CENTRU!#REF!+'BI'!#REF!</f>
        <v>#REF!</v>
      </c>
      <c r="Y18" s="23" t="e">
        <f>NE!#REF!+SE!#REF!+SUD!#REF!+SV!#REF!+VEST!#REF!+NV!#REF!+CENTRU!#REF!+'BI'!#REF!</f>
        <v>#REF!</v>
      </c>
      <c r="Z18" s="9" t="e">
        <f>NE!#REF!+SE!#REF!+SUD!#REF!+SV!#REF!+VEST!#REF!+NV!#REF!+CENTRU!#REF!+'BI'!#REF!</f>
        <v>#REF!</v>
      </c>
      <c r="AA18" s="9">
        <f>NE!L18+SE!L18+SUD!L18+SV!L18+VEST!L18+NV!L18+CENTRU!L18+'BI'!L18</f>
        <v>12.086094952367088</v>
      </c>
      <c r="AB18" s="9"/>
      <c r="AC18" s="78">
        <f t="shared" si="3"/>
        <v>169</v>
      </c>
      <c r="AD18" s="78">
        <f t="shared" si="4"/>
        <v>383.27999999999986</v>
      </c>
      <c r="AF18" s="80">
        <f t="shared" si="5"/>
        <v>274</v>
      </c>
      <c r="AG18" s="80">
        <f t="shared" si="6"/>
        <v>623.9499999999998</v>
      </c>
      <c r="AH18" s="81">
        <f t="shared" si="7"/>
        <v>151.88545361158506</v>
      </c>
      <c r="AI18" s="100">
        <f t="shared" si="8"/>
        <v>153.24818862826962</v>
      </c>
      <c r="AJ18">
        <v>3.2</v>
      </c>
    </row>
    <row r="19" spans="1:36" ht="12.75">
      <c r="A19" s="16">
        <v>8.64</v>
      </c>
      <c r="B19" s="123">
        <f t="shared" si="9"/>
        <v>0.21708210277613738</v>
      </c>
      <c r="C19" s="38" t="s">
        <v>46</v>
      </c>
      <c r="D19" s="42">
        <f>A19*$D$6</f>
        <v>36.39600000000001</v>
      </c>
      <c r="E19" s="50">
        <v>1</v>
      </c>
      <c r="F19" s="42">
        <v>35.65</v>
      </c>
      <c r="G19" s="50">
        <v>0</v>
      </c>
      <c r="H19" s="42">
        <v>0</v>
      </c>
      <c r="I19" s="50">
        <v>1</v>
      </c>
      <c r="J19" s="42">
        <v>35.65</v>
      </c>
      <c r="K19" s="117">
        <f t="shared" si="12"/>
        <v>8.422917897223863</v>
      </c>
      <c r="L19" s="44">
        <f>M19/D19</f>
        <v>0.9795032421145178</v>
      </c>
      <c r="M19" s="16">
        <f t="shared" si="10"/>
        <v>35.65</v>
      </c>
      <c r="N19" s="16">
        <f t="shared" si="2"/>
        <v>35.65</v>
      </c>
      <c r="O19" s="16">
        <f t="shared" si="1"/>
        <v>97.95032421145179</v>
      </c>
      <c r="P19" s="16"/>
      <c r="Q19" s="35">
        <f>NE!D19+SE!D19+SUD!D19+SV!D19+VEST!D19+NV!D19+CENTRU!D19+'BI'!D19</f>
        <v>410.80300000000005</v>
      </c>
      <c r="R19" s="9">
        <f>NE!E19+SE!E19+SUD!E19+SV!E19+VEST!E19+NV!E19+CENTRU!E19+'BI'!E19</f>
        <v>10</v>
      </c>
      <c r="S19" s="9">
        <f>NE!F19+SE!F19+SUD!F19+SV!F19+VEST!F19+NV!F19+CENTRU!F19+'BI'!F19</f>
        <v>361.75</v>
      </c>
      <c r="T19" s="9">
        <f>NE!G19+SE!G19+SUD!G19+SV!G19+VEST!G19+NV!G19+CENTRU!G19+'BI'!G19</f>
        <v>1</v>
      </c>
      <c r="U19" s="9">
        <f>NE!H19+SE!H19+SUD!H19+SV!H19+VEST!H19+NV!H19+CENTRU!H19+'BI'!H19</f>
        <v>24.73</v>
      </c>
      <c r="V19" s="9">
        <f>NE!I19+SE!I19+SUD!I19+SV!I19+VEST!I19+NV!I19+CENTRU!I19+'BI'!I19</f>
        <v>9</v>
      </c>
      <c r="W19" s="16">
        <f>NE!J19+SE!J19+SUD!J19+SV!J19+VEST!J19+NV!J19+CENTRU!J19+'BI'!J19</f>
        <v>337.02</v>
      </c>
      <c r="X19" s="9" t="e">
        <f>NE!#REF!+SE!#REF!+SUD!#REF!+SV!#REF!+VEST!#REF!+NV!#REF!+CENTRU!#REF!+'BI'!#REF!</f>
        <v>#REF!</v>
      </c>
      <c r="Y19" s="23" t="e">
        <f>NE!#REF!+SE!#REF!+SUD!#REF!+SV!#REF!+VEST!#REF!+NV!#REF!+CENTRU!#REF!+'BI'!#REF!</f>
        <v>#REF!</v>
      </c>
      <c r="Z19" s="9" t="e">
        <f>NE!#REF!+SE!#REF!+SUD!#REF!+SV!#REF!+VEST!#REF!+NV!#REF!+CENTRU!#REF!+'BI'!#REF!</f>
        <v>#REF!</v>
      </c>
      <c r="AA19" s="9">
        <f>NE!L19+SE!L19+SUD!L19+SV!L19+VEST!L19+NV!L19+CENTRU!L19+'BI'!L19</f>
        <v>6.626033877830874</v>
      </c>
      <c r="AB19" s="9"/>
      <c r="AC19" s="78">
        <f t="shared" si="3"/>
        <v>0</v>
      </c>
      <c r="AD19" s="78">
        <f t="shared" si="4"/>
        <v>0</v>
      </c>
      <c r="AF19" s="80">
        <f t="shared" si="5"/>
        <v>9</v>
      </c>
      <c r="AG19" s="80">
        <f t="shared" si="6"/>
        <v>337.02</v>
      </c>
      <c r="AH19" s="81">
        <f t="shared" si="7"/>
        <v>82.03932298449621</v>
      </c>
      <c r="AI19" s="100">
        <f t="shared" si="8"/>
        <v>82.77538990544025</v>
      </c>
      <c r="AJ19">
        <v>3.3</v>
      </c>
    </row>
    <row r="20" spans="1:36" ht="12.75">
      <c r="A20" s="16">
        <v>24.74</v>
      </c>
      <c r="B20" s="123">
        <f t="shared" si="9"/>
        <v>23.94614294152392</v>
      </c>
      <c r="C20" s="38" t="s">
        <v>47</v>
      </c>
      <c r="D20" s="42">
        <f>A20*$D$6</f>
        <v>104.21725</v>
      </c>
      <c r="E20" s="50">
        <v>37</v>
      </c>
      <c r="F20" s="42">
        <v>669.4</v>
      </c>
      <c r="G20" s="50">
        <v>6</v>
      </c>
      <c r="H20" s="42">
        <v>132.52</v>
      </c>
      <c r="I20" s="50">
        <v>1</v>
      </c>
      <c r="J20" s="42">
        <v>3.36</v>
      </c>
      <c r="K20" s="117">
        <f t="shared" si="12"/>
        <v>0.7938570584760779</v>
      </c>
      <c r="L20" s="44">
        <f>M20/D20</f>
        <v>5.151546409063759</v>
      </c>
      <c r="M20" s="16">
        <f t="shared" si="10"/>
        <v>536.88</v>
      </c>
      <c r="N20" s="16">
        <f t="shared" si="2"/>
        <v>536.88</v>
      </c>
      <c r="O20" s="16">
        <f t="shared" si="1"/>
        <v>515.1546409063758</v>
      </c>
      <c r="P20" s="16"/>
      <c r="Q20" s="35">
        <f>NE!D20+SE!D20+SUD!D20+SV!D20+VEST!D20+NV!D20+CENTRU!D20+'BI'!D20</f>
        <v>1176.256375</v>
      </c>
      <c r="R20" s="9">
        <f>NE!E20+SE!E20+SUD!E20+SV!E20+VEST!E20+NV!E20+CENTRU!E20+'BI'!E20</f>
        <v>672</v>
      </c>
      <c r="S20" s="9">
        <f>NE!F20+SE!F20+SUD!F20+SV!F20+VEST!F20+NV!F20+CENTRU!F20+'BI'!F20</f>
        <v>4262.4</v>
      </c>
      <c r="T20" s="9">
        <f>NE!G20+SE!G20+SUD!G20+SV!G20+VEST!G20+NV!G20+CENTRU!G20+'BI'!G20</f>
        <v>111</v>
      </c>
      <c r="U20" s="9">
        <f>NE!H20+SE!H20+SUD!H20+SV!H20+VEST!H20+NV!H20+CENTRU!H20+'BI'!H20</f>
        <v>674.28</v>
      </c>
      <c r="V20" s="9">
        <f>NE!I20+SE!I20+SUD!I20+SV!I20+VEST!I20+NV!I20+CENTRU!I20+'BI'!I20</f>
        <v>177</v>
      </c>
      <c r="W20" s="16">
        <f>NE!J20+SE!J20+SUD!J20+SV!J20+VEST!J20+NV!J20+CENTRU!J20+'BI'!J20</f>
        <v>1014.29</v>
      </c>
      <c r="X20" s="9" t="e">
        <f>NE!#REF!+SE!#REF!+SUD!#REF!+SV!#REF!+VEST!#REF!+NV!#REF!+CENTRU!#REF!+'BI'!#REF!</f>
        <v>#REF!</v>
      </c>
      <c r="Y20" s="23" t="e">
        <f>NE!#REF!+SE!#REF!+SUD!#REF!+SV!#REF!+VEST!#REF!+NV!#REF!+CENTRU!#REF!+'BI'!#REF!</f>
        <v>#REF!</v>
      </c>
      <c r="Z20" s="9" t="e">
        <f>NE!#REF!+SE!#REF!+SUD!#REF!+SV!#REF!+VEST!#REF!+NV!#REF!+CENTRU!#REF!+'BI'!#REF!</f>
        <v>#REF!</v>
      </c>
      <c r="AA20" s="9">
        <f>NE!L20+SE!L20+SUD!L20+SV!L20+VEST!L20+NV!L20+CENTRU!L20+'BI'!L20</f>
        <v>25.548316176715662</v>
      </c>
      <c r="AB20" s="9"/>
      <c r="AC20" s="78">
        <f t="shared" si="3"/>
        <v>384</v>
      </c>
      <c r="AD20" s="78">
        <f t="shared" si="4"/>
        <v>2573.83</v>
      </c>
      <c r="AF20" s="80">
        <f t="shared" si="5"/>
        <v>561</v>
      </c>
      <c r="AG20" s="80">
        <f t="shared" si="6"/>
        <v>3588.12</v>
      </c>
      <c r="AH20" s="81">
        <f t="shared" si="7"/>
        <v>305.0457431102127</v>
      </c>
      <c r="AI20" s="100">
        <f t="shared" si="8"/>
        <v>881.2771705759548</v>
      </c>
      <c r="AJ20">
        <v>3.4</v>
      </c>
    </row>
    <row r="21" spans="1:35" ht="12.75">
      <c r="A21" s="16"/>
      <c r="B21" s="123">
        <f t="shared" si="9"/>
        <v>0</v>
      </c>
      <c r="C21" s="25"/>
      <c r="D21" s="42"/>
      <c r="E21" s="50"/>
      <c r="F21" s="42"/>
      <c r="G21" s="50"/>
      <c r="H21" s="42"/>
      <c r="I21" s="50"/>
      <c r="J21" s="42"/>
      <c r="K21" s="117">
        <f t="shared" si="12"/>
        <v>0</v>
      </c>
      <c r="L21" s="44"/>
      <c r="M21" s="16">
        <f t="shared" si="10"/>
        <v>0</v>
      </c>
      <c r="N21" s="16">
        <f t="shared" si="2"/>
        <v>0</v>
      </c>
      <c r="O21" s="16" t="e">
        <f t="shared" si="1"/>
        <v>#DIV/0!</v>
      </c>
      <c r="P21" s="16"/>
      <c r="Q21" s="35">
        <f>NE!D21+SE!D21+SUD!D21+SV!D21+VEST!D21+NV!D21+CENTRU!D21+'BI'!D21</f>
        <v>0</v>
      </c>
      <c r="R21" s="9">
        <f>NE!E21+SE!E21+SUD!E21+SV!E21+VEST!E21+NV!E21+CENTRU!E21+'BI'!E21</f>
        <v>0</v>
      </c>
      <c r="T21" s="9">
        <f>NE!G21+SE!G21+SUD!G21+SV!G21+VEST!G21+NV!G21+CENTRU!G21+'BI'!G21</f>
        <v>0</v>
      </c>
      <c r="AC21" s="78">
        <f t="shared" si="3"/>
        <v>0</v>
      </c>
      <c r="AD21" s="78">
        <f t="shared" si="4"/>
        <v>0</v>
      </c>
      <c r="AF21" s="80">
        <f t="shared" si="5"/>
        <v>0</v>
      </c>
      <c r="AG21" s="80"/>
      <c r="AH21" s="81" t="e">
        <f t="shared" si="7"/>
        <v>#DIV/0!</v>
      </c>
      <c r="AI21" s="100">
        <f t="shared" si="8"/>
        <v>0</v>
      </c>
    </row>
    <row r="22" spans="1:35" ht="12.75">
      <c r="A22" s="16"/>
      <c r="B22" s="123">
        <f t="shared" si="9"/>
        <v>-16.158298877731838</v>
      </c>
      <c r="C22" s="32" t="s">
        <v>22</v>
      </c>
      <c r="D22" s="39">
        <f aca="true" t="shared" si="14" ref="D22:J22">D23+D24+D25</f>
        <v>261.132875</v>
      </c>
      <c r="E22" s="51">
        <f t="shared" si="14"/>
        <v>459</v>
      </c>
      <c r="F22" s="39">
        <f t="shared" si="14"/>
        <v>764.11</v>
      </c>
      <c r="G22" s="51">
        <f t="shared" si="14"/>
        <v>198</v>
      </c>
      <c r="H22" s="39">
        <f t="shared" si="14"/>
        <v>399.34000000000003</v>
      </c>
      <c r="I22" s="51">
        <f t="shared" si="14"/>
        <v>44</v>
      </c>
      <c r="J22" s="39">
        <f t="shared" si="14"/>
        <v>68.39</v>
      </c>
      <c r="K22" s="117">
        <f t="shared" si="12"/>
        <v>16.158298877731838</v>
      </c>
      <c r="L22" s="41">
        <f>M22/D22</f>
        <v>1.3968750583395522</v>
      </c>
      <c r="M22" s="16">
        <f t="shared" si="10"/>
        <v>364.77</v>
      </c>
      <c r="N22" s="16">
        <f>N23+N24+N25</f>
        <v>364.77</v>
      </c>
      <c r="O22" s="16">
        <f t="shared" si="1"/>
        <v>139.6875058339552</v>
      </c>
      <c r="P22" s="16"/>
      <c r="Q22" s="81">
        <f>NE!D22+SE!D22+SUD!D22+SV!D22+VEST!D22+NV!D22+CENTRU!D22+'BI'!D22</f>
        <v>2947.48625</v>
      </c>
      <c r="R22" s="9">
        <f>NE!E22+SE!E22+SUD!E22+SV!E22+VEST!E22+NV!E22+CENTRU!E22+'BI'!E22</f>
        <v>4584</v>
      </c>
      <c r="S22" s="9">
        <f>NE!F22+SE!F22+SUD!F22+SV!F22+VEST!F22+NV!F22+CENTRU!F22+'BI'!F22</f>
        <v>6440.895999999999</v>
      </c>
      <c r="T22" s="9">
        <f>NE!G22+SE!G22+SUD!G22+SV!G22+VEST!G22+NV!G22+CENTRU!G22+'BI'!G22</f>
        <v>1750</v>
      </c>
      <c r="U22" s="9">
        <f>NE!H22+SE!H22+SUD!H22+SV!H22+VEST!H22+NV!H22+CENTRU!H22+'BI'!H22</f>
        <v>2637.156</v>
      </c>
      <c r="V22" s="9">
        <f>NE!I22+SE!I22+SUD!I22+SV!I22+VEST!I22+NV!I22+CENTRU!I22+'BI'!I22</f>
        <v>614</v>
      </c>
      <c r="W22" s="16">
        <f>NE!J22+SE!J22+SUD!J22+SV!J22+VEST!J22+NV!J22+CENTRU!J22+'BI'!J22</f>
        <v>697.36</v>
      </c>
      <c r="X22" s="9" t="e">
        <f>NE!#REF!+SE!#REF!+SUD!#REF!+SV!#REF!+VEST!#REF!+NV!#REF!+CENTRU!#REF!+'BI'!#REF!</f>
        <v>#REF!</v>
      </c>
      <c r="Y22" s="23" t="e">
        <f>NE!#REF!+SE!#REF!+SUD!#REF!+SV!#REF!+VEST!#REF!+NV!#REF!+CENTRU!#REF!+'BI'!#REF!</f>
        <v>#REF!</v>
      </c>
      <c r="Z22" s="9" t="e">
        <f>NE!#REF!+SE!#REF!+SUD!#REF!+SV!#REF!+VEST!#REF!+NV!#REF!+CENTRU!#REF!+'BI'!#REF!</f>
        <v>#REF!</v>
      </c>
      <c r="AA22" s="9">
        <f>NE!L22+SE!L22+SUD!L22+SV!L22+VEST!L22+NV!L22+CENTRU!L22+'BI'!L22</f>
        <v>10.524549300500816</v>
      </c>
      <c r="AB22" s="9"/>
      <c r="AC22" s="78">
        <f t="shared" si="3"/>
        <v>2220</v>
      </c>
      <c r="AD22" s="78">
        <f t="shared" si="4"/>
        <v>3106.3799999999987</v>
      </c>
      <c r="AF22" s="80">
        <f t="shared" si="5"/>
        <v>2834</v>
      </c>
      <c r="AG22" s="80">
        <f t="shared" si="6"/>
        <v>3803.739999999999</v>
      </c>
      <c r="AH22" s="81">
        <f t="shared" si="7"/>
        <v>129.05030515409524</v>
      </c>
      <c r="AI22" s="100">
        <f t="shared" si="8"/>
        <v>934.2355397273728</v>
      </c>
    </row>
    <row r="23" spans="1:36" ht="12.75">
      <c r="A23" s="16">
        <v>23.83</v>
      </c>
      <c r="B23" s="123">
        <f t="shared" si="9"/>
        <v>12.671110454813938</v>
      </c>
      <c r="C23" s="38" t="s">
        <v>23</v>
      </c>
      <c r="D23" s="42">
        <f>A23*$D$6</f>
        <v>100.383875</v>
      </c>
      <c r="E23" s="50">
        <v>34</v>
      </c>
      <c r="F23" s="42">
        <v>492.81</v>
      </c>
      <c r="G23" s="50">
        <v>22</v>
      </c>
      <c r="H23" s="42">
        <v>316.18</v>
      </c>
      <c r="I23" s="50">
        <v>2</v>
      </c>
      <c r="J23" s="42">
        <v>47.23</v>
      </c>
      <c r="K23" s="117">
        <f t="shared" si="12"/>
        <v>11.15888954518606</v>
      </c>
      <c r="L23" s="44">
        <f>M23/D23</f>
        <v>1.7595455445408936</v>
      </c>
      <c r="M23" s="16">
        <f t="shared" si="10"/>
        <v>176.63</v>
      </c>
      <c r="N23" s="16">
        <f t="shared" si="2"/>
        <v>176.63</v>
      </c>
      <c r="O23" s="16">
        <f t="shared" si="1"/>
        <v>175.95455445408936</v>
      </c>
      <c r="P23" s="16"/>
      <c r="Q23" s="35">
        <f>NE!D23+SE!D23+SUD!D23+SV!D23+VEST!D23+NV!D23+CENTRU!D23+'BI'!D23</f>
        <v>1132.8255</v>
      </c>
      <c r="R23" s="9">
        <f>NE!E23+SE!E23+SUD!E23+SV!E23+VEST!E23+NV!E23+CENTRU!E23+'BI'!E23</f>
        <v>256</v>
      </c>
      <c r="S23" s="9">
        <f>NE!F23+SE!F23+SUD!F23+SV!F23+VEST!F23+NV!F23+CENTRU!F23+'BI'!F23</f>
        <v>3735.68</v>
      </c>
      <c r="T23" s="9">
        <f>NE!G23+SE!G23+SUD!G23+SV!G23+VEST!G23+NV!G23+CENTRU!G23+'BI'!G23</f>
        <v>117</v>
      </c>
      <c r="U23" s="9">
        <f>NE!H23+SE!H23+SUD!H23+SV!H23+VEST!H23+NV!H23+CENTRU!H23+'BI'!H23</f>
        <v>1742.8</v>
      </c>
      <c r="V23" s="9">
        <f>NE!I23+SE!I23+SUD!I23+SV!I23+VEST!I23+NV!I23+CENTRU!I23+'BI'!I23</f>
        <v>26</v>
      </c>
      <c r="W23" s="16">
        <f>NE!J23+SE!J23+SUD!J23+SV!J23+VEST!J23+NV!J23+CENTRU!J23+'BI'!J23</f>
        <v>407</v>
      </c>
      <c r="X23" s="9" t="e">
        <f>NE!#REF!+SE!#REF!+SUD!#REF!+SV!#REF!+VEST!#REF!+NV!#REF!+CENTRU!#REF!+'BI'!#REF!</f>
        <v>#REF!</v>
      </c>
      <c r="Y23" s="23" t="e">
        <f>NE!#REF!+SE!#REF!+SUD!#REF!+SV!#REF!+VEST!#REF!+NV!#REF!+CENTRU!#REF!+'BI'!#REF!</f>
        <v>#REF!</v>
      </c>
      <c r="Z23" s="9" t="e">
        <f>NE!#REF!+SE!#REF!+SUD!#REF!+SV!#REF!+VEST!#REF!+NV!#REF!+CENTRU!#REF!+'BI'!#REF!</f>
        <v>#REF!</v>
      </c>
      <c r="AA23" s="9">
        <f>NE!L23+SE!L23+SUD!L23+SV!L23+VEST!L23+NV!L23+CENTRU!L23+'BI'!L23</f>
        <v>14.298704686425703</v>
      </c>
      <c r="AB23" s="9"/>
      <c r="AC23" s="78">
        <f t="shared" si="3"/>
        <v>113</v>
      </c>
      <c r="AD23" s="78">
        <f t="shared" si="4"/>
        <v>1585.8799999999999</v>
      </c>
      <c r="AF23" s="80">
        <f t="shared" si="5"/>
        <v>139</v>
      </c>
      <c r="AG23" s="80">
        <f t="shared" si="6"/>
        <v>1992.8799999999999</v>
      </c>
      <c r="AH23" s="81">
        <f t="shared" si="7"/>
        <v>175.9211811527901</v>
      </c>
      <c r="AI23" s="100">
        <f t="shared" si="8"/>
        <v>489.47071104015714</v>
      </c>
      <c r="AJ23">
        <v>4.1</v>
      </c>
    </row>
    <row r="24" spans="1:36" ht="12.75">
      <c r="A24" s="16">
        <v>20.43</v>
      </c>
      <c r="B24" s="123">
        <f t="shared" si="9"/>
        <v>20.43</v>
      </c>
      <c r="C24" s="38" t="s">
        <v>24</v>
      </c>
      <c r="D24" s="42">
        <f>A24*$D$6</f>
        <v>86.06137500000001</v>
      </c>
      <c r="E24" s="50">
        <v>0</v>
      </c>
      <c r="F24" s="42">
        <v>0</v>
      </c>
      <c r="G24" s="50">
        <v>0</v>
      </c>
      <c r="H24" s="42">
        <v>0</v>
      </c>
      <c r="I24" s="50">
        <v>0</v>
      </c>
      <c r="J24" s="42">
        <v>0</v>
      </c>
      <c r="K24" s="117">
        <f t="shared" si="12"/>
        <v>0</v>
      </c>
      <c r="L24" s="44">
        <f>M24/D24</f>
        <v>0</v>
      </c>
      <c r="M24" s="16">
        <f t="shared" si="10"/>
        <v>0</v>
      </c>
      <c r="N24" s="16">
        <f t="shared" si="2"/>
        <v>0</v>
      </c>
      <c r="O24" s="16">
        <f t="shared" si="1"/>
        <v>0</v>
      </c>
      <c r="P24" s="16"/>
      <c r="Q24" s="35">
        <f>NE!D24+SE!D24+SUD!D24+SV!D24+VEST!D24+NV!D24+CENTRU!D24+'BI'!D24</f>
        <v>971.7816250000001</v>
      </c>
      <c r="R24" s="9">
        <f>NE!E24+SE!E24+SUD!E24+SV!E24+VEST!E24+NV!E24+CENTRU!E24+'BI'!E24</f>
        <v>8</v>
      </c>
      <c r="S24" s="9">
        <f>NE!F24+SE!F24+SUD!F24+SV!F24+VEST!F24+NV!F24+CENTRU!F24+'BI'!F24</f>
        <v>176.80599999999998</v>
      </c>
      <c r="T24" s="9">
        <f>NE!G24+SE!G24+SUD!G24+SV!G24+VEST!G24+NV!G24+CENTRU!G24+'BI'!G24</f>
        <v>2</v>
      </c>
      <c r="U24" s="9">
        <f>NE!H24+SE!H24+SUD!H24+SV!H24+VEST!H24+NV!H24+CENTRU!H24+'BI'!H24</f>
        <v>17.636</v>
      </c>
      <c r="V24" s="9">
        <f>NE!I24+SE!I24+SUD!I24+SV!I24+VEST!I24+NV!I24+CENTRU!I24+'BI'!I24</f>
        <v>0</v>
      </c>
      <c r="W24" s="16">
        <f>NE!J24+SE!J24+SUD!J24+SV!J24+VEST!J24+NV!J24+CENTRU!J24+'BI'!J24</f>
        <v>0</v>
      </c>
      <c r="X24" s="9" t="e">
        <f>NE!#REF!+SE!#REF!+SUD!#REF!+SV!#REF!+VEST!#REF!+NV!#REF!+CENTRU!#REF!+'BI'!#REF!</f>
        <v>#REF!</v>
      </c>
      <c r="Y24" s="23" t="e">
        <f>NE!#REF!+SE!#REF!+SUD!#REF!+SV!#REF!+VEST!#REF!+NV!#REF!+CENTRU!#REF!+'BI'!#REF!</f>
        <v>#REF!</v>
      </c>
      <c r="Z24" s="9" t="e">
        <f>NE!#REF!+SE!#REF!+SUD!#REF!+SV!#REF!+VEST!#REF!+NV!#REF!+CENTRU!#REF!+'BI'!#REF!</f>
        <v>#REF!</v>
      </c>
      <c r="AA24" s="9">
        <f>NE!L24+SE!L24+SUD!L24+SV!L24+VEST!L24+NV!L24+CENTRU!L24+'BI'!L24</f>
        <v>1.573463844643663</v>
      </c>
      <c r="AB24" s="9"/>
      <c r="AC24" s="78">
        <f t="shared" si="3"/>
        <v>6</v>
      </c>
      <c r="AD24" s="78">
        <f t="shared" si="4"/>
        <v>159.17</v>
      </c>
      <c r="AF24" s="80">
        <f t="shared" si="5"/>
        <v>6</v>
      </c>
      <c r="AG24" s="80">
        <f t="shared" si="6"/>
        <v>159.17</v>
      </c>
      <c r="AH24" s="81">
        <f t="shared" si="7"/>
        <v>16.379194245414958</v>
      </c>
      <c r="AI24" s="100">
        <f t="shared" si="8"/>
        <v>39.093700110524374</v>
      </c>
      <c r="AJ24">
        <v>4.2</v>
      </c>
    </row>
    <row r="25" spans="1:36" ht="12.75">
      <c r="A25" s="16">
        <v>17.73</v>
      </c>
      <c r="B25" s="123">
        <f t="shared" si="9"/>
        <v>12.730590667454223</v>
      </c>
      <c r="C25" s="38" t="s">
        <v>41</v>
      </c>
      <c r="D25" s="42">
        <f>A25*$D$6</f>
        <v>74.68762500000001</v>
      </c>
      <c r="E25" s="50">
        <v>425</v>
      </c>
      <c r="F25" s="42">
        <v>271.3</v>
      </c>
      <c r="G25" s="50">
        <v>176</v>
      </c>
      <c r="H25" s="42">
        <v>83.16</v>
      </c>
      <c r="I25" s="50">
        <v>42</v>
      </c>
      <c r="J25" s="42">
        <v>21.16</v>
      </c>
      <c r="K25" s="117">
        <f t="shared" si="12"/>
        <v>4.999409332545777</v>
      </c>
      <c r="L25" s="44">
        <f>M25/D25</f>
        <v>2.519025072761384</v>
      </c>
      <c r="M25" s="16">
        <f t="shared" si="10"/>
        <v>188.14000000000001</v>
      </c>
      <c r="N25" s="16">
        <f t="shared" si="2"/>
        <v>188.14000000000001</v>
      </c>
      <c r="O25" s="16">
        <f t="shared" si="1"/>
        <v>251.9025072761384</v>
      </c>
      <c r="P25" s="16"/>
      <c r="Q25" s="35">
        <f>NE!D25+SE!D25+SUD!D25+SV!D25+VEST!D25+NV!D25+CENTRU!D25+'BI'!D25</f>
        <v>842.8791250000002</v>
      </c>
      <c r="R25" s="9">
        <f>NE!E25+SE!E25+SUD!E25+SV!E25+VEST!E25+NV!E25+CENTRU!E25+'BI'!E25</f>
        <v>4320</v>
      </c>
      <c r="S25" s="35">
        <f>NE!F25+SE!F25+SUD!F25+SV!F25+VEST!F25+NV!F25+CENTRU!F25+'BI'!F25</f>
        <v>2528.41</v>
      </c>
      <c r="T25" s="9">
        <f>NE!G25+SE!G25+SUD!G25+SV!G25+VEST!G25+NV!G25+CENTRU!G25+'BI'!G25</f>
        <v>1631</v>
      </c>
      <c r="U25" s="35">
        <f>NE!H25+SE!H25+SUD!H25+SV!H25+VEST!H25+NV!H25+CENTRU!H25+'BI'!H25</f>
        <v>876.7199999999999</v>
      </c>
      <c r="V25" s="9">
        <f>NE!I25+SE!I25+SUD!I25+SV!I25+VEST!I25+NV!I25+CENTRU!I25+'BI'!I25</f>
        <v>588</v>
      </c>
      <c r="W25" s="16">
        <f>NE!J25+SE!J25+SUD!J25+SV!J25+VEST!J25+NV!J25+CENTRU!J25+'BI'!J25</f>
        <v>290.36</v>
      </c>
      <c r="X25" s="35" t="e">
        <f>NE!#REF!+SE!#REF!+SUD!#REF!+SV!#REF!+VEST!#REF!+NV!#REF!+CENTRU!#REF!+'BI'!#REF!</f>
        <v>#REF!</v>
      </c>
      <c r="Y25" s="23" t="e">
        <f>NE!#REF!+SE!#REF!+SUD!#REF!+SV!#REF!+VEST!#REF!+NV!#REF!+CENTRU!#REF!+'BI'!#REF!</f>
        <v>#REF!</v>
      </c>
      <c r="Z25" s="35" t="e">
        <f>NE!#REF!+SE!#REF!+SUD!#REF!+SV!#REF!+VEST!#REF!+NV!#REF!+CENTRU!#REF!+'BI'!#REF!</f>
        <v>#REF!</v>
      </c>
      <c r="AA25" s="35">
        <f>NE!L25+SE!L25+SUD!L25+SV!L25+VEST!L25+NV!L25+CENTRU!L25+'BI'!L25</f>
        <v>15.77179001748351</v>
      </c>
      <c r="AB25" s="9"/>
      <c r="AC25" s="78">
        <f t="shared" si="3"/>
        <v>2101</v>
      </c>
      <c r="AD25" s="78">
        <f t="shared" si="4"/>
        <v>1361.33</v>
      </c>
      <c r="AF25" s="80">
        <f t="shared" si="5"/>
        <v>2689</v>
      </c>
      <c r="AG25" s="80">
        <f t="shared" si="6"/>
        <v>1651.69</v>
      </c>
      <c r="AH25" s="81">
        <f t="shared" si="7"/>
        <v>195.95810965184359</v>
      </c>
      <c r="AI25" s="100">
        <f t="shared" si="8"/>
        <v>405.6711285766916</v>
      </c>
      <c r="AJ25">
        <v>4.3</v>
      </c>
    </row>
    <row r="26" spans="1:35" ht="12.75">
      <c r="A26" s="16"/>
      <c r="B26" s="123">
        <f t="shared" si="9"/>
        <v>0</v>
      </c>
      <c r="C26" s="25"/>
      <c r="D26" s="42"/>
      <c r="E26" s="50"/>
      <c r="F26" s="42"/>
      <c r="G26" s="50"/>
      <c r="H26" s="42"/>
      <c r="I26" s="50"/>
      <c r="J26" s="42"/>
      <c r="K26" s="117">
        <f t="shared" si="12"/>
        <v>0</v>
      </c>
      <c r="L26" s="44"/>
      <c r="M26" s="16">
        <f t="shared" si="10"/>
        <v>0</v>
      </c>
      <c r="N26" s="16">
        <f t="shared" si="2"/>
        <v>0</v>
      </c>
      <c r="O26" s="16" t="e">
        <f t="shared" si="1"/>
        <v>#DIV/0!</v>
      </c>
      <c r="P26" s="16"/>
      <c r="Q26" s="35">
        <f>NE!D26+SE!D26+SUD!D26+SV!D26+VEST!D26+NV!D26+CENTRU!D26+'BI'!D26</f>
        <v>0</v>
      </c>
      <c r="R26" s="9">
        <f>NE!E26+SE!E26+SUD!E26+SV!E26+VEST!E26+NV!E26+CENTRU!E26+'BI'!E26</f>
        <v>0</v>
      </c>
      <c r="T26" s="9">
        <f>NE!G26+SE!G26+SUD!G26+SV!G26+VEST!G26+NV!G26+CENTRU!G26+'BI'!G26</f>
        <v>0</v>
      </c>
      <c r="AC26" s="78">
        <f t="shared" si="3"/>
        <v>0</v>
      </c>
      <c r="AD26" s="78">
        <f t="shared" si="4"/>
        <v>0</v>
      </c>
      <c r="AF26" s="80">
        <f t="shared" si="5"/>
        <v>0</v>
      </c>
      <c r="AG26" s="80"/>
      <c r="AH26" s="81" t="e">
        <f t="shared" si="7"/>
        <v>#DIV/0!</v>
      </c>
      <c r="AI26" s="100">
        <f t="shared" si="8"/>
        <v>0</v>
      </c>
    </row>
    <row r="27" spans="1:35" ht="12.75">
      <c r="A27" s="16"/>
      <c r="B27" s="123">
        <f t="shared" si="9"/>
        <v>-14.702894270525695</v>
      </c>
      <c r="C27" s="32" t="s">
        <v>25</v>
      </c>
      <c r="D27" s="39">
        <f aca="true" t="shared" si="15" ref="D27:J27">D28+D29+D30</f>
        <v>228.40175000000002</v>
      </c>
      <c r="E27" s="51">
        <f t="shared" si="15"/>
        <v>73</v>
      </c>
      <c r="F27" s="39">
        <f t="shared" si="15"/>
        <v>482.21</v>
      </c>
      <c r="G27" s="51">
        <f t="shared" si="15"/>
        <v>24</v>
      </c>
      <c r="H27" s="39">
        <f t="shared" si="15"/>
        <v>93.14</v>
      </c>
      <c r="I27" s="51">
        <f t="shared" si="15"/>
        <v>8</v>
      </c>
      <c r="J27" s="39">
        <f t="shared" si="15"/>
        <v>62.230000000000004</v>
      </c>
      <c r="K27" s="117">
        <f t="shared" si="12"/>
        <v>14.702894270525695</v>
      </c>
      <c r="L27" s="41">
        <f>M27/D27</f>
        <v>1.7034457923374053</v>
      </c>
      <c r="M27" s="16">
        <f t="shared" si="10"/>
        <v>389.07</v>
      </c>
      <c r="N27" s="16">
        <f>N28+N29+N30</f>
        <v>389.07</v>
      </c>
      <c r="O27" s="16">
        <f t="shared" si="1"/>
        <v>170.34457923374052</v>
      </c>
      <c r="P27" s="16"/>
      <c r="Q27" s="81">
        <f>NE!D27+SE!D27+SUD!D27+SV!D27+VEST!D27+NV!D27+CENTRU!D27+'BI'!D27</f>
        <v>2578.30275</v>
      </c>
      <c r="R27" s="9">
        <f>NE!E27+SE!E27+SUD!E27+SV!E27+VEST!E27+NV!E27+CENTRU!E27+'BI'!E27</f>
        <v>1069</v>
      </c>
      <c r="S27" s="9">
        <f>NE!F27+SE!F27+SUD!F27+SV!F27+VEST!F27+NV!F27+CENTRU!F27+'BI'!F27</f>
        <v>5860.5599999999995</v>
      </c>
      <c r="T27" s="9">
        <f>NE!G27+SE!G27+SUD!G27+SV!G27+VEST!G27+NV!G27+CENTRU!G27+'BI'!G27</f>
        <v>388</v>
      </c>
      <c r="U27" s="9">
        <f>NE!H27+SE!H27+SUD!H27+SV!H27+VEST!H27+NV!H27+CENTRU!H27+'BI'!H27</f>
        <v>1864.3</v>
      </c>
      <c r="V27" s="9">
        <f>NE!I27+SE!I27+SUD!I27+SV!I27+VEST!I27+NV!I27+CENTRU!I27+'BI'!I27</f>
        <v>255</v>
      </c>
      <c r="W27" s="16">
        <f>NE!J27+SE!J27+SUD!J27+SV!J27+VEST!J27+NV!J27+CENTRU!J27+'BI'!J27</f>
        <v>1587.8999999999999</v>
      </c>
      <c r="X27" s="9" t="e">
        <f>NE!#REF!+SE!#REF!+SUD!#REF!+SV!#REF!+VEST!#REF!+NV!#REF!+CENTRU!#REF!+'BI'!#REF!</f>
        <v>#REF!</v>
      </c>
      <c r="Y27" s="23" t="e">
        <f>NE!#REF!+SE!#REF!+SUD!#REF!+SV!#REF!+VEST!#REF!+NV!#REF!+CENTRU!#REF!+'BI'!#REF!</f>
        <v>#REF!</v>
      </c>
      <c r="Z27" s="9" t="e">
        <f>NE!#REF!+SE!#REF!+SUD!#REF!+SV!#REF!+VEST!#REF!+NV!#REF!+CENTRU!#REF!+'BI'!#REF!</f>
        <v>#REF!</v>
      </c>
      <c r="AA27" s="9">
        <f>NE!L27+SE!L27+SUD!L27+SV!L27+VEST!L27+NV!L27+CENTRU!L27+'BI'!L27</f>
        <v>12.43471585283522</v>
      </c>
      <c r="AB27" s="9"/>
      <c r="AC27" s="78">
        <f t="shared" si="3"/>
        <v>426</v>
      </c>
      <c r="AD27" s="78">
        <f t="shared" si="4"/>
        <v>2408.3599999999997</v>
      </c>
      <c r="AF27" s="80">
        <f t="shared" si="5"/>
        <v>681</v>
      </c>
      <c r="AG27" s="80">
        <f t="shared" si="6"/>
        <v>3996.2599999999993</v>
      </c>
      <c r="AH27" s="81">
        <f t="shared" si="7"/>
        <v>154.9957622315688</v>
      </c>
      <c r="AI27" s="100">
        <f t="shared" si="8"/>
        <v>981.5203242048383</v>
      </c>
    </row>
    <row r="28" spans="1:36" ht="12.75">
      <c r="A28" s="16">
        <v>20.43</v>
      </c>
      <c r="B28" s="123">
        <f t="shared" si="9"/>
        <v>20.43</v>
      </c>
      <c r="C28" s="38" t="s">
        <v>26</v>
      </c>
      <c r="D28" s="42">
        <f>A28*$D$6</f>
        <v>86.06137500000001</v>
      </c>
      <c r="E28" s="50">
        <v>9</v>
      </c>
      <c r="F28" s="42">
        <v>187.03</v>
      </c>
      <c r="G28" s="50">
        <v>0</v>
      </c>
      <c r="H28" s="42">
        <v>0</v>
      </c>
      <c r="I28" s="50">
        <v>0</v>
      </c>
      <c r="J28" s="42">
        <v>0</v>
      </c>
      <c r="K28" s="117">
        <f t="shared" si="12"/>
        <v>0</v>
      </c>
      <c r="L28" s="44">
        <f>M28/D28</f>
        <v>2.1732164981096336</v>
      </c>
      <c r="M28" s="16">
        <f t="shared" si="10"/>
        <v>187.03</v>
      </c>
      <c r="N28" s="16">
        <f t="shared" si="2"/>
        <v>187.03</v>
      </c>
      <c r="O28" s="16">
        <f t="shared" si="1"/>
        <v>217.32164981096338</v>
      </c>
      <c r="P28" s="16"/>
      <c r="Q28" s="35">
        <f>NE!D28+SE!D28+SUD!D28+SV!D28+VEST!D28+NV!D28+CENTRU!D28+'BI'!D28</f>
        <v>971.7816250000001</v>
      </c>
      <c r="R28" s="9">
        <f>NE!E28+SE!E28+SUD!E28+SV!E28+VEST!E28+NV!E28+CENTRU!E28+'BI'!E28</f>
        <v>177</v>
      </c>
      <c r="S28" s="9">
        <f>NE!F28+SE!F28+SUD!F28+SV!F28+VEST!F28+NV!F28+CENTRU!F28+'BI'!F28</f>
        <v>2445.77</v>
      </c>
      <c r="T28" s="9">
        <f>NE!G28+SE!G28+SUD!G28+SV!G28+VEST!G28+NV!G28+CENTRU!G28+'BI'!G28</f>
        <v>41</v>
      </c>
      <c r="U28" s="9">
        <f>NE!H28+SE!H28+SUD!H28+SV!H28+VEST!H28+NV!H28+CENTRU!H28+'BI'!H28</f>
        <v>399.28</v>
      </c>
      <c r="V28" s="9">
        <f>NE!I28+SE!I28+SUD!I28+SV!I28+VEST!I28+NV!I28+CENTRU!I28+'BI'!I28</f>
        <v>50</v>
      </c>
      <c r="W28" s="16">
        <f>NE!J28+SE!J28+SUD!J28+SV!J28+VEST!J28+NV!J28+CENTRU!J28+'BI'!J28</f>
        <v>819.15</v>
      </c>
      <c r="X28" s="9" t="e">
        <f>NE!#REF!+SE!#REF!+SUD!#REF!+SV!#REF!+VEST!#REF!+NV!#REF!+CENTRU!#REF!+'BI'!#REF!</f>
        <v>#REF!</v>
      </c>
      <c r="Y28" s="23" t="e">
        <f>NE!#REF!+SE!#REF!+SUD!#REF!+SV!#REF!+VEST!#REF!+NV!#REF!+CENTRU!#REF!+'BI'!#REF!</f>
        <v>#REF!</v>
      </c>
      <c r="Z28" s="9" t="e">
        <f>NE!#REF!+SE!#REF!+SUD!#REF!+SV!#REF!+VEST!#REF!+NV!#REF!+CENTRU!#REF!+'BI'!#REF!</f>
        <v>#REF!</v>
      </c>
      <c r="AA28" s="9">
        <f>NE!L28+SE!L28+SUD!L28+SV!L28+VEST!L28+NV!L28+CENTRU!L28+'BI'!L28</f>
        <v>16.817716416209688</v>
      </c>
      <c r="AB28" s="9"/>
      <c r="AC28" s="78">
        <f t="shared" si="3"/>
        <v>86</v>
      </c>
      <c r="AD28" s="78">
        <f t="shared" si="4"/>
        <v>1227.3400000000001</v>
      </c>
      <c r="AF28" s="80">
        <f t="shared" si="5"/>
        <v>136</v>
      </c>
      <c r="AG28" s="80">
        <f t="shared" si="6"/>
        <v>2046.49</v>
      </c>
      <c r="AH28" s="81">
        <f t="shared" si="7"/>
        <v>210.59155136834366</v>
      </c>
      <c r="AI28" s="100">
        <f t="shared" si="8"/>
        <v>502.63784845879894</v>
      </c>
      <c r="AJ28">
        <v>5.1</v>
      </c>
    </row>
    <row r="29" spans="1:38" ht="12.75">
      <c r="A29" s="16">
        <v>20.47</v>
      </c>
      <c r="B29" s="123">
        <f t="shared" si="9"/>
        <v>18.700360307147076</v>
      </c>
      <c r="C29" s="38" t="s">
        <v>42</v>
      </c>
      <c r="D29" s="42">
        <f>A29*$D$6</f>
        <v>86.229875</v>
      </c>
      <c r="E29" s="50">
        <v>9</v>
      </c>
      <c r="F29" s="42">
        <v>186.67</v>
      </c>
      <c r="G29" s="50">
        <v>3</v>
      </c>
      <c r="H29" s="42">
        <v>43.94</v>
      </c>
      <c r="I29" s="50">
        <v>1</v>
      </c>
      <c r="J29" s="42">
        <v>7.49</v>
      </c>
      <c r="K29" s="117">
        <f t="shared" si="12"/>
        <v>1.7696396928529239</v>
      </c>
      <c r="L29" s="44">
        <f>M29/D29</f>
        <v>1.6552267992966472</v>
      </c>
      <c r="M29" s="16">
        <f t="shared" si="10"/>
        <v>142.73</v>
      </c>
      <c r="N29" s="16">
        <f t="shared" si="2"/>
        <v>142.73</v>
      </c>
      <c r="O29" s="16">
        <f t="shared" si="1"/>
        <v>165.52267992966472</v>
      </c>
      <c r="P29" s="16"/>
      <c r="Q29" s="35">
        <f>NE!D29+SE!D29+SUD!D29+SV!D29+VEST!D29+NV!D29+CENTRU!D29+'BI'!D29</f>
        <v>973.129625</v>
      </c>
      <c r="R29" s="9">
        <f>NE!E29+SE!E29+SUD!E29+SV!E29+VEST!E29+NV!E29+CENTRU!E29+'BI'!E29</f>
        <v>281</v>
      </c>
      <c r="S29" s="9">
        <f>NE!F29+SE!F29+SUD!F29+SV!F29+VEST!F29+NV!F29+CENTRU!F29+'BI'!F29</f>
        <v>2893.2400000000002</v>
      </c>
      <c r="T29" s="9">
        <f>NE!G29+SE!G29+SUD!G29+SV!G29+VEST!G29+NV!G29+CENTRU!G29+'BI'!G29</f>
        <v>145</v>
      </c>
      <c r="U29" s="9">
        <f>NE!H29+SE!H29+SUD!H29+SV!H29+VEST!H29+NV!H29+CENTRU!H29+'BI'!H29</f>
        <v>1281.81</v>
      </c>
      <c r="V29" s="9">
        <f>NE!I29+SE!I29+SUD!I29+SV!I29+VEST!I29+NV!I29+CENTRU!I29+'BI'!I29</f>
        <v>69</v>
      </c>
      <c r="W29" s="16">
        <f>NE!J29+SE!J29+SUD!J29+SV!J29+VEST!J29+NV!J29+CENTRU!J29+'BI'!J29</f>
        <v>620.5</v>
      </c>
      <c r="X29" s="9" t="e">
        <f>NE!#REF!+SE!#REF!+SUD!#REF!+SV!#REF!+VEST!#REF!+NV!#REF!+CENTRU!#REF!+'BI'!#REF!</f>
        <v>#REF!</v>
      </c>
      <c r="Y29" s="23" t="e">
        <f>NE!#REF!+SE!#REF!+SUD!#REF!+SV!#REF!+VEST!#REF!+NV!#REF!+CENTRU!#REF!+'BI'!#REF!</f>
        <v>#REF!</v>
      </c>
      <c r="Z29" s="9" t="e">
        <f>NE!#REF!+SE!#REF!+SUD!#REF!+SV!#REF!+VEST!#REF!+NV!#REF!+CENTRU!#REF!+'BI'!#REF!</f>
        <v>#REF!</v>
      </c>
      <c r="AA29" s="9">
        <f>NE!L29+SE!L29+SUD!L29+SV!L29+VEST!L29+NV!L29+CENTRU!L29+'BI'!L29</f>
        <v>13.263389808269984</v>
      </c>
      <c r="AB29" s="9"/>
      <c r="AC29" s="78">
        <f t="shared" si="3"/>
        <v>67</v>
      </c>
      <c r="AD29" s="78">
        <f t="shared" si="4"/>
        <v>990.9300000000003</v>
      </c>
      <c r="AF29" s="80">
        <f t="shared" si="5"/>
        <v>136</v>
      </c>
      <c r="AG29" s="80">
        <f t="shared" si="6"/>
        <v>1611.4300000000003</v>
      </c>
      <c r="AH29" s="81">
        <f t="shared" si="7"/>
        <v>165.59253347158148</v>
      </c>
      <c r="AI29" s="100">
        <f t="shared" si="8"/>
        <v>395.7828810020877</v>
      </c>
      <c r="AJ29">
        <v>5.2</v>
      </c>
      <c r="AK29" s="35">
        <f>F29-H29-J29</f>
        <v>135.23999999999998</v>
      </c>
      <c r="AL29" s="35">
        <f>D29-AK29</f>
        <v>-49.010124999999974</v>
      </c>
    </row>
    <row r="30" spans="1:36" ht="12.75">
      <c r="A30" s="16">
        <v>13.32</v>
      </c>
      <c r="B30" s="123">
        <f t="shared" si="9"/>
        <v>0.38674542232722864</v>
      </c>
      <c r="C30" s="38" t="s">
        <v>36</v>
      </c>
      <c r="D30" s="42">
        <f>A30*$D$6</f>
        <v>56.11050000000001</v>
      </c>
      <c r="E30" s="50">
        <v>55</v>
      </c>
      <c r="F30" s="42">
        <v>108.51</v>
      </c>
      <c r="G30" s="50">
        <v>21</v>
      </c>
      <c r="H30" s="42">
        <v>49.2</v>
      </c>
      <c r="I30" s="50">
        <v>7</v>
      </c>
      <c r="J30" s="42">
        <v>54.74</v>
      </c>
      <c r="K30" s="117">
        <f t="shared" si="12"/>
        <v>12.933254577672772</v>
      </c>
      <c r="L30" s="44">
        <f>M30/D30</f>
        <v>1.057021413104499</v>
      </c>
      <c r="M30" s="16">
        <f t="shared" si="10"/>
        <v>59.31</v>
      </c>
      <c r="N30" s="16">
        <f t="shared" si="2"/>
        <v>59.31</v>
      </c>
      <c r="O30" s="16">
        <f t="shared" si="1"/>
        <v>105.7021413104499</v>
      </c>
      <c r="P30" s="16"/>
      <c r="Q30" s="35">
        <f>NE!D30+SE!D30+SUD!D30+SV!D30+VEST!D30+NV!D30+CENTRU!D30+'BI'!D30</f>
        <v>633.3915000000001</v>
      </c>
      <c r="R30" s="9">
        <f>NE!E30+SE!E30+SUD!E30+SV!E30+VEST!E30+NV!E30+CENTRU!E30+'BI'!E30</f>
        <v>611</v>
      </c>
      <c r="S30" s="9">
        <f>NE!F30+SE!F30+SUD!F30+SV!F30+VEST!F30+NV!F30+CENTRU!F30+'BI'!F30</f>
        <v>521.5500000000001</v>
      </c>
      <c r="T30" s="9">
        <f>NE!G30+SE!G30+SUD!G30+SV!G30+VEST!G30+NV!G30+CENTRU!G30+'BI'!G30</f>
        <v>202</v>
      </c>
      <c r="U30" s="9">
        <f>NE!H30+SE!H30+SUD!H30+SV!H30+VEST!H30+NV!H30+CENTRU!H30+'BI'!H30</f>
        <v>183.20999999999998</v>
      </c>
      <c r="V30" s="9">
        <f>NE!I30+SE!I30+SUD!I30+SV!I30+VEST!I30+NV!I30+CENTRU!I30+'BI'!I30</f>
        <v>136</v>
      </c>
      <c r="W30" s="16">
        <f>NE!J30+SE!J30+SUD!J30+SV!J30+VEST!J30+NV!J30+CENTRU!J30+'BI'!J30</f>
        <v>148.25</v>
      </c>
      <c r="X30" s="9" t="e">
        <f>NE!#REF!+SE!#REF!+SUD!#REF!+SV!#REF!+VEST!#REF!+NV!#REF!+CENTRU!#REF!+'BI'!#REF!</f>
        <v>#REF!</v>
      </c>
      <c r="Y30" s="23" t="e">
        <f>NE!#REF!+SE!#REF!+SUD!#REF!+SV!#REF!+VEST!#REF!+NV!#REF!+CENTRU!#REF!+'BI'!#REF!</f>
        <v>#REF!</v>
      </c>
      <c r="Z30" s="9" t="e">
        <f>NE!#REF!+SE!#REF!+SUD!#REF!+SV!#REF!+VEST!#REF!+NV!#REF!+CENTRU!#REF!+'BI'!#REF!</f>
        <v>#REF!</v>
      </c>
      <c r="AA30" s="9">
        <f>NE!L30+SE!L30+SUD!L30+SV!L30+VEST!L30+NV!L30+CENTRU!L30+'BI'!L30</f>
        <v>4.4367569351714025</v>
      </c>
      <c r="AB30" s="9"/>
      <c r="AC30" s="78">
        <f t="shared" si="3"/>
        <v>273</v>
      </c>
      <c r="AD30" s="78">
        <f t="shared" si="4"/>
        <v>190.0900000000001</v>
      </c>
      <c r="AF30" s="80">
        <f t="shared" si="5"/>
        <v>409</v>
      </c>
      <c r="AG30" s="80">
        <f t="shared" si="6"/>
        <v>338.3400000000001</v>
      </c>
      <c r="AH30" s="81">
        <f t="shared" si="7"/>
        <v>53.41719931511554</v>
      </c>
      <c r="AI30" s="100">
        <f t="shared" si="8"/>
        <v>83.09959474395187</v>
      </c>
      <c r="AJ30">
        <v>5.3</v>
      </c>
    </row>
    <row r="31" spans="1:35" ht="12.75">
      <c r="A31" s="16"/>
      <c r="B31" s="123">
        <f t="shared" si="9"/>
        <v>0</v>
      </c>
      <c r="C31" s="4"/>
      <c r="D31" s="42"/>
      <c r="E31" s="50"/>
      <c r="F31" s="42"/>
      <c r="G31" s="50"/>
      <c r="H31" s="42"/>
      <c r="I31" s="50"/>
      <c r="J31" s="42"/>
      <c r="K31" s="117">
        <f t="shared" si="12"/>
        <v>0</v>
      </c>
      <c r="L31" s="44"/>
      <c r="M31" s="16">
        <f t="shared" si="10"/>
        <v>0</v>
      </c>
      <c r="N31" s="16">
        <f t="shared" si="2"/>
        <v>0</v>
      </c>
      <c r="O31" s="16" t="e">
        <f t="shared" si="1"/>
        <v>#DIV/0!</v>
      </c>
      <c r="P31" s="16"/>
      <c r="Q31" s="35">
        <f>NE!D31+SE!D32+SUD!D31+SV!D31+VEST!D31+NV!D31+CENTRU!D31+'BI'!D31</f>
        <v>2332.334875</v>
      </c>
      <c r="R31" s="9">
        <f>NE!E31+SE!E31+SUD!E31+SV!E31+VEST!E31+NV!E31+CENTRU!E31+'BI'!E31</f>
        <v>0</v>
      </c>
      <c r="T31" s="9">
        <f>NE!G31+SE!G31+SUD!G31+SV!G31+VEST!G31+NV!G31+CENTRU!G31+'BI'!G31</f>
        <v>0</v>
      </c>
      <c r="AC31" s="78">
        <f t="shared" si="3"/>
        <v>0</v>
      </c>
      <c r="AD31" s="78">
        <f t="shared" si="4"/>
        <v>0</v>
      </c>
      <c r="AF31" s="80">
        <f t="shared" si="5"/>
        <v>0</v>
      </c>
      <c r="AG31" s="80"/>
      <c r="AH31" s="81">
        <f t="shared" si="7"/>
        <v>0</v>
      </c>
      <c r="AI31" s="100">
        <f t="shared" si="8"/>
        <v>0</v>
      </c>
    </row>
    <row r="32" spans="1:35" ht="13.5" thickBot="1">
      <c r="A32" s="16">
        <v>370.21</v>
      </c>
      <c r="B32" s="123">
        <f t="shared" si="9"/>
        <v>271.911122268163</v>
      </c>
      <c r="C32" s="34" t="s">
        <v>0</v>
      </c>
      <c r="D32" s="46">
        <f>D8+D13+D16+D22+D27</f>
        <v>1559.5096250000001</v>
      </c>
      <c r="E32" s="52">
        <f aca="true" t="shared" si="16" ref="E32:J32">E8+E13+E16+E22+E27</f>
        <v>683</v>
      </c>
      <c r="F32" s="48">
        <f t="shared" si="16"/>
        <v>3899.23</v>
      </c>
      <c r="G32" s="52">
        <f t="shared" si="16"/>
        <v>247</v>
      </c>
      <c r="H32" s="48">
        <f t="shared" si="16"/>
        <v>934.38</v>
      </c>
      <c r="I32" s="52">
        <f t="shared" si="16"/>
        <v>69</v>
      </c>
      <c r="J32" s="48">
        <f t="shared" si="16"/>
        <v>416.05</v>
      </c>
      <c r="K32" s="117">
        <f t="shared" si="12"/>
        <v>98.29887773183698</v>
      </c>
      <c r="L32" s="49">
        <f>M32/D32</f>
        <v>1.9011424825287626</v>
      </c>
      <c r="M32" s="16">
        <f t="shared" si="10"/>
        <v>2964.85</v>
      </c>
      <c r="N32" s="16">
        <f>N8+N13+N16+N22+N27</f>
        <v>2964.85</v>
      </c>
      <c r="O32" s="16">
        <f>N32/D32</f>
        <v>1.9011424825287626</v>
      </c>
      <c r="P32" s="16"/>
      <c r="Q32" s="81">
        <f>NE!D32+SE!D33+SUD!D32+SV!D32+VEST!D32+NV!D32+CENTRU!D32+'BI'!D32</f>
        <v>17123.096375</v>
      </c>
      <c r="R32" s="9">
        <f>NE!E32+SE!E32+SUD!E32+SV!E32+VEST!E32+NV!E32+CENTRU!E32+'BI'!E32</f>
        <v>7678</v>
      </c>
      <c r="S32" s="9">
        <f>NE!F32+SE!F33+SUD!F32+SV!F32+VEST!F32+NV!F32+CENTRU!F32+'BI'!F32</f>
        <v>34596.816000000006</v>
      </c>
      <c r="T32" s="9">
        <f>NE!G32+SE!G32+SUD!G32+SV!G32+VEST!G32+NV!G32+CENTRU!G32+'BI'!G32</f>
        <v>2554</v>
      </c>
      <c r="U32" s="9">
        <f>NE!H32+SE!H33+SUD!H32+SV!H32+VEST!H32+NV!H32+CENTRU!H32+'BI'!H32</f>
        <v>8310.596</v>
      </c>
      <c r="V32" s="9">
        <f>NE!I32+SE!I32+SUD!I32+SV!I32+VEST!I32+NV!I32+CENTRU!I32+'BI'!I32</f>
        <v>1446</v>
      </c>
      <c r="W32" s="16">
        <f>NE!J32+SE!J33+SUD!J32+SV!J32+VEST!J32+NV!J32+CENTRU!J32+'BI'!J32</f>
        <v>10221.826000000001</v>
      </c>
      <c r="X32" s="9" t="e">
        <f>X8+X13+X16+X22+X27</f>
        <v>#REF!</v>
      </c>
      <c r="Y32" s="23" t="e">
        <f>NE!#REF!+SE!#REF!+SUD!#REF!+SV!#REF!+VEST!#REF!+NV!#REF!+CENTRU!#REF!+'BI'!#REF!</f>
        <v>#REF!</v>
      </c>
      <c r="Z32" s="9" t="e">
        <f>NE!#REF!+SE!#REF!+SUD!#REF!+SV!#REF!+VEST!#REF!+NV!#REF!+CENTRU!#REF!+'BI'!#REF!</f>
        <v>#REF!</v>
      </c>
      <c r="AA32" s="9">
        <f>NE!L32+SE!L33+SUD!L32+SV!L32+VEST!L32+NV!L32+CENTRU!L32+'BI'!L32</f>
        <v>128.46590209584954</v>
      </c>
      <c r="AB32" s="9"/>
      <c r="AC32" s="78">
        <f t="shared" si="3"/>
        <v>3678</v>
      </c>
      <c r="AD32" s="78">
        <f t="shared" si="4"/>
        <v>16064.394000000008</v>
      </c>
      <c r="AF32" s="80">
        <f t="shared" si="5"/>
        <v>5124</v>
      </c>
      <c r="AG32" s="80">
        <f t="shared" si="6"/>
        <v>26286.22000000001</v>
      </c>
      <c r="AH32" s="81">
        <f t="shared" si="7"/>
        <v>153.51323980386115</v>
      </c>
      <c r="AI32" s="100">
        <f t="shared" si="8"/>
        <v>6456.151295591307</v>
      </c>
    </row>
    <row r="33" spans="1:18" ht="12.75" hidden="1">
      <c r="A33">
        <f>A32*D6</f>
        <v>1559.5096250000001</v>
      </c>
      <c r="D33" s="22">
        <f>D8+D16+D22+D27</f>
        <v>1238.854125</v>
      </c>
      <c r="E33" s="22">
        <f aca="true" t="shared" si="17" ref="E33:J33">E8+E16+E22+E27</f>
        <v>654</v>
      </c>
      <c r="F33" s="22">
        <f t="shared" si="17"/>
        <v>3209.81</v>
      </c>
      <c r="G33" s="22">
        <f t="shared" si="17"/>
        <v>241</v>
      </c>
      <c r="H33" s="22">
        <f t="shared" si="17"/>
        <v>769.87</v>
      </c>
      <c r="I33" s="22">
        <f t="shared" si="17"/>
        <v>56</v>
      </c>
      <c r="J33" s="22">
        <f t="shared" si="17"/>
        <v>175.23000000000002</v>
      </c>
      <c r="K33" s="122"/>
      <c r="L33" s="24">
        <f>M33*100/D33</f>
        <v>196.9513561574491</v>
      </c>
      <c r="M33" s="16">
        <f t="shared" si="10"/>
        <v>2439.94</v>
      </c>
      <c r="N33" s="16">
        <f t="shared" si="2"/>
        <v>2439.94</v>
      </c>
      <c r="R33" s="9">
        <f>NE!E33+SE!E34+SUD!E33+SV!E33+VEST!E33+NV!E33+CENTRU!E33+'BI'!E33</f>
        <v>6386</v>
      </c>
    </row>
    <row r="34" ht="12.75">
      <c r="N34" s="16">
        <f>N32-N13</f>
        <v>2439.94</v>
      </c>
    </row>
    <row r="35" spans="3:40" ht="12.75" customHeight="1">
      <c r="C35" s="140" t="s">
        <v>48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</row>
    <row r="36" spans="3:12" ht="12.75">
      <c r="C36" s="31" t="s">
        <v>54</v>
      </c>
      <c r="D36" s="31"/>
      <c r="E36" s="31"/>
      <c r="F36" s="31"/>
      <c r="G36" s="31"/>
      <c r="H36" s="31"/>
      <c r="I36" s="31"/>
      <c r="J36" s="31"/>
      <c r="K36" s="118"/>
      <c r="L36" s="31"/>
    </row>
    <row r="37" spans="3:12" ht="12.75">
      <c r="C37" s="31" t="s">
        <v>79</v>
      </c>
      <c r="D37" s="31"/>
      <c r="E37" s="31"/>
      <c r="F37" s="31"/>
      <c r="G37" s="31"/>
      <c r="H37" s="31"/>
      <c r="I37" s="31"/>
      <c r="J37" s="31"/>
      <c r="K37" s="118"/>
      <c r="L37" s="31"/>
    </row>
    <row r="38" spans="5:6" ht="12.75" hidden="1">
      <c r="E38">
        <f>E32-G32</f>
        <v>436</v>
      </c>
      <c r="F38">
        <f>F32-H32</f>
        <v>2964.85</v>
      </c>
    </row>
    <row r="39" ht="12.75" hidden="1">
      <c r="F39">
        <f>F38/D6</f>
        <v>703.8219584569732</v>
      </c>
    </row>
    <row r="40" spans="5:6" ht="12.75" hidden="1">
      <c r="E40">
        <f>E33-G33</f>
        <v>413</v>
      </c>
      <c r="F40">
        <f>F33-H33</f>
        <v>2439.94</v>
      </c>
    </row>
    <row r="41" ht="12.75" hidden="1">
      <c r="F41">
        <f>F40/D6</f>
        <v>579.2142433234421</v>
      </c>
    </row>
  </sheetData>
  <sheetProtection/>
  <mergeCells count="9">
    <mergeCell ref="C2:L2"/>
    <mergeCell ref="C3:J3"/>
    <mergeCell ref="L4:L5"/>
    <mergeCell ref="C4:C5"/>
    <mergeCell ref="C35:AN35"/>
    <mergeCell ref="D4:D5"/>
    <mergeCell ref="E4:F4"/>
    <mergeCell ref="G4:H4"/>
    <mergeCell ref="I4:J4"/>
  </mergeCells>
  <printOptions/>
  <pageMargins left="0.21" right="0" top="0.53" bottom="0.72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50"/>
  <sheetViews>
    <sheetView tabSelected="1" zoomScale="90" zoomScaleNormal="90" zoomScalePageLayoutView="0" workbookViewId="0" topLeftCell="D1">
      <selection activeCell="F57" sqref="F57"/>
    </sheetView>
  </sheetViews>
  <sheetFormatPr defaultColWidth="9.140625" defaultRowHeight="12.75"/>
  <cols>
    <col min="1" max="1" width="9.140625" style="0" hidden="1" customWidth="1"/>
    <col min="2" max="3" width="10.7109375" style="0" hidden="1" customWidth="1"/>
    <col min="4" max="4" width="18.140625" style="0" customWidth="1"/>
    <col min="5" max="5" width="11.140625" style="0" customWidth="1"/>
    <col min="6" max="6" width="9.8515625" style="0" customWidth="1"/>
    <col min="7" max="7" width="11.8515625" style="0" customWidth="1"/>
    <col min="8" max="8" width="8.7109375" style="0" customWidth="1"/>
    <col min="9" max="9" width="12.8515625" style="0" customWidth="1"/>
    <col min="10" max="10" width="8.57421875" style="0" customWidth="1"/>
    <col min="11" max="11" width="11.8515625" style="0" customWidth="1"/>
    <col min="12" max="12" width="14.140625" style="0" customWidth="1"/>
    <col min="13" max="14" width="12.421875" style="0" hidden="1" customWidth="1"/>
    <col min="15" max="15" width="6.28125" style="0" hidden="1" customWidth="1"/>
    <col min="16" max="16" width="6.7109375" style="0" hidden="1" customWidth="1"/>
    <col min="17" max="27" width="0" style="0" hidden="1" customWidth="1"/>
  </cols>
  <sheetData>
    <row r="2" spans="4:14" ht="12.75">
      <c r="D2" s="152" t="s">
        <v>52</v>
      </c>
      <c r="E2" s="152"/>
      <c r="F2" s="152"/>
      <c r="G2" s="152"/>
      <c r="H2" s="152"/>
      <c r="I2" s="152"/>
      <c r="J2" s="152"/>
      <c r="K2" s="152"/>
      <c r="L2" s="152"/>
      <c r="M2" s="84"/>
      <c r="N2" s="84"/>
    </row>
    <row r="3" spans="1:12" ht="13.5" thickBot="1">
      <c r="A3">
        <f>1*4.217</f>
        <v>4.217</v>
      </c>
      <c r="D3" s="151" t="s">
        <v>99</v>
      </c>
      <c r="E3" s="151"/>
      <c r="F3" s="151"/>
      <c r="G3" s="151"/>
      <c r="H3" s="151"/>
      <c r="I3" s="151"/>
      <c r="J3" s="151"/>
      <c r="K3" s="151"/>
      <c r="L3" s="151"/>
    </row>
    <row r="4" spans="4:12" ht="13.5" thickBot="1">
      <c r="D4" s="131"/>
      <c r="E4" s="132"/>
      <c r="F4" s="132"/>
      <c r="G4" s="132"/>
      <c r="H4" s="132"/>
      <c r="I4" s="132"/>
      <c r="J4" s="132"/>
      <c r="K4" s="132"/>
      <c r="L4" s="133" t="s">
        <v>27</v>
      </c>
    </row>
    <row r="5" spans="1:14" ht="30.75" customHeight="1">
      <c r="A5" s="66" t="s">
        <v>0</v>
      </c>
      <c r="D5" s="153" t="s">
        <v>51</v>
      </c>
      <c r="E5" s="155" t="s">
        <v>53</v>
      </c>
      <c r="F5" s="159" t="s">
        <v>11</v>
      </c>
      <c r="G5" s="159"/>
      <c r="H5" s="159" t="s">
        <v>8</v>
      </c>
      <c r="I5" s="159"/>
      <c r="J5" s="159" t="s">
        <v>9</v>
      </c>
      <c r="K5" s="159"/>
      <c r="L5" s="157" t="s">
        <v>43</v>
      </c>
      <c r="M5" s="86"/>
      <c r="N5" s="86"/>
    </row>
    <row r="6" spans="1:14" ht="89.25" customHeight="1">
      <c r="A6" s="96" t="s">
        <v>68</v>
      </c>
      <c r="B6" t="s">
        <v>69</v>
      </c>
      <c r="C6" s="98" t="s">
        <v>70</v>
      </c>
      <c r="D6" s="154"/>
      <c r="E6" s="156"/>
      <c r="F6" s="21" t="s">
        <v>49</v>
      </c>
      <c r="G6" s="21" t="s">
        <v>10</v>
      </c>
      <c r="H6" s="21" t="s">
        <v>49</v>
      </c>
      <c r="I6" s="21" t="s">
        <v>10</v>
      </c>
      <c r="J6" s="21" t="s">
        <v>49</v>
      </c>
      <c r="K6" s="21" t="s">
        <v>10</v>
      </c>
      <c r="L6" s="158"/>
      <c r="M6" s="86" t="s">
        <v>67</v>
      </c>
      <c r="N6" s="86"/>
    </row>
    <row r="7" spans="1:14" ht="12.75">
      <c r="A7" s="96"/>
      <c r="C7" s="98"/>
      <c r="D7" s="5"/>
      <c r="E7" s="6"/>
      <c r="F7" s="6"/>
      <c r="G7" s="6"/>
      <c r="H7" s="6"/>
      <c r="I7" s="6"/>
      <c r="J7" s="6"/>
      <c r="K7" s="6"/>
      <c r="L7" s="134"/>
      <c r="M7" s="87"/>
      <c r="N7" s="87"/>
    </row>
    <row r="8" spans="1:16" ht="12.75">
      <c r="A8" s="97">
        <f>F8-H8</f>
        <v>779</v>
      </c>
      <c r="B8" s="95">
        <f>G8-I8</f>
        <v>4499.790000000001</v>
      </c>
      <c r="C8" s="99">
        <f>B8/$A$3</f>
        <v>1067.0595209864837</v>
      </c>
      <c r="D8" s="20" t="s">
        <v>1</v>
      </c>
      <c r="E8" s="36">
        <f>NE!D32</f>
        <v>2872.7986250000004</v>
      </c>
      <c r="F8" s="12">
        <f>NE!E32</f>
        <v>1193</v>
      </c>
      <c r="G8" s="36">
        <f>NE!F32</f>
        <v>5284.4400000000005</v>
      </c>
      <c r="H8" s="12">
        <f>NE!G32</f>
        <v>414</v>
      </c>
      <c r="I8" s="36">
        <f>NE!H32</f>
        <v>784.65</v>
      </c>
      <c r="J8" s="12">
        <f>NE!I32</f>
        <v>249</v>
      </c>
      <c r="K8" s="36">
        <f>NE!J32</f>
        <v>2342.36</v>
      </c>
      <c r="L8" s="135">
        <f>NE!L32</f>
        <v>1.5663436903796208</v>
      </c>
      <c r="M8" s="88">
        <f>NE!L33</f>
        <v>129.73779728775912</v>
      </c>
      <c r="N8" s="88"/>
      <c r="O8" t="e">
        <f>#REF!/#REF!*100</f>
        <v>#REF!</v>
      </c>
      <c r="P8">
        <f>K8/E8*100</f>
        <v>81.53582292946133</v>
      </c>
    </row>
    <row r="9" spans="1:16" ht="12.75">
      <c r="A9" s="97">
        <f aca="true" t="shared" si="0" ref="A9:A17">F9-H9</f>
        <v>702</v>
      </c>
      <c r="B9" s="95">
        <f aca="true" t="shared" si="1" ref="B9:B17">G9-I9</f>
        <v>3041.04</v>
      </c>
      <c r="C9" s="99">
        <f aca="true" t="shared" si="2" ref="C9:C17">B9/$A$3</f>
        <v>721.1382499407162</v>
      </c>
      <c r="D9" s="20" t="s">
        <v>2</v>
      </c>
      <c r="E9" s="36">
        <f>SE!D32</f>
        <v>2332.334875</v>
      </c>
      <c r="F9" s="12">
        <f>SE!E32</f>
        <v>994</v>
      </c>
      <c r="G9" s="36">
        <f>SE!F32</f>
        <v>3879.53</v>
      </c>
      <c r="H9" s="12">
        <f>SE!G32</f>
        <v>292</v>
      </c>
      <c r="I9" s="36">
        <f>SE!H32</f>
        <v>838.49</v>
      </c>
      <c r="J9" s="12">
        <f>SE!I32</f>
        <v>192</v>
      </c>
      <c r="K9" s="36">
        <f>SE!J32</f>
        <v>1292.4700000000003</v>
      </c>
      <c r="L9" s="135">
        <f>SE!L32</f>
        <v>1.3038607931461814</v>
      </c>
      <c r="M9" s="129">
        <f>SE!L33</f>
        <v>117.22845979539841</v>
      </c>
      <c r="N9" s="90"/>
      <c r="O9" t="e">
        <f>#REF!/#REF!*100</f>
        <v>#REF!</v>
      </c>
      <c r="P9">
        <f aca="true" t="shared" si="3" ref="P9:P15">K9/E9*100</f>
        <v>55.4152842224254</v>
      </c>
    </row>
    <row r="10" spans="1:16" ht="12.75">
      <c r="A10" s="97">
        <f t="shared" si="0"/>
        <v>773</v>
      </c>
      <c r="B10" s="95">
        <f t="shared" si="1"/>
        <v>3677.1500000000005</v>
      </c>
      <c r="C10" s="99">
        <f t="shared" si="2"/>
        <v>871.9824519800808</v>
      </c>
      <c r="D10" s="20" t="s">
        <v>3</v>
      </c>
      <c r="E10" s="36">
        <f>SUD!D32</f>
        <v>2504.8788750000003</v>
      </c>
      <c r="F10" s="12">
        <f>SUD!E32</f>
        <v>981</v>
      </c>
      <c r="G10" s="36">
        <f>SUD!F32</f>
        <v>4865.18</v>
      </c>
      <c r="H10" s="12">
        <f>SUD!G32</f>
        <v>208</v>
      </c>
      <c r="I10" s="36">
        <f>SUD!H32</f>
        <v>1188.03</v>
      </c>
      <c r="J10" s="12">
        <f>SUD!I32</f>
        <v>153</v>
      </c>
      <c r="K10" s="36">
        <f>SUD!J32</f>
        <v>1582</v>
      </c>
      <c r="L10" s="135">
        <f>SUD!L32</f>
        <v>1.4679951340960549</v>
      </c>
      <c r="M10" s="129">
        <f>SUD!L33</f>
        <v>132.42498571977694</v>
      </c>
      <c r="N10" s="90"/>
      <c r="O10" t="e">
        <f>#REF!/#REF!*100</f>
        <v>#REF!</v>
      </c>
      <c r="P10">
        <f t="shared" si="3"/>
        <v>63.156746451462645</v>
      </c>
    </row>
    <row r="11" spans="1:16" ht="12.75">
      <c r="A11" s="97">
        <f t="shared" si="0"/>
        <v>553</v>
      </c>
      <c r="B11" s="95">
        <f t="shared" si="1"/>
        <v>3420.45</v>
      </c>
      <c r="C11" s="99">
        <f t="shared" si="2"/>
        <v>811.1097936921983</v>
      </c>
      <c r="D11" s="20" t="s">
        <v>4</v>
      </c>
      <c r="E11" s="36">
        <f>SV!D32</f>
        <v>2466.123875</v>
      </c>
      <c r="F11" s="12">
        <f>SV!E32</f>
        <v>835</v>
      </c>
      <c r="G11" s="36">
        <f>SV!F32</f>
        <v>4335.016</v>
      </c>
      <c r="H11" s="12">
        <f>SV!G32</f>
        <v>282</v>
      </c>
      <c r="I11" s="36">
        <f>SV!H32</f>
        <v>914.566</v>
      </c>
      <c r="J11" s="12">
        <f>SV!I32</f>
        <v>207</v>
      </c>
      <c r="K11" s="36">
        <f>SV!J32</f>
        <v>1529.08</v>
      </c>
      <c r="L11" s="135">
        <f>SV!L32</f>
        <v>1.3869741235119422</v>
      </c>
      <c r="M11" s="129">
        <f>SV!L33</f>
        <v>114.47959683833912</v>
      </c>
      <c r="N11" s="90"/>
      <c r="O11" t="e">
        <f>#REF!/#REF!*100</f>
        <v>#REF!</v>
      </c>
      <c r="P11">
        <f t="shared" si="3"/>
        <v>62.003373613987655</v>
      </c>
    </row>
    <row r="12" spans="1:16" ht="12.75">
      <c r="A12" s="97">
        <f t="shared" si="0"/>
        <v>529</v>
      </c>
      <c r="B12" s="95">
        <f t="shared" si="1"/>
        <v>3458.2800000000007</v>
      </c>
      <c r="C12" s="99">
        <f t="shared" si="2"/>
        <v>820.0806260374676</v>
      </c>
      <c r="D12" s="20" t="s">
        <v>5</v>
      </c>
      <c r="E12" s="36">
        <f>VEST!D32</f>
        <v>1820.0948750000002</v>
      </c>
      <c r="F12" s="12">
        <f>VEST!E32</f>
        <v>730</v>
      </c>
      <c r="G12" s="36">
        <f>VEST!F32</f>
        <v>4384.4800000000005</v>
      </c>
      <c r="H12" s="12">
        <f>VEST!G32</f>
        <v>201</v>
      </c>
      <c r="I12" s="36">
        <f>VEST!H32</f>
        <v>926.1999999999999</v>
      </c>
      <c r="J12" s="12">
        <f>VEST!I32</f>
        <v>135</v>
      </c>
      <c r="K12" s="36">
        <f>VEST!J32</f>
        <v>1084.896</v>
      </c>
      <c r="L12" s="135">
        <f>VEST!L32</f>
        <v>1.9000547979676061</v>
      </c>
      <c r="M12" s="129">
        <f>VEST!L33</f>
        <v>156.64764766140755</v>
      </c>
      <c r="N12" s="90"/>
      <c r="O12" t="e">
        <f>#REF!/#REF!*100</f>
        <v>#REF!</v>
      </c>
      <c r="P12">
        <f t="shared" si="3"/>
        <v>59.606563091937716</v>
      </c>
    </row>
    <row r="13" spans="1:16" ht="12.75">
      <c r="A13" s="97">
        <f t="shared" si="0"/>
        <v>753</v>
      </c>
      <c r="B13" s="95">
        <f t="shared" si="1"/>
        <v>3138.3600000000006</v>
      </c>
      <c r="C13" s="99">
        <f t="shared" si="2"/>
        <v>744.2162674887363</v>
      </c>
      <c r="D13" s="20" t="s">
        <v>6</v>
      </c>
      <c r="E13" s="36">
        <f>NV!D32</f>
        <v>2128.155</v>
      </c>
      <c r="F13" s="12">
        <f>NV!E32</f>
        <v>1161</v>
      </c>
      <c r="G13" s="36">
        <f>NV!F32</f>
        <v>4252.3</v>
      </c>
      <c r="H13" s="12">
        <f>NV!G32</f>
        <v>408</v>
      </c>
      <c r="I13" s="36">
        <f>NV!H32</f>
        <v>1113.9399999999998</v>
      </c>
      <c r="J13" s="12">
        <f>NV!I32</f>
        <v>176</v>
      </c>
      <c r="K13" s="36">
        <f>NV!J32</f>
        <v>1306.79</v>
      </c>
      <c r="L13" s="135">
        <f>NV!L32</f>
        <v>1.4746858194069512</v>
      </c>
      <c r="M13" s="129">
        <f>NV!L33</f>
        <v>130.07551079603934</v>
      </c>
      <c r="N13" s="90"/>
      <c r="O13" t="e">
        <f>#REF!/#REF!*100</f>
        <v>#REF!</v>
      </c>
      <c r="P13">
        <f t="shared" si="3"/>
        <v>61.40483188489559</v>
      </c>
    </row>
    <row r="14" spans="1:16" ht="12.75">
      <c r="A14" s="97">
        <f t="shared" si="0"/>
        <v>599</v>
      </c>
      <c r="B14" s="95">
        <f t="shared" si="1"/>
        <v>2955.3500000000004</v>
      </c>
      <c r="C14" s="99">
        <f t="shared" si="2"/>
        <v>700.8181171448899</v>
      </c>
      <c r="D14" s="20" t="s">
        <v>7</v>
      </c>
      <c r="E14" s="36">
        <f>CENTRU!D32</f>
        <v>1918.7516250000003</v>
      </c>
      <c r="F14" s="12">
        <f>CENTRU!E32</f>
        <v>1101</v>
      </c>
      <c r="G14" s="36">
        <f>CENTRU!F32</f>
        <v>4565.6900000000005</v>
      </c>
      <c r="H14" s="12">
        <f>CENTRU!G32</f>
        <v>502</v>
      </c>
      <c r="I14" s="36">
        <f>CENTRU!H32</f>
        <v>1610.3400000000001</v>
      </c>
      <c r="J14" s="12">
        <f>CENTRU!I32</f>
        <v>265</v>
      </c>
      <c r="K14" s="36">
        <f>CENTRU!J32</f>
        <v>1255.29</v>
      </c>
      <c r="L14" s="135">
        <f>CENTRU!L32</f>
        <v>1.540246252560177</v>
      </c>
      <c r="M14" s="129">
        <f>CENTRU!L33</f>
        <v>135.17721162721884</v>
      </c>
      <c r="N14" s="90"/>
      <c r="O14" t="e">
        <f>#REF!/#REF!*100</f>
        <v>#REF!</v>
      </c>
      <c r="P14">
        <f t="shared" si="3"/>
        <v>65.42222472384876</v>
      </c>
    </row>
    <row r="15" spans="1:16" ht="15.75" customHeight="1">
      <c r="A15" s="97">
        <f t="shared" si="0"/>
        <v>436</v>
      </c>
      <c r="B15" s="95">
        <f t="shared" si="1"/>
        <v>2964.85</v>
      </c>
      <c r="C15" s="99">
        <f t="shared" si="2"/>
        <v>703.0709034858904</v>
      </c>
      <c r="D15" s="20" t="s">
        <v>12</v>
      </c>
      <c r="E15" s="36">
        <f>'BI'!D32</f>
        <v>1559.5096250000001</v>
      </c>
      <c r="F15" s="12">
        <f>'BI'!E32</f>
        <v>683</v>
      </c>
      <c r="G15" s="36">
        <f>'BI'!F32</f>
        <v>3899.23</v>
      </c>
      <c r="H15" s="12">
        <f>'BI'!G32</f>
        <v>247</v>
      </c>
      <c r="I15" s="36">
        <f>'BI'!H32</f>
        <v>934.38</v>
      </c>
      <c r="J15" s="12">
        <f>'BI'!I32</f>
        <v>69</v>
      </c>
      <c r="K15" s="36">
        <f>'BI'!J32</f>
        <v>416.05</v>
      </c>
      <c r="L15" s="135">
        <f>'BI'!L32</f>
        <v>1.9011424825287626</v>
      </c>
      <c r="M15" s="130">
        <f>'BI'!L33</f>
        <v>196.9513561574491</v>
      </c>
      <c r="N15" s="93"/>
      <c r="O15" t="e">
        <f>#REF!/#REF!*100</f>
        <v>#REF!</v>
      </c>
      <c r="P15">
        <f t="shared" si="3"/>
        <v>26.67825791713212</v>
      </c>
    </row>
    <row r="16" spans="1:14" ht="12.75">
      <c r="A16" s="9"/>
      <c r="B16" s="95"/>
      <c r="C16" s="95"/>
      <c r="D16" s="5"/>
      <c r="E16" s="36"/>
      <c r="F16" s="12"/>
      <c r="G16" s="36"/>
      <c r="H16" s="12"/>
      <c r="I16" s="36"/>
      <c r="J16" s="12"/>
      <c r="K16" s="36"/>
      <c r="L16" s="135"/>
      <c r="M16" s="90"/>
      <c r="N16" s="90"/>
    </row>
    <row r="17" spans="1:16" ht="12.75">
      <c r="A17" s="9">
        <f t="shared" si="0"/>
        <v>5124</v>
      </c>
      <c r="B17" s="95">
        <f t="shared" si="1"/>
        <v>27155.270000000004</v>
      </c>
      <c r="C17" s="95">
        <f t="shared" si="2"/>
        <v>6439.475930756464</v>
      </c>
      <c r="D17" s="20" t="s">
        <v>0</v>
      </c>
      <c r="E17" s="37">
        <f>E8+E9+E10+E11+E12+E13+E14+E15</f>
        <v>17602.647375</v>
      </c>
      <c r="F17" s="69">
        <f aca="true" t="shared" si="4" ref="F17:K17">F8+F9+F10+F11+F12+F13+F14+F15</f>
        <v>7678</v>
      </c>
      <c r="G17" s="70">
        <f t="shared" si="4"/>
        <v>35465.866</v>
      </c>
      <c r="H17" s="69">
        <f t="shared" si="4"/>
        <v>2554</v>
      </c>
      <c r="I17" s="70">
        <f t="shared" si="4"/>
        <v>8310.596</v>
      </c>
      <c r="J17" s="69">
        <f>J8+J9+J10+J11+J12+J13+J14+J15</f>
        <v>1446</v>
      </c>
      <c r="K17" s="70">
        <f t="shared" si="4"/>
        <v>10808.935999999998</v>
      </c>
      <c r="L17" s="136">
        <f>(G17-I17)/E17</f>
        <v>1.5426810195929408</v>
      </c>
      <c r="M17" s="94">
        <f>M21/M24</f>
        <v>1.061625127373567</v>
      </c>
      <c r="N17" s="91"/>
      <c r="P17" s="66">
        <f>K17/E17*100</f>
        <v>61.40517258416078</v>
      </c>
    </row>
    <row r="18" spans="4:14" ht="13.5" thickBot="1">
      <c r="D18" s="7"/>
      <c r="E18" s="8"/>
      <c r="F18" s="15"/>
      <c r="G18" s="8"/>
      <c r="H18" s="15"/>
      <c r="I18" s="8"/>
      <c r="J18" s="15"/>
      <c r="K18" s="8"/>
      <c r="L18" s="137"/>
      <c r="M18" s="92"/>
      <c r="N18" s="92"/>
    </row>
    <row r="20" spans="5:11" ht="12.75" hidden="1">
      <c r="E20" s="9">
        <f>NE!D33+SE!D33+SUD!D33+SV!D33+VEST!D33+NV!D33+CENTRU!D33+'BI'!D33</f>
        <v>13983.351625000001</v>
      </c>
      <c r="F20" s="9">
        <f>NE!E33+SE!E33+SUD!E33+SV!E33+VEST!E33+NV!E33+CENTRU!E33+'BI'!E33</f>
        <v>7360</v>
      </c>
      <c r="G20" s="9">
        <f>NE!F33+SE!F33+SUD!F33+SV!F33+VEST!F33+NV!F33+CENTRU!F33+'BI'!F33</f>
        <v>25625.966</v>
      </c>
      <c r="H20" s="9">
        <f>NE!G33+SE!G33+SUD!G33+SV!G33+VEST!G33+NV!G33+CENTRU!G33+'BI'!G33</f>
        <v>2482</v>
      </c>
      <c r="I20" s="9">
        <f>NE!H33+SE!H33+SUD!H33+SV!H33+VEST!H33+NV!H33+CENTRU!H33+'BI'!H33</f>
        <v>6651.116</v>
      </c>
      <c r="J20" s="9">
        <f>NE!I33+SE!I33+SUD!I33+SV!I33+VEST!I33+NV!I33+CENTRU!I33+'BI'!I33</f>
        <v>1320</v>
      </c>
      <c r="K20" s="9">
        <f>NE!J33+SE!J33+SUD!J33+SV!J33+VEST!J33+NV!J33+CENTRU!J33+'BI'!J33</f>
        <v>6411.32</v>
      </c>
    </row>
    <row r="21" spans="5:14" ht="12.75" hidden="1">
      <c r="E21" s="9"/>
      <c r="F21" s="9"/>
      <c r="G21" s="9"/>
      <c r="H21" s="9"/>
      <c r="I21" s="9"/>
      <c r="J21" s="9"/>
      <c r="K21" s="9"/>
      <c r="L21" s="16">
        <f>NE!N32+SE!N32+SUD!N32+SV!N32+VEST!N32+NV!N32+CENTRU!N32+'BI'!N32</f>
        <v>18668.6277</v>
      </c>
      <c r="M21" s="89">
        <f>NE!N33+SE!N33+SUD!N34+SV!N34+VEST!N34+NV!N34+CENTRU!N34+'BI'!N34</f>
        <v>14845.077450000003</v>
      </c>
      <c r="N21" s="89"/>
    </row>
    <row r="22" spans="4:12" ht="12.75">
      <c r="D22" s="128" t="s">
        <v>48</v>
      </c>
      <c r="E22" s="128"/>
      <c r="F22" s="128"/>
      <c r="G22" s="128"/>
      <c r="H22" s="128"/>
      <c r="I22" s="128"/>
      <c r="J22" s="128"/>
      <c r="K22" s="128"/>
      <c r="L22" s="128"/>
    </row>
    <row r="23" spans="4:12" ht="12.75">
      <c r="D23" s="83"/>
      <c r="E23" s="83"/>
      <c r="F23" s="83"/>
      <c r="G23" s="83"/>
      <c r="H23" s="83"/>
      <c r="I23" s="83"/>
      <c r="J23" s="83"/>
      <c r="K23" s="83"/>
      <c r="L23" s="83"/>
    </row>
    <row r="24" spans="4:14" ht="12.75" hidden="1">
      <c r="D24" s="98"/>
      <c r="F24" s="98" t="s">
        <v>71</v>
      </c>
      <c r="G24" t="s">
        <v>72</v>
      </c>
      <c r="H24" s="98" t="s">
        <v>70</v>
      </c>
      <c r="I24" s="98"/>
      <c r="M24" s="9">
        <f>NE!D33+SE!D33+SV!D33+SUD!D33+VEST!D33+NV!D33+CENTRU!D33+'BI'!D33</f>
        <v>13983.351625000001</v>
      </c>
      <c r="N24" s="9"/>
    </row>
    <row r="25" spans="2:9" ht="12.75" hidden="1">
      <c r="B25" s="108" t="s">
        <v>73</v>
      </c>
      <c r="C25" s="98"/>
      <c r="D25" s="102" t="s">
        <v>1</v>
      </c>
      <c r="F25" s="101">
        <f>NE!E33-NE!G33</f>
        <v>727</v>
      </c>
      <c r="G25" s="9">
        <f>NE!F33-NE!H33</f>
        <v>2960.7200000000003</v>
      </c>
      <c r="H25" s="100">
        <f>G25/$A$3</f>
        <v>702.091534266066</v>
      </c>
      <c r="I25" s="100">
        <f>G25*100/NE!D33</f>
        <v>129.73779728775912</v>
      </c>
    </row>
    <row r="26" spans="4:9" ht="12.75" hidden="1">
      <c r="D26" s="102" t="s">
        <v>2</v>
      </c>
      <c r="F26" s="101">
        <f>SE!E33-SE!G33</f>
        <v>682</v>
      </c>
      <c r="G26" s="9">
        <f>SE!F33-SE!H33</f>
        <v>2171.99</v>
      </c>
      <c r="H26" s="100">
        <f aca="true" t="shared" si="5" ref="H26:H34">G26/$A$3</f>
        <v>515.0557268200142</v>
      </c>
      <c r="I26" s="100">
        <f>G26*100/SE!D33</f>
        <v>117.22845979539841</v>
      </c>
    </row>
    <row r="27" spans="4:9" ht="12.75" hidden="1">
      <c r="D27" s="102" t="s">
        <v>3</v>
      </c>
      <c r="F27" s="101">
        <f>SUD!E33-SUD!G33</f>
        <v>746</v>
      </c>
      <c r="G27" s="9">
        <f>SUD!F33-SUD!H33</f>
        <v>2635.0699999999997</v>
      </c>
      <c r="H27" s="100">
        <f t="shared" si="5"/>
        <v>624.8683898506047</v>
      </c>
      <c r="I27" s="100">
        <f>G27*100/SUD!D33</f>
        <v>132.42498571977694</v>
      </c>
    </row>
    <row r="28" spans="4:11" ht="12.75" hidden="1">
      <c r="D28" s="102" t="s">
        <v>4</v>
      </c>
      <c r="F28" s="98">
        <f>SV!E33-SV!G33</f>
        <v>519</v>
      </c>
      <c r="G28">
        <f>SV!F33-SV!H33</f>
        <v>2242.7300000000005</v>
      </c>
      <c r="H28" s="100">
        <f t="shared" si="5"/>
        <v>531.8306853213186</v>
      </c>
      <c r="I28" s="100">
        <f>G28*100/SV!D33</f>
        <v>114.47959683833912</v>
      </c>
      <c r="K28" s="35"/>
    </row>
    <row r="29" spans="4:11" ht="12.75" hidden="1">
      <c r="D29" s="102" t="s">
        <v>5</v>
      </c>
      <c r="F29" s="98">
        <f>VEST!E33-VEST!G33</f>
        <v>487</v>
      </c>
      <c r="G29">
        <f>VEST!F33-VEST!H33</f>
        <v>2264.8999999999996</v>
      </c>
      <c r="H29" s="100">
        <f t="shared" si="5"/>
        <v>537.0879772350012</v>
      </c>
      <c r="I29" s="100">
        <f>G29*100/VEST!D33</f>
        <v>156.64764766140755</v>
      </c>
      <c r="K29" s="35"/>
    </row>
    <row r="30" spans="4:11" ht="12.75" hidden="1">
      <c r="D30" s="102" t="s">
        <v>6</v>
      </c>
      <c r="F30" s="98">
        <f>NV!E33-NV!G33</f>
        <v>734</v>
      </c>
      <c r="G30">
        <f>NV!F33-NV!H33</f>
        <v>2199.0599999999995</v>
      </c>
      <c r="H30" s="100">
        <f t="shared" si="5"/>
        <v>521.4749822148445</v>
      </c>
      <c r="I30" s="100">
        <f>G30*100/NV!D33</f>
        <v>130.07551079603934</v>
      </c>
      <c r="K30" s="35"/>
    </row>
    <row r="31" spans="4:11" ht="12.75" hidden="1">
      <c r="D31" s="102" t="s">
        <v>7</v>
      </c>
      <c r="F31" s="98">
        <f>CENTRU!E33-CENTRU!G33</f>
        <v>570</v>
      </c>
      <c r="G31">
        <f>CENTRU!F33-CENTRU!H33</f>
        <v>2060.4399999999996</v>
      </c>
      <c r="H31" s="100">
        <f t="shared" si="5"/>
        <v>488.6032724685795</v>
      </c>
      <c r="I31" s="100">
        <f>G31*100/CENTRU!D33</f>
        <v>135.17721162721884</v>
      </c>
      <c r="K31" s="35"/>
    </row>
    <row r="32" spans="4:11" ht="25.5" hidden="1">
      <c r="D32" s="102" t="s">
        <v>12</v>
      </c>
      <c r="F32" s="98">
        <f>'BI'!E33-'BI'!G33</f>
        <v>413</v>
      </c>
      <c r="G32">
        <f>'BI'!F33-'BI'!H33</f>
        <v>2439.94</v>
      </c>
      <c r="H32" s="100">
        <f t="shared" si="5"/>
        <v>578.5961584064502</v>
      </c>
      <c r="I32" s="100">
        <f>G32*100/'BI'!D33</f>
        <v>196.9513561574491</v>
      </c>
      <c r="K32" s="35"/>
    </row>
    <row r="33" spans="4:11" ht="12.75" hidden="1">
      <c r="D33" s="103"/>
      <c r="F33" s="98"/>
      <c r="H33" s="100">
        <f t="shared" si="5"/>
        <v>0</v>
      </c>
      <c r="I33" s="104"/>
      <c r="K33" s="35"/>
    </row>
    <row r="34" spans="4:11" ht="12.75" hidden="1">
      <c r="D34" s="102" t="s">
        <v>0</v>
      </c>
      <c r="E34" s="66"/>
      <c r="F34" s="105">
        <f>F25+F26+F27+F28+F29+F30+F31+F32</f>
        <v>4878</v>
      </c>
      <c r="G34" s="31">
        <f>G25+G26+G27+G28+G29+G30+G31+G32</f>
        <v>18974.85</v>
      </c>
      <c r="H34" s="106">
        <f t="shared" si="5"/>
        <v>4499.608726582879</v>
      </c>
      <c r="I34" s="107">
        <f>G34*100/E20</f>
        <v>135.6960084310259</v>
      </c>
      <c r="K34" s="35"/>
    </row>
    <row r="35" spans="5:11" ht="12.75" hidden="1">
      <c r="E35" s="95"/>
      <c r="I35" s="35"/>
      <c r="K35" s="35"/>
    </row>
    <row r="36" spans="5:11" ht="12.75" hidden="1">
      <c r="E36" s="95"/>
      <c r="I36" s="35"/>
      <c r="K36" s="35"/>
    </row>
    <row r="37" spans="6:19" ht="12.75" hidden="1">
      <c r="F37" t="s">
        <v>88</v>
      </c>
      <c r="G37" t="s">
        <v>89</v>
      </c>
      <c r="H37" t="s">
        <v>90</v>
      </c>
      <c r="I37">
        <v>2.1</v>
      </c>
      <c r="J37">
        <v>3.1</v>
      </c>
      <c r="K37">
        <v>3.2</v>
      </c>
      <c r="L37">
        <v>4.2</v>
      </c>
      <c r="Q37">
        <v>5.1</v>
      </c>
      <c r="R37">
        <v>5.2</v>
      </c>
      <c r="S37">
        <v>5.3</v>
      </c>
    </row>
    <row r="38" ht="12.75" hidden="1"/>
    <row r="39" spans="5:20" ht="12.75" hidden="1">
      <c r="E39" t="s">
        <v>80</v>
      </c>
      <c r="F39" s="16">
        <f>NE!D9</f>
        <v>468.64062500000006</v>
      </c>
      <c r="G39" s="16">
        <f>NE!D10</f>
        <v>187.45625</v>
      </c>
      <c r="H39" s="16">
        <f>NE!D11</f>
        <v>281.18437500000005</v>
      </c>
      <c r="I39" s="16">
        <f>NE!D14</f>
        <v>590.718875</v>
      </c>
      <c r="J39" s="16">
        <f>NE!D17</f>
        <v>116.93900000000002</v>
      </c>
      <c r="K39" s="16">
        <f>NE!D18</f>
        <v>67.063</v>
      </c>
      <c r="L39" s="16">
        <f>NE!D24</f>
        <v>158.600625</v>
      </c>
      <c r="M39" s="16"/>
      <c r="N39" s="16"/>
      <c r="O39" s="16"/>
      <c r="P39" s="16"/>
      <c r="Q39" s="16">
        <v>164.67357</v>
      </c>
      <c r="R39" s="16">
        <v>164.89226000000002</v>
      </c>
      <c r="S39" s="16">
        <v>107.289314</v>
      </c>
      <c r="T39" s="127">
        <f>SUM(F39:S39)</f>
        <v>2307.457894</v>
      </c>
    </row>
    <row r="40" spans="5:20" ht="12.75" hidden="1">
      <c r="E40" t="s">
        <v>81</v>
      </c>
      <c r="F40" s="16">
        <f>SE!D9</f>
        <v>380.473</v>
      </c>
      <c r="G40" s="16">
        <f>SE!D10</f>
        <v>152.19762500000002</v>
      </c>
      <c r="H40" s="16">
        <f>SE!D11</f>
        <v>228.275375</v>
      </c>
      <c r="I40" s="16">
        <f>SE!D14</f>
        <v>479.55100000000004</v>
      </c>
      <c r="J40" s="16">
        <f>SE!D17</f>
        <v>94.94975000000001</v>
      </c>
      <c r="K40" s="16">
        <f>SE!D18</f>
        <v>54.42550000000001</v>
      </c>
      <c r="L40" s="16">
        <f>SE!D24</f>
        <v>128.776125</v>
      </c>
      <c r="M40" s="16"/>
      <c r="N40" s="16"/>
      <c r="O40" s="16"/>
      <c r="P40" s="16"/>
      <c r="Q40" s="16">
        <v>133.707066</v>
      </c>
      <c r="R40" s="16">
        <v>133.882018</v>
      </c>
      <c r="S40" s="16">
        <v>87.126096</v>
      </c>
      <c r="T40" s="127">
        <f aca="true" t="shared" si="6" ref="T40:T48">SUM(F40:S40)</f>
        <v>1873.363555</v>
      </c>
    </row>
    <row r="41" spans="5:20" ht="12.75" hidden="1">
      <c r="E41" t="s">
        <v>82</v>
      </c>
      <c r="F41" s="16">
        <f>SUD!D9</f>
        <v>408.6125</v>
      </c>
      <c r="G41" s="16">
        <f>SUD!D10</f>
        <v>163.445</v>
      </c>
      <c r="H41" s="16">
        <f>SUD!D11</f>
        <v>245.16750000000005</v>
      </c>
      <c r="I41" s="16">
        <f>SUD!D14</f>
        <v>515.02025</v>
      </c>
      <c r="J41" s="16">
        <f>SUD!D17</f>
        <v>101.98462500000001</v>
      </c>
      <c r="K41" s="16">
        <f>SUD!D18</f>
        <v>58.46950000000001</v>
      </c>
      <c r="L41" s="16">
        <f>SUD!D24</f>
        <v>138.296375</v>
      </c>
      <c r="M41" s="16"/>
      <c r="N41" s="16"/>
      <c r="O41" s="16"/>
      <c r="P41" s="16"/>
      <c r="Q41" s="16">
        <v>143.59185399999998</v>
      </c>
      <c r="R41" s="16">
        <v>143.766806</v>
      </c>
      <c r="S41" s="16">
        <v>93.59931999999999</v>
      </c>
      <c r="T41" s="127">
        <f t="shared" si="6"/>
        <v>2011.9537300000002</v>
      </c>
    </row>
    <row r="42" spans="5:20" ht="12.75" hidden="1">
      <c r="E42" t="s">
        <v>83</v>
      </c>
      <c r="F42" s="16">
        <f>SV!D9</f>
        <v>402.3148125</v>
      </c>
      <c r="G42" s="16">
        <f>SV!D10</f>
        <v>160.925925</v>
      </c>
      <c r="H42" s="16">
        <f>SV!D11</f>
        <v>241.3888875</v>
      </c>
      <c r="I42" s="16">
        <f>SV!D14</f>
        <v>507.05862500000006</v>
      </c>
      <c r="J42" s="16">
        <f>SV!D17</f>
        <v>100.383875</v>
      </c>
      <c r="K42" s="16">
        <f>SV!D18</f>
        <v>57.542750000000005</v>
      </c>
      <c r="L42" s="16">
        <f>SV!D24</f>
        <v>136.14800000000002</v>
      </c>
      <c r="M42" s="16"/>
      <c r="N42" s="16"/>
      <c r="O42" s="16"/>
      <c r="P42" s="16"/>
      <c r="Q42" s="16">
        <v>141.361216</v>
      </c>
      <c r="R42" s="16">
        <v>141.536168</v>
      </c>
      <c r="S42" s="16">
        <v>92.155966</v>
      </c>
      <c r="T42" s="127">
        <f t="shared" si="6"/>
        <v>1980.8162250000005</v>
      </c>
    </row>
    <row r="43" spans="5:20" ht="12.75" hidden="1">
      <c r="E43" t="s">
        <v>84</v>
      </c>
      <c r="F43" s="16">
        <f>VEST!D9</f>
        <v>296.9180625</v>
      </c>
      <c r="G43" s="16">
        <f>VEST!D10</f>
        <v>118.76722500000002</v>
      </c>
      <c r="H43" s="16">
        <f>VEST!D11</f>
        <v>178.1508375</v>
      </c>
      <c r="I43" s="16">
        <f>VEST!D14</f>
        <v>374.23850000000004</v>
      </c>
      <c r="J43" s="16">
        <f>VEST!D17</f>
        <v>74.097875</v>
      </c>
      <c r="K43" s="16">
        <f>VEST!D18</f>
        <v>42.462</v>
      </c>
      <c r="L43" s="16">
        <f>VEST!D24</f>
        <v>100.46812500000001</v>
      </c>
      <c r="M43" s="16"/>
      <c r="N43" s="16"/>
      <c r="O43" s="16"/>
      <c r="P43" s="16"/>
      <c r="Q43" s="16">
        <v>104.31513000000001</v>
      </c>
      <c r="R43" s="16">
        <v>104.490082</v>
      </c>
      <c r="S43" s="16">
        <v>68.01259</v>
      </c>
      <c r="T43" s="127">
        <f t="shared" si="6"/>
        <v>1461.9204270000002</v>
      </c>
    </row>
    <row r="44" spans="5:20" ht="12.75" hidden="1">
      <c r="E44" t="s">
        <v>85</v>
      </c>
      <c r="F44" s="16">
        <f>NV!D9</f>
        <v>347.17318750000004</v>
      </c>
      <c r="G44" s="16">
        <f>NV!D10</f>
        <v>138.86927500000002</v>
      </c>
      <c r="H44" s="16">
        <f>NV!D11</f>
        <v>208.30391250000005</v>
      </c>
      <c r="I44" s="16">
        <f>NV!D14</f>
        <v>437.55237500000004</v>
      </c>
      <c r="J44" s="16">
        <f>NV!D17</f>
        <v>86.65112500000001</v>
      </c>
      <c r="K44" s="16">
        <f>NV!D18</f>
        <v>49.665375</v>
      </c>
      <c r="L44" s="16">
        <f>NV!D24</f>
        <v>117.48662500000002</v>
      </c>
      <c r="M44" s="16"/>
      <c r="N44" s="16"/>
      <c r="O44" s="16"/>
      <c r="P44" s="16"/>
      <c r="Q44" s="16">
        <v>116.150694</v>
      </c>
      <c r="R44" s="16">
        <v>116.317278</v>
      </c>
      <c r="S44" s="16">
        <v>75.712428</v>
      </c>
      <c r="T44" s="127">
        <f t="shared" si="6"/>
        <v>1693.8822750000002</v>
      </c>
    </row>
    <row r="45" spans="5:20" ht="12.75" hidden="1">
      <c r="E45" t="s">
        <v>86</v>
      </c>
      <c r="F45" s="16">
        <f>CENTRU!D9</f>
        <v>313.00981250000007</v>
      </c>
      <c r="G45" s="16">
        <f>CENTRU!D10</f>
        <v>125.20392500000003</v>
      </c>
      <c r="H45" s="16">
        <f>CENTRU!D11</f>
        <v>187.80588750000004</v>
      </c>
      <c r="I45" s="16">
        <f>CENTRU!D14</f>
        <v>394.50062500000007</v>
      </c>
      <c r="J45" s="16">
        <f>CENTRU!D17</f>
        <v>78.09975</v>
      </c>
      <c r="K45" s="16">
        <f>CENTRU!D18</f>
        <v>44.778875000000006</v>
      </c>
      <c r="L45" s="16">
        <f>CENTRU!D24</f>
        <v>105.94437500000001</v>
      </c>
      <c r="M45" s="16"/>
      <c r="N45" s="16"/>
      <c r="O45" s="16"/>
      <c r="P45" s="16"/>
      <c r="Q45" s="16">
        <v>110.00107</v>
      </c>
      <c r="R45" s="16">
        <v>110.132284</v>
      </c>
      <c r="S45" s="16">
        <v>71.686582</v>
      </c>
      <c r="T45" s="127">
        <f t="shared" si="6"/>
        <v>1541.1631860000005</v>
      </c>
    </row>
    <row r="46" spans="5:20" ht="12.75" hidden="1">
      <c r="E46" t="s">
        <v>87</v>
      </c>
      <c r="F46" s="16">
        <f>'BI'!D9</f>
        <v>0</v>
      </c>
      <c r="G46" s="16">
        <f>'BI'!D10</f>
        <v>0</v>
      </c>
      <c r="H46" s="16">
        <f>'BI'!D11</f>
        <v>508.82787500000006</v>
      </c>
      <c r="I46" s="16">
        <f>'BI'!D14</f>
        <v>320.6555000000001</v>
      </c>
      <c r="J46" s="16">
        <f>'BI'!D17</f>
        <v>63.482375000000005</v>
      </c>
      <c r="K46" s="16">
        <f>'BI'!D18</f>
        <v>36.39600000000001</v>
      </c>
      <c r="L46" s="16">
        <f>'BI'!D24</f>
        <v>86.06137500000001</v>
      </c>
      <c r="M46" s="16"/>
      <c r="N46" s="16"/>
      <c r="O46" s="16"/>
      <c r="P46" s="16"/>
      <c r="Q46" s="16">
        <v>89.356734</v>
      </c>
      <c r="R46" s="16">
        <v>89.531686</v>
      </c>
      <c r="S46" s="16">
        <v>58.259016</v>
      </c>
      <c r="T46" s="127">
        <f t="shared" si="6"/>
        <v>1252.5705610000002</v>
      </c>
    </row>
    <row r="47" ht="12.75" hidden="1">
      <c r="T47" s="127"/>
    </row>
    <row r="48" spans="6:20" ht="12.75" hidden="1">
      <c r="F48" s="127">
        <f>SUM(F39:F46)</f>
        <v>2617.1420000000003</v>
      </c>
      <c r="G48" s="127">
        <f aca="true" t="shared" si="7" ref="G48:S48">SUM(G39:G46)</f>
        <v>1046.865225</v>
      </c>
      <c r="H48" s="127">
        <f t="shared" si="7"/>
        <v>2079.10465</v>
      </c>
      <c r="I48" s="127">
        <f t="shared" si="7"/>
        <v>3619.29575</v>
      </c>
      <c r="J48" s="127">
        <f t="shared" si="7"/>
        <v>716.588375</v>
      </c>
      <c r="K48" s="127">
        <f t="shared" si="7"/>
        <v>410.80300000000005</v>
      </c>
      <c r="L48" s="127">
        <f t="shared" si="7"/>
        <v>971.7816250000001</v>
      </c>
      <c r="M48" s="127">
        <f t="shared" si="7"/>
        <v>0</v>
      </c>
      <c r="N48" s="127">
        <f t="shared" si="7"/>
        <v>0</v>
      </c>
      <c r="O48" s="127">
        <f t="shared" si="7"/>
        <v>0</v>
      </c>
      <c r="P48" s="127">
        <f t="shared" si="7"/>
        <v>0</v>
      </c>
      <c r="Q48" s="127">
        <f t="shared" si="7"/>
        <v>1003.1573340000001</v>
      </c>
      <c r="R48" s="127">
        <f t="shared" si="7"/>
        <v>1004.548582</v>
      </c>
      <c r="S48" s="127">
        <f t="shared" si="7"/>
        <v>653.841312</v>
      </c>
      <c r="T48" s="127">
        <f t="shared" si="6"/>
        <v>14123.127852999998</v>
      </c>
    </row>
    <row r="49" ht="12.75" hidden="1"/>
    <row r="50" ht="12.75" hidden="1">
      <c r="F50" s="127">
        <f>SUM(F48:S48)</f>
        <v>14123.127852999998</v>
      </c>
    </row>
    <row r="51" ht="12.75" hidden="1"/>
    <row r="52" ht="12.75" hidden="1"/>
    <row r="53" ht="12.75" hidden="1"/>
  </sheetData>
  <sheetProtection/>
  <mergeCells count="8">
    <mergeCell ref="D2:L2"/>
    <mergeCell ref="D5:D6"/>
    <mergeCell ref="E5:E6"/>
    <mergeCell ref="L5:L6"/>
    <mergeCell ref="F5:G5"/>
    <mergeCell ref="H5:I5"/>
    <mergeCell ref="J5:K5"/>
    <mergeCell ref="D3:L3"/>
  </mergeCells>
  <printOptions/>
  <pageMargins left="0.2" right="0.21" top="1.17" bottom="1" header="0.8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oachesus</dc:creator>
  <cp:keywords/>
  <dc:description/>
  <cp:lastModifiedBy>oachesus</cp:lastModifiedBy>
  <cp:lastPrinted>2011-04-08T06:11:52Z</cp:lastPrinted>
  <dcterms:created xsi:type="dcterms:W3CDTF">2009-05-19T10:14:23Z</dcterms:created>
  <dcterms:modified xsi:type="dcterms:W3CDTF">2011-06-09T08:53:16Z</dcterms:modified>
  <cp:category/>
  <cp:version/>
  <cp:contentType/>
  <cp:contentStatus/>
</cp:coreProperties>
</file>