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45" windowWidth="9030" windowHeight="11865" tabRatio="699" activeTab="0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<sst xmlns="http://schemas.openxmlformats.org/spreadsheetml/2006/main" count="388" uniqueCount="102">
  <si>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</si>
  <si>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</si>
  <si>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</si>
  <si>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</si>
  <si>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</si>
  <si>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</si>
  <si>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</si>
  <si>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</si>
  <si>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</si>
  <si>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</si>
  <si>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</si>
  <si>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</si>
  <si>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</si>
  <si>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</si>
  <si>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</si>
  <si>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</si>
  <si>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</si>
  <si>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</si>
  <si>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Poli de crestere</t>
  </si>
  <si>
    <t>Poli de dezvoltare</t>
  </si>
  <si>
    <t>Centre urbane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</si>
  <si>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</si>
  <si>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</si>
  <si>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</si>
  <si>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</si>
  <si>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</si>
  <si>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</si>
  <si>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</si>
  <si>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</si>
  <si>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</si>
  <si>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</si>
  <si>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</si>
  <si>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</si>
  <si>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</si>
  <si>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</si>
  <si>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</si>
  <si>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</si>
  <si>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</si>
  <si>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</si>
  <si>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</si>
  <si>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</si>
  <si>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</si>
  <si>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</si>
  <si>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</si>
  <si>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</si>
  <si>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</si>
  <si>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</si>
  <si>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</si>
  <si>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</si>
  <si>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</si>
  <si>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</si>
  <si>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</si>
  <si>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</si>
  <si>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</si>
  <si>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</si>
  <si>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</si>
  <si>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</si>
  <si>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</si>
  <si>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</si>
  <si>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</si>
  <si>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</si>
  <si>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</si>
  <si>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</si>
  <si>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dep</t>
  </si>
  <si>
    <t>resp</t>
  </si>
  <si>
    <t>ctr lucr</t>
  </si>
  <si>
    <t>plati</t>
  </si>
  <si>
    <t>GRAD DE UTILIZARE FARA DRUMURI SI LISTA REZERVA</t>
  </si>
  <si>
    <t>PROI EVAL</t>
  </si>
  <si>
    <t>SUMA SOL</t>
  </si>
  <si>
    <t>EURO</t>
  </si>
  <si>
    <t>NR PROI</t>
  </si>
  <si>
    <t>SUM SOL</t>
  </si>
  <si>
    <t>FARA 2.1</t>
  </si>
  <si>
    <t>ron</t>
  </si>
  <si>
    <t>euro</t>
  </si>
  <si>
    <t>%</t>
  </si>
  <si>
    <t>Grad de utilizare* - % -</t>
  </si>
  <si>
    <t>contracte</t>
  </si>
  <si>
    <t>*** proiectele sunt gestionate, la nivel naţional, de organismul intermediar organizat în Ministerul Dezvoltării Regionale şi Turismului</t>
  </si>
  <si>
    <t>ne</t>
  </si>
  <si>
    <t>se</t>
  </si>
  <si>
    <t xml:space="preserve">s </t>
  </si>
  <si>
    <t>sv</t>
  </si>
  <si>
    <t>v</t>
  </si>
  <si>
    <t>nv</t>
  </si>
  <si>
    <t>c</t>
  </si>
  <si>
    <t>bi</t>
  </si>
  <si>
    <t>1.1 PC</t>
  </si>
  <si>
    <t>1.1 PD</t>
  </si>
  <si>
    <t>1.1 CU</t>
  </si>
  <si>
    <t>2/9**</t>
  </si>
  <si>
    <t>1/10**</t>
  </si>
  <si>
    <t>3/28**</t>
  </si>
  <si>
    <t>1/13**</t>
  </si>
  <si>
    <t>2/14**</t>
  </si>
  <si>
    <t>12/60**</t>
  </si>
  <si>
    <t>D1</t>
  </si>
  <si>
    <t>R1</t>
  </si>
  <si>
    <t>2/13**</t>
  </si>
  <si>
    <t>2/17**</t>
  </si>
  <si>
    <t>Stadiul  implementării POR la data de 31.07.2011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</si>
</sst>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??\ _l_e_i_-;_-@_-"/>
    <numFmt numFmtId="173" formatCode="#.##0"/>
    <numFmt numFmtId="174" formatCode="_(* #.##0.00_);_(* \(#.##0.00\);_(* &quot;-&quot;??_);_(@_)"/>
    <numFmt numFmtId="175" formatCode="#.##0.00"/>
    <numFmt numFmtId="176" formatCode="0.0000"/>
    <numFmt numFmtId="177" formatCode="0.000"/>
    <numFmt numFmtId="178" formatCode="_-* #.##0\ _l_e_i_-;\-* #.##0\ _l_e_i_-;_-* &quot;-&quot;??\ _l_e_i_-;_-@_-"/>
    <numFmt numFmtId="179" formatCode="0.00000000000"/>
    <numFmt numFmtId="180" formatCode="0.0"/>
    <numFmt numFmtId="181" formatCode="#.##0.0"/>
    <numFmt numFmtId="182" formatCode="0.0%"/>
    <numFmt numFmtId="183" formatCode="_(* #,##0.0_);_(* \(#,##0.0\);_(* &quot;-&quot;??_);_(@_)"/>
    <numFmt numFmtId="184" formatCode="0.00000"/>
    <numFmt numFmtId="185" formatCode="_(* #.##0.0_);_(* \(#.##0.0\);_(* &quot;-&quot;?_);_(@_)"/>
    <numFmt numFmtId="186" formatCode="_(* #.##0.000_);_(* \(#.##0.000\);_(* &quot;-&quot;?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15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1" xfId="42" applyNumberFormat="1" applyFont="1" applyBorder="1" applyAlignment="1">
      <alignment horizontal="center" vertical="center" wrapText="1"/>
    </xf>
    <xf numFmtId="183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0" fontId="0" fillId="33" borderId="11" xfId="0" applyNumberFormat="1" applyFill="1" applyBorder="1" applyAlignment="1">
      <alignment horizontal="right" vertical="center" wrapText="1"/>
    </xf>
    <xf numFmtId="1" fontId="0" fillId="33" borderId="11" xfId="0" applyNumberFormat="1" applyFill="1" applyBorder="1" applyAlignment="1">
      <alignment horizontal="right" vertical="center" wrapText="1"/>
    </xf>
    <xf numFmtId="182" fontId="0" fillId="33" borderId="12" xfId="0" applyNumberFormat="1" applyFill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82" fontId="0" fillId="0" borderId="12" xfId="0" applyNumberFormat="1" applyBorder="1" applyAlignment="1">
      <alignment horizontal="right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183" fontId="0" fillId="33" borderId="14" xfId="42" applyNumberFormat="1" applyFont="1" applyFill="1" applyBorder="1" applyAlignment="1">
      <alignment horizontal="right" vertical="center" wrapText="1"/>
    </xf>
    <xf numFmtId="1" fontId="0" fillId="33" borderId="14" xfId="0" applyNumberFormat="1" applyFill="1" applyBorder="1" applyAlignment="1">
      <alignment horizontal="right" vertical="center" wrapText="1"/>
    </xf>
    <xf numFmtId="180" fontId="0" fillId="33" borderId="14" xfId="0" applyNumberFormat="1" applyFill="1" applyBorder="1" applyAlignment="1">
      <alignment horizontal="right" vertical="center" wrapText="1"/>
    </xf>
    <xf numFmtId="182" fontId="0" fillId="33" borderId="16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180" fontId="0" fillId="33" borderId="11" xfId="0" applyNumberFormat="1" applyFont="1" applyFill="1" applyBorder="1" applyAlignment="1">
      <alignment horizontal="right" vertical="center" wrapText="1"/>
    </xf>
    <xf numFmtId="172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 wrapText="1"/>
    </xf>
    <xf numFmtId="182" fontId="0" fillId="33" borderId="12" xfId="0" applyNumberFormat="1" applyFont="1" applyFill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 wrapText="1"/>
    </xf>
    <xf numFmtId="183" fontId="0" fillId="33" borderId="14" xfId="42" applyNumberFormat="1" applyFont="1" applyFill="1" applyBorder="1" applyAlignment="1">
      <alignment horizontal="right" vertical="center" wrapText="1"/>
    </xf>
    <xf numFmtId="172" fontId="0" fillId="33" borderId="14" xfId="0" applyNumberFormat="1" applyFont="1" applyFill="1" applyBorder="1" applyAlignment="1">
      <alignment horizontal="right" vertical="center" wrapText="1"/>
    </xf>
    <xf numFmtId="180" fontId="0" fillId="33" borderId="14" xfId="0" applyNumberFormat="1" applyFont="1" applyFill="1" applyBorder="1" applyAlignment="1">
      <alignment horizontal="right" vertical="center" wrapText="1"/>
    </xf>
    <xf numFmtId="182" fontId="0" fillId="33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right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3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" fontId="0" fillId="0" borderId="11" xfId="42" applyNumberFormat="1" applyFont="1" applyFill="1" applyBorder="1" applyAlignment="1">
      <alignment horizontal="right" vertical="center" wrapText="1"/>
    </xf>
    <xf numFmtId="16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80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171" fontId="0" fillId="0" borderId="0" xfId="42" applyFont="1" applyAlignment="1">
      <alignment/>
    </xf>
    <xf numFmtId="0" fontId="0" fillId="37" borderId="0" xfId="0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71" fontId="0" fillId="37" borderId="0" xfId="42" applyFont="1" applyFill="1" applyAlignment="1">
      <alignment/>
    </xf>
    <xf numFmtId="2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2" fontId="1" fillId="37" borderId="10" xfId="0" applyNumberFormat="1" applyFon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180" fontId="0" fillId="37" borderId="0" xfId="0" applyNumberFormat="1" applyFill="1" applyAlignment="1">
      <alignment/>
    </xf>
    <xf numFmtId="1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180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" fontId="1" fillId="0" borderId="17" xfId="0" applyNumberFormat="1" applyFont="1" applyFill="1" applyBorder="1" applyAlignment="1">
      <alignment horizontal="left" vertical="center" wrapText="1"/>
    </xf>
    <xf numFmtId="180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182" fontId="0" fillId="0" borderId="19" xfId="0" applyNumberFormat="1" applyBorder="1" applyAlignment="1">
      <alignment horizontal="right" vertical="center" wrapText="1"/>
    </xf>
    <xf numFmtId="1" fontId="1" fillId="34" borderId="0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horizontal="center" vertical="center" wrapText="1"/>
    </xf>
    <xf numFmtId="180" fontId="0" fillId="34" borderId="11" xfId="0" applyNumberFormat="1" applyFill="1" applyBorder="1" applyAlignment="1">
      <alignment horizontal="right" vertical="center" wrapText="1"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vertical="top" wrapText="1"/>
    </xf>
    <xf numFmtId="4" fontId="0" fillId="34" borderId="0" xfId="0" applyNumberFormat="1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176" fontId="0" fillId="34" borderId="0" xfId="0" applyNumberFormat="1" applyFill="1" applyAlignment="1">
      <alignment/>
    </xf>
    <xf numFmtId="180" fontId="0" fillId="34" borderId="0" xfId="0" applyNumberFormat="1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180" fontId="0" fillId="34" borderId="11" xfId="0" applyNumberFormat="1" applyFont="1" applyFill="1" applyBorder="1" applyAlignment="1">
      <alignment horizontal="right" vertical="center" wrapText="1"/>
    </xf>
    <xf numFmtId="177" fontId="0" fillId="34" borderId="0" xfId="0" applyNumberForma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D43" sqref="D43"/>
    </sheetView>
  </sheetViews>
  <sheetFormatPr defaultColWidth="9.140625" defaultRowHeight="12.75"/>
  <cols>
    <col min="1" max="1" width="12.8515625" style="9" hidden="1" customWidth="1"/>
    <col min="2" max="2" width="12.8515625" style="78" hidden="1" customWidth="1"/>
    <col min="3" max="3" width="33.28125" style="9" customWidth="1"/>
    <col min="4" max="4" width="11.00390625" style="9" customWidth="1"/>
    <col min="5" max="5" width="8.421875" style="9" customWidth="1"/>
    <col min="6" max="6" width="10.7109375" style="9" customWidth="1"/>
    <col min="7" max="7" width="7.7109375" style="9" customWidth="1"/>
    <col min="8" max="8" width="11.00390625" style="9" customWidth="1"/>
    <col min="9" max="9" width="9.140625" style="9" customWidth="1"/>
    <col min="10" max="10" width="11.57421875" style="9" customWidth="1"/>
    <col min="11" max="11" width="11.57421875" style="78" hidden="1" customWidth="1"/>
    <col min="12" max="12" width="11.00390625" style="9" customWidth="1"/>
    <col min="13" max="13" width="14.28125" style="9" hidden="1" customWidth="1"/>
    <col min="14" max="14" width="9.140625" style="9" hidden="1" customWidth="1"/>
    <col min="15" max="15" width="10.421875" style="9" hidden="1" customWidth="1"/>
    <col min="16" max="16384" width="9.140625" style="9" customWidth="1"/>
  </cols>
  <sheetData>
    <row r="2" spans="3:12" ht="12.75">
      <c r="C2" s="139" t="s">
        <v>28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9" t="s">
        <v>9</v>
      </c>
      <c r="J4" s="150"/>
      <c r="K4" s="114"/>
      <c r="L4" s="147" t="s">
        <v>13</v>
      </c>
    </row>
    <row r="5" spans="1:12" ht="41.25" customHeight="1">
      <c r="A5" s="17" t="s">
        <v>14</v>
      </c>
      <c r="B5" s="119"/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69" t="s">
        <v>50</v>
      </c>
      <c r="J5" s="69" t="s">
        <v>10</v>
      </c>
      <c r="K5" s="115"/>
      <c r="L5" s="148"/>
    </row>
    <row r="6" spans="3:12" ht="12.75" hidden="1">
      <c r="C6" s="11" t="s">
        <v>15</v>
      </c>
      <c r="D6" s="77">
        <f>1*4.2125</f>
        <v>4.2125</v>
      </c>
      <c r="E6" s="73"/>
      <c r="F6" s="73"/>
      <c r="G6" s="73"/>
      <c r="H6" s="73"/>
      <c r="I6" s="12"/>
      <c r="J6" s="12"/>
      <c r="K6" s="116"/>
      <c r="L6" s="13"/>
    </row>
    <row r="7" spans="3:13" ht="12.75">
      <c r="C7" s="14"/>
      <c r="D7" s="12"/>
      <c r="E7" s="73"/>
      <c r="F7" s="73"/>
      <c r="G7" s="73"/>
      <c r="H7" s="73"/>
      <c r="I7" s="12"/>
      <c r="J7" s="12"/>
      <c r="K7" s="116"/>
      <c r="L7" s="13"/>
      <c r="M7" s="9">
        <f>F7-H7</f>
        <v>0</v>
      </c>
    </row>
    <row r="8" spans="3:15" ht="12.75">
      <c r="C8" s="32" t="s">
        <v>38</v>
      </c>
      <c r="D8" s="39">
        <f>D9+D10+D11</f>
        <v>937.2812500000001</v>
      </c>
      <c r="E8" s="40">
        <v>74</v>
      </c>
      <c r="F8" s="39">
        <f>F9+F10+F11</f>
        <v>1022.8299999999999</v>
      </c>
      <c r="G8" s="40">
        <f>G9+G10+G11</f>
        <v>8</v>
      </c>
      <c r="H8" s="39">
        <f>H9+H10+H11</f>
        <v>66.02</v>
      </c>
      <c r="I8" s="40">
        <f>I9+I10+I11</f>
        <v>45</v>
      </c>
      <c r="J8" s="39">
        <f>J9+J10+J11</f>
        <v>772.1600000000001</v>
      </c>
      <c r="K8" s="117"/>
      <c r="L8" s="41">
        <f>M8/D8</f>
        <v>1.0208355282899342</v>
      </c>
      <c r="M8" s="9">
        <f aca="true" t="shared" si="0" ref="M8:M33">F8-H8</f>
        <v>956.81</v>
      </c>
      <c r="N8" s="9">
        <f>F8-H8</f>
        <v>956.81</v>
      </c>
      <c r="O8" s="16">
        <f aca="true" t="shared" si="1" ref="O8:O31">(N8*100)/D8</f>
        <v>102.08355282899342</v>
      </c>
    </row>
    <row r="9" spans="1:18" ht="15.75" customHeight="1">
      <c r="A9" s="18">
        <v>111.25</v>
      </c>
      <c r="B9" s="120">
        <f>A9-K9</f>
        <v>111.25</v>
      </c>
      <c r="C9" s="38" t="s">
        <v>18</v>
      </c>
      <c r="D9" s="45">
        <f>A9*$D$6</f>
        <v>468.64062500000006</v>
      </c>
      <c r="E9" s="74">
        <v>6</v>
      </c>
      <c r="F9" s="45">
        <v>296.48</v>
      </c>
      <c r="G9" s="74">
        <v>0</v>
      </c>
      <c r="H9" s="45">
        <v>0</v>
      </c>
      <c r="I9" s="43">
        <v>5</v>
      </c>
      <c r="J9" s="42">
        <v>289.29</v>
      </c>
      <c r="K9" s="117"/>
      <c r="L9" s="44">
        <f>M9/D9</f>
        <v>0.632638282265862</v>
      </c>
      <c r="M9" s="9">
        <f t="shared" si="0"/>
        <v>296.48</v>
      </c>
      <c r="N9" s="9">
        <f aca="true" t="shared" si="2" ref="N9:N31">F9-H9</f>
        <v>296.48</v>
      </c>
      <c r="O9" s="16">
        <f t="shared" si="1"/>
        <v>63.2638282265862</v>
      </c>
      <c r="P9" s="35"/>
      <c r="R9" s="16"/>
    </row>
    <row r="10" spans="1:18" ht="14.25" customHeight="1">
      <c r="A10" s="18">
        <v>44.5</v>
      </c>
      <c r="B10" s="120">
        <f aca="true" t="shared" si="3" ref="B10:B32">A10-K10</f>
        <v>44.5</v>
      </c>
      <c r="C10" s="38" t="s">
        <v>19</v>
      </c>
      <c r="D10" s="42">
        <f>A10*$D$6</f>
        <v>187.45625</v>
      </c>
      <c r="E10" s="138" t="s">
        <v>99</v>
      </c>
      <c r="F10" s="45">
        <v>226.07</v>
      </c>
      <c r="G10" s="74">
        <v>3</v>
      </c>
      <c r="H10" s="45">
        <v>62.55</v>
      </c>
      <c r="I10" s="43">
        <v>5</v>
      </c>
      <c r="J10" s="42">
        <v>98.49</v>
      </c>
      <c r="K10" s="117"/>
      <c r="L10" s="44">
        <f>M10/D10</f>
        <v>0.8723102057146666</v>
      </c>
      <c r="M10" s="9">
        <f t="shared" si="0"/>
        <v>163.51999999999998</v>
      </c>
      <c r="N10" s="9">
        <f t="shared" si="2"/>
        <v>163.51999999999998</v>
      </c>
      <c r="O10" s="16">
        <f t="shared" si="1"/>
        <v>87.23102057146666</v>
      </c>
      <c r="P10" s="16"/>
      <c r="R10" s="16"/>
    </row>
    <row r="11" spans="1:18" ht="15" customHeight="1">
      <c r="A11" s="18">
        <v>66.75</v>
      </c>
      <c r="B11" s="120">
        <f t="shared" si="3"/>
        <v>66.75</v>
      </c>
      <c r="C11" s="38" t="s">
        <v>20</v>
      </c>
      <c r="D11" s="42">
        <f>A11*$D$6</f>
        <v>281.18437500000005</v>
      </c>
      <c r="E11" s="74" t="s">
        <v>62</v>
      </c>
      <c r="F11" s="45">
        <v>500.28</v>
      </c>
      <c r="G11" s="74">
        <v>5</v>
      </c>
      <c r="H11" s="45">
        <v>3.47</v>
      </c>
      <c r="I11" s="43">
        <v>35</v>
      </c>
      <c r="J11" s="42">
        <v>384.38</v>
      </c>
      <c r="K11" s="117"/>
      <c r="L11" s="44">
        <f>M11/D11</f>
        <v>1.7668478200468993</v>
      </c>
      <c r="M11" s="9">
        <f t="shared" si="0"/>
        <v>496.80999999999995</v>
      </c>
      <c r="N11" s="9">
        <f>D11</f>
        <v>281.18437500000005</v>
      </c>
      <c r="O11" s="16">
        <f t="shared" si="1"/>
        <v>100</v>
      </c>
      <c r="P11" s="16"/>
      <c r="R11" s="16"/>
    </row>
    <row r="12" spans="1:18" ht="12.75">
      <c r="A12" s="16">
        <v>222.5</v>
      </c>
      <c r="B12" s="120">
        <f t="shared" si="3"/>
        <v>222.5</v>
      </c>
      <c r="C12" s="25"/>
      <c r="D12" s="42"/>
      <c r="E12" s="74"/>
      <c r="F12" s="45"/>
      <c r="G12" s="74"/>
      <c r="H12" s="45"/>
      <c r="I12" s="43"/>
      <c r="J12" s="42"/>
      <c r="K12" s="117"/>
      <c r="L12" s="44"/>
      <c r="M12" s="9">
        <f t="shared" si="0"/>
        <v>0</v>
      </c>
      <c r="N12" s="9">
        <f t="shared" si="2"/>
        <v>0</v>
      </c>
      <c r="O12" s="16" t="e">
        <f t="shared" si="1"/>
        <v>#DIV/0!</v>
      </c>
      <c r="R12" s="16"/>
    </row>
    <row r="13" spans="1:18" ht="12.75">
      <c r="A13" s="16"/>
      <c r="B13" s="120">
        <f t="shared" si="3"/>
        <v>-179.6952155936208</v>
      </c>
      <c r="C13" s="32" t="s">
        <v>39</v>
      </c>
      <c r="D13" s="39">
        <f>D14</f>
        <v>590.718875</v>
      </c>
      <c r="E13" s="40">
        <f aca="true" t="shared" si="4" ref="E13:J13">E14</f>
        <v>60</v>
      </c>
      <c r="F13" s="39">
        <f t="shared" si="4"/>
        <v>1632.07</v>
      </c>
      <c r="G13" s="40">
        <f t="shared" si="4"/>
        <v>8</v>
      </c>
      <c r="H13" s="39">
        <f t="shared" si="4"/>
        <v>93</v>
      </c>
      <c r="I13" s="40">
        <f>I14</f>
        <v>26</v>
      </c>
      <c r="J13" s="39">
        <f t="shared" si="4"/>
        <v>760.56</v>
      </c>
      <c r="K13" s="117">
        <f>J13/4.2325</f>
        <v>179.6952155936208</v>
      </c>
      <c r="L13" s="41">
        <f>M13/D13</f>
        <v>2.605418694298536</v>
      </c>
      <c r="M13" s="9">
        <f t="shared" si="0"/>
        <v>1539.07</v>
      </c>
      <c r="N13" s="9">
        <f>N14</f>
        <v>590.718875</v>
      </c>
      <c r="O13" s="16">
        <f t="shared" si="1"/>
        <v>100</v>
      </c>
      <c r="R13" s="16"/>
    </row>
    <row r="14" spans="1:18" ht="12.75">
      <c r="A14" s="16">
        <v>140.23</v>
      </c>
      <c r="B14" s="120">
        <f t="shared" si="3"/>
        <v>-39.4652155936208</v>
      </c>
      <c r="C14" s="38" t="s">
        <v>44</v>
      </c>
      <c r="D14" s="42">
        <f>A14*$D$6</f>
        <v>590.718875</v>
      </c>
      <c r="E14" s="75">
        <v>60</v>
      </c>
      <c r="F14" s="45">
        <v>1632.07</v>
      </c>
      <c r="G14" s="74">
        <v>8</v>
      </c>
      <c r="H14" s="45">
        <v>93</v>
      </c>
      <c r="I14" s="43">
        <v>26</v>
      </c>
      <c r="J14" s="42">
        <v>760.56</v>
      </c>
      <c r="K14" s="117">
        <f aca="true" t="shared" si="5" ref="K14:K32">J14/4.2325</f>
        <v>179.6952155936208</v>
      </c>
      <c r="L14" s="44">
        <f>M14/D14</f>
        <v>2.605418694298536</v>
      </c>
      <c r="M14" s="9">
        <f t="shared" si="0"/>
        <v>1539.07</v>
      </c>
      <c r="N14" s="9">
        <f>D14</f>
        <v>590.718875</v>
      </c>
      <c r="O14" s="16">
        <f t="shared" si="1"/>
        <v>100</v>
      </c>
      <c r="R14" s="16"/>
    </row>
    <row r="15" spans="1:18" ht="12.75">
      <c r="A15" s="16"/>
      <c r="B15" s="120">
        <f t="shared" si="3"/>
        <v>0</v>
      </c>
      <c r="C15" s="25"/>
      <c r="D15" s="42"/>
      <c r="E15" s="74"/>
      <c r="F15" s="45"/>
      <c r="G15" s="74"/>
      <c r="H15" s="45"/>
      <c r="I15" s="43"/>
      <c r="J15" s="42"/>
      <c r="K15" s="117">
        <f t="shared" si="5"/>
        <v>0</v>
      </c>
      <c r="L15" s="44"/>
      <c r="M15" s="9">
        <f t="shared" si="0"/>
        <v>0</v>
      </c>
      <c r="N15" s="9">
        <f t="shared" si="2"/>
        <v>0</v>
      </c>
      <c r="O15" s="16" t="e">
        <f t="shared" si="1"/>
        <v>#DIV/0!</v>
      </c>
      <c r="R15" s="16"/>
    </row>
    <row r="16" spans="1:18" ht="12.75">
      <c r="A16" s="16"/>
      <c r="B16" s="120">
        <f t="shared" si="3"/>
        <v>-109.59952746603662</v>
      </c>
      <c r="C16" s="32" t="s">
        <v>45</v>
      </c>
      <c r="D16" s="39">
        <f>D17+D18+D19+D20</f>
        <v>443.02862500000003</v>
      </c>
      <c r="E16" s="40">
        <f aca="true" t="shared" si="6" ref="E16:J16">E17+E18+E19+E20</f>
        <v>195</v>
      </c>
      <c r="F16" s="39">
        <f t="shared" si="6"/>
        <v>1043.5700000000002</v>
      </c>
      <c r="G16" s="40">
        <f t="shared" si="6"/>
        <v>52</v>
      </c>
      <c r="H16" s="39">
        <f t="shared" si="6"/>
        <v>176.87</v>
      </c>
      <c r="I16" s="40">
        <f t="shared" si="6"/>
        <v>56</v>
      </c>
      <c r="J16" s="39">
        <f t="shared" si="6"/>
        <v>463.88</v>
      </c>
      <c r="K16" s="117">
        <f t="shared" si="5"/>
        <v>109.59952746603662</v>
      </c>
      <c r="L16" s="41">
        <f>M16/D16</f>
        <v>1.9563069993502116</v>
      </c>
      <c r="M16" s="9">
        <f t="shared" si="0"/>
        <v>866.7000000000002</v>
      </c>
      <c r="N16" s="9">
        <f>N17+N18+N19+N20</f>
        <v>438.82562500000006</v>
      </c>
      <c r="O16" s="16">
        <f t="shared" si="1"/>
        <v>99.0513028362445</v>
      </c>
      <c r="R16" s="16"/>
    </row>
    <row r="17" spans="1:18" ht="13.5" customHeight="1">
      <c r="A17" s="16">
        <v>27.76</v>
      </c>
      <c r="B17" s="120">
        <f t="shared" si="3"/>
        <v>-2.8247607796810357</v>
      </c>
      <c r="C17" s="38" t="s">
        <v>40</v>
      </c>
      <c r="D17" s="42">
        <f>A17*$D$6</f>
        <v>116.93900000000002</v>
      </c>
      <c r="E17" s="74">
        <v>15</v>
      </c>
      <c r="F17" s="45">
        <v>191.76</v>
      </c>
      <c r="G17" s="74">
        <v>1</v>
      </c>
      <c r="H17" s="45">
        <v>11.04</v>
      </c>
      <c r="I17" s="43">
        <v>8</v>
      </c>
      <c r="J17" s="42">
        <v>129.45</v>
      </c>
      <c r="K17" s="117">
        <f t="shared" si="5"/>
        <v>30.584760779681037</v>
      </c>
      <c r="L17" s="44">
        <f>M17/D17</f>
        <v>1.5454211169926197</v>
      </c>
      <c r="M17" s="9">
        <f t="shared" si="0"/>
        <v>180.72</v>
      </c>
      <c r="N17" s="9">
        <f>D17</f>
        <v>116.93900000000002</v>
      </c>
      <c r="O17" s="16">
        <f t="shared" si="1"/>
        <v>100</v>
      </c>
      <c r="R17" s="16"/>
    </row>
    <row r="18" spans="1:18" ht="18" customHeight="1">
      <c r="A18" s="16">
        <v>15.92</v>
      </c>
      <c r="B18" s="120">
        <f t="shared" si="3"/>
        <v>0.02395747194329445</v>
      </c>
      <c r="C18" s="38" t="s">
        <v>21</v>
      </c>
      <c r="D18" s="42">
        <f>A18*$D$6</f>
        <v>67.063</v>
      </c>
      <c r="E18" s="74">
        <v>72</v>
      </c>
      <c r="F18" s="45">
        <v>154.62</v>
      </c>
      <c r="G18" s="74">
        <v>29</v>
      </c>
      <c r="H18" s="45">
        <v>60.62</v>
      </c>
      <c r="I18" s="43">
        <v>30</v>
      </c>
      <c r="J18" s="42">
        <v>67.28</v>
      </c>
      <c r="K18" s="117">
        <f t="shared" si="5"/>
        <v>15.896042528056705</v>
      </c>
      <c r="L18" s="44">
        <f>M18/D18</f>
        <v>1.4016670891549736</v>
      </c>
      <c r="M18" s="9">
        <f t="shared" si="0"/>
        <v>94</v>
      </c>
      <c r="N18" s="9">
        <f>D18</f>
        <v>67.063</v>
      </c>
      <c r="O18" s="16">
        <f t="shared" si="1"/>
        <v>100</v>
      </c>
      <c r="R18" s="16"/>
    </row>
    <row r="19" spans="1:18" ht="28.5" customHeight="1">
      <c r="A19" s="16">
        <v>15.92</v>
      </c>
      <c r="B19" s="120">
        <f t="shared" si="3"/>
        <v>1.0706202008269337</v>
      </c>
      <c r="C19" s="38" t="s">
        <v>46</v>
      </c>
      <c r="D19" s="42">
        <f>A19*$D$6</f>
        <v>67.063</v>
      </c>
      <c r="E19" s="74">
        <v>3</v>
      </c>
      <c r="F19" s="45">
        <v>87.59</v>
      </c>
      <c r="G19" s="74">
        <v>1</v>
      </c>
      <c r="H19" s="45">
        <v>24.73</v>
      </c>
      <c r="I19" s="43">
        <v>2</v>
      </c>
      <c r="J19" s="42">
        <v>62.85</v>
      </c>
      <c r="K19" s="117">
        <f t="shared" si="5"/>
        <v>14.849379799173066</v>
      </c>
      <c r="L19" s="44">
        <f>M19/D19</f>
        <v>0.9373275874923579</v>
      </c>
      <c r="M19" s="9">
        <f t="shared" si="0"/>
        <v>62.86</v>
      </c>
      <c r="N19" s="9">
        <f t="shared" si="2"/>
        <v>62.86</v>
      </c>
      <c r="O19" s="16">
        <f t="shared" si="1"/>
        <v>93.73275874923578</v>
      </c>
      <c r="R19" s="16"/>
    </row>
    <row r="20" spans="1:18" ht="18" customHeight="1">
      <c r="A20" s="16">
        <v>45.57</v>
      </c>
      <c r="B20" s="120">
        <f t="shared" si="3"/>
        <v>-2.699344359125817</v>
      </c>
      <c r="C20" s="38" t="s">
        <v>47</v>
      </c>
      <c r="D20" s="42">
        <f>A20*$D$6</f>
        <v>191.963625</v>
      </c>
      <c r="E20" s="43">
        <v>105</v>
      </c>
      <c r="F20" s="42">
        <v>609.6</v>
      </c>
      <c r="G20" s="43">
        <v>21</v>
      </c>
      <c r="H20" s="42">
        <v>80.48</v>
      </c>
      <c r="I20" s="43">
        <v>16</v>
      </c>
      <c r="J20" s="42">
        <v>204.3</v>
      </c>
      <c r="K20" s="117">
        <f t="shared" si="5"/>
        <v>48.26934435912582</v>
      </c>
      <c r="L20" s="44">
        <f>M20/D20</f>
        <v>2.7563555335027665</v>
      </c>
      <c r="M20" s="9">
        <f t="shared" si="0"/>
        <v>529.12</v>
      </c>
      <c r="N20" s="9">
        <f>D20</f>
        <v>191.963625</v>
      </c>
      <c r="O20" s="16">
        <f t="shared" si="1"/>
        <v>99.99999999999999</v>
      </c>
      <c r="R20" s="16"/>
    </row>
    <row r="21" spans="1:18" ht="12.75">
      <c r="A21" s="16"/>
      <c r="B21" s="120">
        <f t="shared" si="3"/>
        <v>0</v>
      </c>
      <c r="C21" s="25"/>
      <c r="D21" s="42"/>
      <c r="E21" s="43"/>
      <c r="F21" s="42"/>
      <c r="G21" s="43"/>
      <c r="H21" s="42"/>
      <c r="I21" s="43"/>
      <c r="J21" s="42"/>
      <c r="K21" s="117">
        <f t="shared" si="5"/>
        <v>0</v>
      </c>
      <c r="L21" s="44"/>
      <c r="M21" s="9">
        <f t="shared" si="0"/>
        <v>0</v>
      </c>
      <c r="N21" s="9">
        <f t="shared" si="2"/>
        <v>0</v>
      </c>
      <c r="O21" s="16" t="e">
        <f t="shared" si="1"/>
        <v>#DIV/0!</v>
      </c>
      <c r="R21" s="16"/>
    </row>
    <row r="22" spans="1:18" ht="12.75">
      <c r="A22" s="16"/>
      <c r="B22" s="120">
        <f t="shared" si="3"/>
        <v>-28.257531010041347</v>
      </c>
      <c r="C22" s="32" t="s">
        <v>22</v>
      </c>
      <c r="D22" s="39">
        <f>D23+D24+D25</f>
        <v>481.02537500000005</v>
      </c>
      <c r="E22" s="40">
        <f aca="true" t="shared" si="7" ref="E22:J22">E23+E24+E25</f>
        <v>707</v>
      </c>
      <c r="F22" s="39">
        <f t="shared" si="7"/>
        <v>845.6800000000001</v>
      </c>
      <c r="G22" s="40">
        <f t="shared" si="7"/>
        <v>319</v>
      </c>
      <c r="H22" s="39">
        <f t="shared" si="7"/>
        <v>408.1</v>
      </c>
      <c r="I22" s="40">
        <f t="shared" si="7"/>
        <v>139</v>
      </c>
      <c r="J22" s="39">
        <f t="shared" si="7"/>
        <v>119.6</v>
      </c>
      <c r="K22" s="117">
        <f t="shared" si="5"/>
        <v>28.257531010041347</v>
      </c>
      <c r="L22" s="41">
        <f>M22/D22</f>
        <v>0.9096817397626892</v>
      </c>
      <c r="M22" s="9">
        <f t="shared" si="0"/>
        <v>437.58000000000004</v>
      </c>
      <c r="N22" s="9">
        <f>N23+N24+N25</f>
        <v>437.58000000000004</v>
      </c>
      <c r="O22" s="16">
        <f t="shared" si="1"/>
        <v>90.96817397626893</v>
      </c>
      <c r="R22" s="16"/>
    </row>
    <row r="23" spans="1:18" ht="14.25" customHeight="1">
      <c r="A23" s="16">
        <v>43.88</v>
      </c>
      <c r="B23" s="120">
        <f t="shared" si="3"/>
        <v>34.138712344949795</v>
      </c>
      <c r="C23" s="38" t="s">
        <v>23</v>
      </c>
      <c r="D23" s="42">
        <f>A23*$D$6</f>
        <v>184.84450000000004</v>
      </c>
      <c r="E23" s="74">
        <v>34</v>
      </c>
      <c r="F23" s="45">
        <v>436.98</v>
      </c>
      <c r="G23" s="74">
        <v>18</v>
      </c>
      <c r="H23" s="45">
        <v>238.92</v>
      </c>
      <c r="I23" s="43">
        <v>4</v>
      </c>
      <c r="J23" s="42">
        <v>41.23</v>
      </c>
      <c r="K23" s="117">
        <f t="shared" si="5"/>
        <v>9.741287655050206</v>
      </c>
      <c r="L23" s="44">
        <f>M23/D23</f>
        <v>1.0714952297742155</v>
      </c>
      <c r="M23" s="9">
        <f t="shared" si="0"/>
        <v>198.06000000000003</v>
      </c>
      <c r="N23" s="9">
        <f t="shared" si="2"/>
        <v>198.06000000000003</v>
      </c>
      <c r="O23" s="16">
        <f t="shared" si="1"/>
        <v>107.14952297742155</v>
      </c>
      <c r="R23" s="16"/>
    </row>
    <row r="24" spans="1:18" ht="12.75">
      <c r="A24" s="16">
        <v>37.65</v>
      </c>
      <c r="B24" s="120">
        <f t="shared" si="3"/>
        <v>37.65</v>
      </c>
      <c r="C24" s="38" t="s">
        <v>24</v>
      </c>
      <c r="D24" s="42">
        <f>A24*$D$6</f>
        <v>158.600625</v>
      </c>
      <c r="E24" s="74">
        <v>0</v>
      </c>
      <c r="F24" s="45">
        <v>0</v>
      </c>
      <c r="G24" s="74">
        <v>0</v>
      </c>
      <c r="H24" s="45">
        <v>0</v>
      </c>
      <c r="I24" s="43">
        <v>0</v>
      </c>
      <c r="J24" s="42">
        <v>0</v>
      </c>
      <c r="K24" s="117">
        <f t="shared" si="5"/>
        <v>0</v>
      </c>
      <c r="L24" s="44">
        <f>M24/D24</f>
        <v>0</v>
      </c>
      <c r="M24" s="9">
        <f t="shared" si="0"/>
        <v>0</v>
      </c>
      <c r="N24" s="9">
        <f t="shared" si="2"/>
        <v>0</v>
      </c>
      <c r="O24" s="16">
        <f t="shared" si="1"/>
        <v>0</v>
      </c>
      <c r="R24" s="16"/>
    </row>
    <row r="25" spans="1:18" ht="11.25" customHeight="1">
      <c r="A25" s="16">
        <v>32.66</v>
      </c>
      <c r="B25" s="120">
        <f t="shared" si="3"/>
        <v>14.143756645008857</v>
      </c>
      <c r="C25" s="38" t="s">
        <v>41</v>
      </c>
      <c r="D25" s="42">
        <f>A25*$D$6</f>
        <v>137.58025</v>
      </c>
      <c r="E25" s="74">
        <v>673</v>
      </c>
      <c r="F25" s="45">
        <v>408.7</v>
      </c>
      <c r="G25" s="74">
        <v>301</v>
      </c>
      <c r="H25" s="45">
        <v>169.18</v>
      </c>
      <c r="I25" s="43">
        <v>135</v>
      </c>
      <c r="J25" s="42">
        <v>78.37</v>
      </c>
      <c r="K25" s="117">
        <f t="shared" si="5"/>
        <v>18.51624335499114</v>
      </c>
      <c r="L25" s="44">
        <f>M25/D25</f>
        <v>1.740947556062734</v>
      </c>
      <c r="M25" s="9">
        <f t="shared" si="0"/>
        <v>239.51999999999998</v>
      </c>
      <c r="N25" s="9">
        <f t="shared" si="2"/>
        <v>239.51999999999998</v>
      </c>
      <c r="O25" s="16">
        <f t="shared" si="1"/>
        <v>174.09475560627342</v>
      </c>
      <c r="R25" s="16"/>
    </row>
    <row r="26" spans="1:18" ht="12.75">
      <c r="A26" s="16"/>
      <c r="B26" s="120">
        <f t="shared" si="3"/>
        <v>0</v>
      </c>
      <c r="C26" s="25"/>
      <c r="D26" s="42"/>
      <c r="E26" s="43"/>
      <c r="F26" s="42"/>
      <c r="G26" s="43"/>
      <c r="H26" s="42"/>
      <c r="I26" s="43"/>
      <c r="J26" s="42"/>
      <c r="K26" s="117">
        <f t="shared" si="5"/>
        <v>0</v>
      </c>
      <c r="L26" s="44"/>
      <c r="M26" s="9">
        <f t="shared" si="0"/>
        <v>0</v>
      </c>
      <c r="N26" s="9">
        <f t="shared" si="2"/>
        <v>0</v>
      </c>
      <c r="O26" s="16" t="e">
        <f t="shared" si="1"/>
        <v>#DIV/0!</v>
      </c>
      <c r="R26" s="16"/>
    </row>
    <row r="27" spans="1:18" ht="12.75">
      <c r="A27" s="16"/>
      <c r="B27" s="120">
        <f t="shared" si="3"/>
        <v>-78.41228588304784</v>
      </c>
      <c r="C27" s="32" t="s">
        <v>25</v>
      </c>
      <c r="D27" s="39">
        <f>D28+D29+D30</f>
        <v>420.7445</v>
      </c>
      <c r="E27" s="40">
        <f aca="true" t="shared" si="8" ref="E27:J27">E28+E29+E30</f>
        <v>168</v>
      </c>
      <c r="F27" s="39">
        <f t="shared" si="8"/>
        <v>778.4</v>
      </c>
      <c r="G27" s="40">
        <f t="shared" si="8"/>
        <v>45</v>
      </c>
      <c r="H27" s="39">
        <f t="shared" si="8"/>
        <v>104.4</v>
      </c>
      <c r="I27" s="40">
        <f t="shared" si="8"/>
        <v>64</v>
      </c>
      <c r="J27" s="39">
        <f t="shared" si="8"/>
        <v>331.88</v>
      </c>
      <c r="K27" s="117">
        <f t="shared" si="5"/>
        <v>78.41228588304784</v>
      </c>
      <c r="L27" s="41">
        <f>M27/D27</f>
        <v>1.6019223067681216</v>
      </c>
      <c r="M27" s="9">
        <f t="shared" si="0"/>
        <v>674</v>
      </c>
      <c r="N27" s="9">
        <f>N28+N29+N30</f>
        <v>370.621875</v>
      </c>
      <c r="O27" s="16">
        <f t="shared" si="1"/>
        <v>88.08715859625022</v>
      </c>
      <c r="R27" s="16"/>
    </row>
    <row r="28" spans="1:18" ht="12.75">
      <c r="A28" s="16">
        <v>37.65</v>
      </c>
      <c r="B28" s="120">
        <f t="shared" si="3"/>
        <v>0.4001476668635533</v>
      </c>
      <c r="C28" s="38" t="s">
        <v>26</v>
      </c>
      <c r="D28" s="42">
        <f>A28*$D$6</f>
        <v>158.600625</v>
      </c>
      <c r="E28" s="74">
        <v>27</v>
      </c>
      <c r="F28" s="45">
        <v>353.2</v>
      </c>
      <c r="G28" s="74">
        <v>3</v>
      </c>
      <c r="H28" s="45">
        <v>10.84</v>
      </c>
      <c r="I28" s="74">
        <v>11</v>
      </c>
      <c r="J28" s="45">
        <v>157.66</v>
      </c>
      <c r="K28" s="117">
        <f t="shared" si="5"/>
        <v>37.249852333136445</v>
      </c>
      <c r="L28" s="44">
        <f>M28/D28</f>
        <v>2.158629576648894</v>
      </c>
      <c r="M28" s="9">
        <f t="shared" si="0"/>
        <v>342.36</v>
      </c>
      <c r="N28" s="9">
        <f>D28</f>
        <v>158.600625</v>
      </c>
      <c r="O28" s="16">
        <f t="shared" si="1"/>
        <v>100</v>
      </c>
      <c r="R28" s="16"/>
    </row>
    <row r="29" spans="1:18" ht="12.75">
      <c r="A29" s="16">
        <v>37.7</v>
      </c>
      <c r="B29" s="120">
        <f t="shared" si="3"/>
        <v>2.6167158889545163</v>
      </c>
      <c r="C29" s="38" t="s">
        <v>42</v>
      </c>
      <c r="D29" s="42">
        <f>A29*$D$6</f>
        <v>158.81125000000003</v>
      </c>
      <c r="E29" s="74">
        <v>39</v>
      </c>
      <c r="F29" s="45">
        <v>350.2</v>
      </c>
      <c r="G29" s="74">
        <v>13</v>
      </c>
      <c r="H29" s="45">
        <v>71.77</v>
      </c>
      <c r="I29" s="43">
        <v>18</v>
      </c>
      <c r="J29" s="42">
        <v>148.49</v>
      </c>
      <c r="K29" s="117">
        <f t="shared" si="5"/>
        <v>35.08328411104549</v>
      </c>
      <c r="L29" s="44">
        <f>M29/D29</f>
        <v>1.7532133271414962</v>
      </c>
      <c r="M29" s="9">
        <f t="shared" si="0"/>
        <v>278.43</v>
      </c>
      <c r="N29" s="30">
        <f>D29</f>
        <v>158.81125000000003</v>
      </c>
      <c r="O29" s="16">
        <f t="shared" si="1"/>
        <v>100</v>
      </c>
      <c r="R29" s="16"/>
    </row>
    <row r="30" spans="1:18" ht="12.75">
      <c r="A30" s="16">
        <v>24.53</v>
      </c>
      <c r="B30" s="120">
        <f t="shared" si="3"/>
        <v>18.450850561134082</v>
      </c>
      <c r="C30" s="38" t="s">
        <v>36</v>
      </c>
      <c r="D30" s="42">
        <f>A30*$D$6</f>
        <v>103.33262500000001</v>
      </c>
      <c r="E30" s="74">
        <v>102</v>
      </c>
      <c r="F30" s="45">
        <v>75</v>
      </c>
      <c r="G30" s="74">
        <v>29</v>
      </c>
      <c r="H30" s="45">
        <v>21.79</v>
      </c>
      <c r="I30" s="43">
        <v>35</v>
      </c>
      <c r="J30" s="42">
        <v>25.73</v>
      </c>
      <c r="K30" s="117">
        <f t="shared" si="5"/>
        <v>6.079149438865919</v>
      </c>
      <c r="L30" s="44">
        <f>M30/D30</f>
        <v>0.514939013694852</v>
      </c>
      <c r="M30" s="9">
        <f t="shared" si="0"/>
        <v>53.21</v>
      </c>
      <c r="N30" s="9">
        <f t="shared" si="2"/>
        <v>53.21</v>
      </c>
      <c r="O30" s="16">
        <f t="shared" si="1"/>
        <v>51.493901369485194</v>
      </c>
      <c r="R30" s="16"/>
    </row>
    <row r="31" spans="1:18" ht="13.5" customHeight="1">
      <c r="A31" s="18"/>
      <c r="B31" s="120">
        <f t="shared" si="3"/>
        <v>0</v>
      </c>
      <c r="C31" s="11"/>
      <c r="D31" s="42"/>
      <c r="E31" s="43"/>
      <c r="F31" s="42"/>
      <c r="G31" s="43"/>
      <c r="H31" s="42"/>
      <c r="I31" s="43"/>
      <c r="J31" s="42"/>
      <c r="K31" s="117">
        <f t="shared" si="5"/>
        <v>0</v>
      </c>
      <c r="L31" s="44"/>
      <c r="M31" s="9">
        <f t="shared" si="0"/>
        <v>0</v>
      </c>
      <c r="N31" s="9">
        <f t="shared" si="2"/>
        <v>0</v>
      </c>
      <c r="O31" s="16" t="e">
        <f t="shared" si="1"/>
        <v>#DIV/0!</v>
      </c>
      <c r="R31" s="16"/>
    </row>
    <row r="32" spans="1:18" ht="13.5" thickBot="1">
      <c r="A32" s="18">
        <v>681.97</v>
      </c>
      <c r="B32" s="120">
        <f t="shared" si="3"/>
        <v>103.56952746603667</v>
      </c>
      <c r="C32" s="33" t="s">
        <v>0</v>
      </c>
      <c r="D32" s="46">
        <f>D8+D13+D16+D22+D27</f>
        <v>2872.7986250000004</v>
      </c>
      <c r="E32" s="47">
        <f aca="true" t="shared" si="9" ref="E32:J32">E8+E13+E16+E22+E27</f>
        <v>1204</v>
      </c>
      <c r="F32" s="46">
        <f t="shared" si="9"/>
        <v>5322.549999999999</v>
      </c>
      <c r="G32" s="47">
        <f t="shared" si="9"/>
        <v>432</v>
      </c>
      <c r="H32" s="48">
        <f t="shared" si="9"/>
        <v>848.39</v>
      </c>
      <c r="I32" s="47">
        <f t="shared" si="9"/>
        <v>330</v>
      </c>
      <c r="J32" s="48">
        <f t="shared" si="9"/>
        <v>2448.08</v>
      </c>
      <c r="K32" s="117">
        <f t="shared" si="5"/>
        <v>578.4004725339634</v>
      </c>
      <c r="L32" s="49">
        <f>M32/D32</f>
        <v>1.5574220765299893</v>
      </c>
      <c r="M32" s="9">
        <f t="shared" si="0"/>
        <v>4474.159999999999</v>
      </c>
      <c r="N32" s="9">
        <f>N8+N13+N16+N22+N27</f>
        <v>2794.5563749999997</v>
      </c>
      <c r="O32" s="16">
        <f>N32/D32</f>
        <v>0.9727644502057639</v>
      </c>
      <c r="R32" s="16"/>
    </row>
    <row r="33" spans="1:14" ht="12.75" hidden="1">
      <c r="A33" s="9">
        <f>A32*D6</f>
        <v>2872.7986250000004</v>
      </c>
      <c r="D33" s="9">
        <f>D8+D16+D22+D27</f>
        <v>2282.07975</v>
      </c>
      <c r="E33" s="9">
        <f aca="true" t="shared" si="10" ref="E33:J33">E8+E16+E22+E27</f>
        <v>1144</v>
      </c>
      <c r="F33" s="9">
        <f t="shared" si="10"/>
        <v>3690.48</v>
      </c>
      <c r="G33" s="9">
        <f t="shared" si="10"/>
        <v>424</v>
      </c>
      <c r="H33" s="9">
        <f t="shared" si="10"/>
        <v>755.39</v>
      </c>
      <c r="I33" s="9">
        <f t="shared" si="10"/>
        <v>304</v>
      </c>
      <c r="J33" s="9">
        <f t="shared" si="10"/>
        <v>1687.52</v>
      </c>
      <c r="L33" s="24">
        <f>(M33*100)/D33</f>
        <v>128.614698938545</v>
      </c>
      <c r="M33" s="9">
        <f t="shared" si="0"/>
        <v>2935.09</v>
      </c>
      <c r="N33" s="9">
        <f>N32-N13</f>
        <v>2203.8374999999996</v>
      </c>
    </row>
    <row r="35" spans="3:18" ht="1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 s="9">
        <f>E32-G32</f>
        <v>772</v>
      </c>
      <c r="F38" s="9">
        <f>F32-H32</f>
        <v>4474.159999999999</v>
      </c>
    </row>
    <row r="39" ht="12.75" hidden="1">
      <c r="F39" s="16">
        <f>F38/D6</f>
        <v>1062.115133531157</v>
      </c>
    </row>
    <row r="40" spans="5:6" ht="12.75" hidden="1">
      <c r="E40" s="9">
        <f>E33-G33</f>
        <v>720</v>
      </c>
      <c r="F40" s="9">
        <f>F33-H33</f>
        <v>2935.09</v>
      </c>
    </row>
    <row r="41" spans="5:6" ht="12.75" hidden="1">
      <c r="E41" s="23"/>
      <c r="F41" s="16">
        <f>F40/D6</f>
        <v>696.7572700296736</v>
      </c>
    </row>
    <row r="44" spans="6:7" ht="12.75">
      <c r="F44"/>
      <c r="G44"/>
    </row>
    <row r="45" spans="6:7" ht="12.75">
      <c r="F45"/>
      <c r="G45"/>
    </row>
    <row r="46" ht="12.75">
      <c r="F46" s="16"/>
    </row>
    <row r="47" ht="12.75">
      <c r="F47" s="16"/>
    </row>
    <row r="48" ht="12.75">
      <c r="F48" s="16"/>
    </row>
    <row r="49" ht="12.75">
      <c r="F49" s="16"/>
    </row>
    <row r="50" ht="12.75">
      <c r="F50" s="16"/>
    </row>
  </sheetData>
  <sheetProtection/>
  <mergeCells count="9">
    <mergeCell ref="C2:L2"/>
    <mergeCell ref="C35:R35"/>
    <mergeCell ref="C4:C5"/>
    <mergeCell ref="D4:D5"/>
    <mergeCell ref="E4:F4"/>
    <mergeCell ref="G4:H4"/>
    <mergeCell ref="L4:L5"/>
    <mergeCell ref="I4:J4"/>
    <mergeCell ref="C3:J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8.8515625" style="0" hidden="1" customWidth="1"/>
    <col min="2" max="2" width="8.8515625" style="85" hidden="1" customWidth="1"/>
    <col min="3" max="3" width="32.28125" style="0" customWidth="1"/>
    <col min="4" max="4" width="9.7109375" style="0" customWidth="1"/>
    <col min="5" max="5" width="9.00390625" style="0" customWidth="1"/>
    <col min="6" max="6" width="11.00390625" style="0" customWidth="1"/>
    <col min="7" max="7" width="7.7109375" style="0" customWidth="1"/>
    <col min="8" max="8" width="9.57421875" style="0" customWidth="1"/>
    <col min="9" max="9" width="7.8515625" style="0" customWidth="1"/>
    <col min="10" max="10" width="10.00390625" style="0" customWidth="1"/>
    <col min="11" max="11" width="10.00390625" style="85" hidden="1" customWidth="1"/>
    <col min="12" max="12" width="10.28125" style="0" customWidth="1"/>
    <col min="13" max="13" width="10.8515625" style="0" hidden="1" customWidth="1"/>
    <col min="14" max="15" width="9.140625" style="0" hidden="1" customWidth="1"/>
  </cols>
  <sheetData>
    <row r="2" spans="3:12" ht="12.75">
      <c r="C2" s="152" t="s">
        <v>29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43.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1:12" ht="12.75" hidden="1">
      <c r="A6" s="18"/>
      <c r="B6" s="120"/>
      <c r="C6" s="11" t="s">
        <v>15</v>
      </c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1:12" ht="12.75">
      <c r="A7" s="18"/>
      <c r="B7" s="120"/>
      <c r="C7" s="14"/>
      <c r="D7" s="2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760.9459999999999</v>
      </c>
      <c r="E8" s="40">
        <v>62</v>
      </c>
      <c r="F8" s="39">
        <f t="shared" si="0"/>
        <v>572.51</v>
      </c>
      <c r="G8" s="40">
        <f t="shared" si="0"/>
        <v>8</v>
      </c>
      <c r="H8" s="39">
        <f t="shared" si="0"/>
        <v>89.95</v>
      </c>
      <c r="I8" s="40">
        <f t="shared" si="0"/>
        <v>16</v>
      </c>
      <c r="J8" s="39">
        <f t="shared" si="0"/>
        <v>196.16</v>
      </c>
      <c r="K8" s="117"/>
      <c r="L8" s="41">
        <f>M8/D8</f>
        <v>0.634158008584052</v>
      </c>
      <c r="M8" s="16">
        <f>F8-H8</f>
        <v>482.56</v>
      </c>
      <c r="N8" s="16">
        <f>N9+N10+N11</f>
        <v>482.56000000000006</v>
      </c>
      <c r="O8" s="16">
        <f aca="true" t="shared" si="1" ref="O8:O30">(N8*100)/D8</f>
        <v>63.41580085840521</v>
      </c>
    </row>
    <row r="9" spans="1:15" ht="12.75">
      <c r="A9" s="18">
        <v>90.32</v>
      </c>
      <c r="B9" s="120">
        <f>A9-K9</f>
        <v>90.32</v>
      </c>
      <c r="C9" s="25" t="s">
        <v>18</v>
      </c>
      <c r="D9" s="42">
        <f>A9*$D$6</f>
        <v>380.473</v>
      </c>
      <c r="E9" s="50">
        <v>7</v>
      </c>
      <c r="F9" s="42">
        <v>92.05</v>
      </c>
      <c r="G9" s="50">
        <v>1</v>
      </c>
      <c r="H9" s="42">
        <v>3.88</v>
      </c>
      <c r="I9" s="50">
        <v>1</v>
      </c>
      <c r="J9" s="42">
        <v>13.4</v>
      </c>
      <c r="K9" s="117"/>
      <c r="L9" s="44">
        <f>M9/D9</f>
        <v>0.23173786313352063</v>
      </c>
      <c r="M9" s="16">
        <f aca="true" t="shared" si="2" ref="M9:M33">F9-H9</f>
        <v>88.17</v>
      </c>
      <c r="N9" s="16">
        <f aca="true" t="shared" si="3" ref="N9:N30">F9-H9</f>
        <v>88.17</v>
      </c>
      <c r="O9" s="16">
        <f t="shared" si="1"/>
        <v>23.173786313352064</v>
      </c>
    </row>
    <row r="10" spans="1:15" ht="12.75">
      <c r="A10" s="18">
        <v>36.13</v>
      </c>
      <c r="B10" s="120">
        <f aca="true" t="shared" si="4" ref="B10:B32">A10-K10</f>
        <v>36.13</v>
      </c>
      <c r="C10" s="25" t="s">
        <v>19</v>
      </c>
      <c r="D10" s="42">
        <f>A10*$D$6</f>
        <v>152.19762500000002</v>
      </c>
      <c r="E10" s="50" t="s">
        <v>100</v>
      </c>
      <c r="F10" s="42">
        <v>165.46</v>
      </c>
      <c r="G10" s="50">
        <v>1</v>
      </c>
      <c r="H10" s="42">
        <v>7.35</v>
      </c>
      <c r="I10" s="50">
        <v>9</v>
      </c>
      <c r="J10" s="42">
        <v>119.11</v>
      </c>
      <c r="K10" s="117"/>
      <c r="L10" s="44">
        <f>M10/D10</f>
        <v>1.0388466968522012</v>
      </c>
      <c r="M10" s="16">
        <f t="shared" si="2"/>
        <v>158.11</v>
      </c>
      <c r="N10" s="16">
        <f t="shared" si="3"/>
        <v>158.11</v>
      </c>
      <c r="O10" s="16">
        <f t="shared" si="1"/>
        <v>103.88466968522012</v>
      </c>
    </row>
    <row r="11" spans="1:15" ht="12.75">
      <c r="A11" s="18">
        <v>54.19</v>
      </c>
      <c r="B11" s="120">
        <f t="shared" si="4"/>
        <v>54.19</v>
      </c>
      <c r="C11" s="25" t="s">
        <v>20</v>
      </c>
      <c r="D11" s="42">
        <f>A11*$D$6</f>
        <v>228.275375</v>
      </c>
      <c r="E11" s="50" t="s">
        <v>57</v>
      </c>
      <c r="F11" s="42">
        <v>315</v>
      </c>
      <c r="G11" s="50">
        <v>6</v>
      </c>
      <c r="H11" s="42">
        <v>78.72</v>
      </c>
      <c r="I11" s="50">
        <v>6</v>
      </c>
      <c r="J11" s="42">
        <v>63.65</v>
      </c>
      <c r="K11" s="117"/>
      <c r="L11" s="44">
        <f>M11/D11</f>
        <v>1.035065652613647</v>
      </c>
      <c r="M11" s="16">
        <f t="shared" si="2"/>
        <v>236.28</v>
      </c>
      <c r="N11" s="16">
        <f t="shared" si="3"/>
        <v>236.28</v>
      </c>
      <c r="O11" s="16">
        <f t="shared" si="1"/>
        <v>103.5065652613647</v>
      </c>
    </row>
    <row r="12" spans="1:15" ht="12.75">
      <c r="A12" s="18">
        <v>180.64</v>
      </c>
      <c r="B12" s="120">
        <f t="shared" si="4"/>
        <v>180.64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8"/>
      <c r="B13" s="120">
        <f t="shared" si="4"/>
        <v>-138.64619019492028</v>
      </c>
      <c r="C13" s="32" t="s">
        <v>39</v>
      </c>
      <c r="D13" s="39">
        <f aca="true" t="shared" si="5" ref="D13:J13">D14</f>
        <v>479.55100000000004</v>
      </c>
      <c r="E13" s="51">
        <f t="shared" si="5"/>
        <v>20</v>
      </c>
      <c r="F13" s="39">
        <f t="shared" si="5"/>
        <v>869.05</v>
      </c>
      <c r="G13" s="51">
        <f t="shared" si="5"/>
        <v>0</v>
      </c>
      <c r="H13" s="39">
        <f t="shared" si="5"/>
        <v>0</v>
      </c>
      <c r="I13" s="51">
        <f t="shared" si="5"/>
        <v>15</v>
      </c>
      <c r="J13" s="39">
        <f t="shared" si="5"/>
        <v>586.82</v>
      </c>
      <c r="K13" s="117">
        <f>J13/4.2325</f>
        <v>138.64619019492028</v>
      </c>
      <c r="L13" s="41">
        <f>M13/D13</f>
        <v>1.812216010393055</v>
      </c>
      <c r="M13" s="16">
        <f t="shared" si="2"/>
        <v>869.05</v>
      </c>
      <c r="N13" s="16">
        <f>N14</f>
        <v>479.55100000000004</v>
      </c>
      <c r="O13" s="16">
        <f t="shared" si="1"/>
        <v>100</v>
      </c>
    </row>
    <row r="14" spans="1:15" ht="14.25" customHeight="1">
      <c r="A14" s="18">
        <v>113.84</v>
      </c>
      <c r="B14" s="120">
        <f t="shared" si="4"/>
        <v>-24.806190194920276</v>
      </c>
      <c r="C14" s="38" t="s">
        <v>44</v>
      </c>
      <c r="D14" s="42">
        <f>A14*$D$6</f>
        <v>479.55100000000004</v>
      </c>
      <c r="E14" s="50">
        <v>20</v>
      </c>
      <c r="F14" s="42">
        <v>869.05</v>
      </c>
      <c r="G14" s="50">
        <v>0</v>
      </c>
      <c r="H14" s="42">
        <v>0</v>
      </c>
      <c r="I14" s="50">
        <v>15</v>
      </c>
      <c r="J14" s="42">
        <v>586.82</v>
      </c>
      <c r="K14" s="117">
        <f aca="true" t="shared" si="6" ref="K14:K32">J14/4.2325</f>
        <v>138.64619019492028</v>
      </c>
      <c r="L14" s="44">
        <f>M14/D14</f>
        <v>1.812216010393055</v>
      </c>
      <c r="M14" s="16">
        <f t="shared" si="2"/>
        <v>869.05</v>
      </c>
      <c r="N14" s="16">
        <f>D14</f>
        <v>479.55100000000004</v>
      </c>
      <c r="O14" s="16">
        <f t="shared" si="1"/>
        <v>100</v>
      </c>
    </row>
    <row r="15" spans="1:15" ht="12.75">
      <c r="A15" s="18"/>
      <c r="B15" s="120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8"/>
      <c r="B16" s="120">
        <f t="shared" si="4"/>
        <v>-70.60602480803308</v>
      </c>
      <c r="C16" s="32" t="s">
        <v>45</v>
      </c>
      <c r="D16" s="39">
        <f aca="true" t="shared" si="7" ref="D16:J16">D17+D18+D19+D20</f>
        <v>359.66325000000006</v>
      </c>
      <c r="E16" s="51">
        <f t="shared" si="7"/>
        <v>176</v>
      </c>
      <c r="F16" s="39">
        <f t="shared" si="7"/>
        <v>842.6400000000001</v>
      </c>
      <c r="G16" s="51">
        <f t="shared" si="7"/>
        <v>26</v>
      </c>
      <c r="H16" s="39">
        <f t="shared" si="7"/>
        <v>118.47</v>
      </c>
      <c r="I16" s="51">
        <f t="shared" si="7"/>
        <v>64</v>
      </c>
      <c r="J16" s="39">
        <f t="shared" si="7"/>
        <v>298.84000000000003</v>
      </c>
      <c r="K16" s="117">
        <f t="shared" si="6"/>
        <v>70.60602480803308</v>
      </c>
      <c r="L16" s="41">
        <f>M16/D16</f>
        <v>2.0134667637018793</v>
      </c>
      <c r="M16" s="16">
        <f t="shared" si="2"/>
        <v>724.1700000000001</v>
      </c>
      <c r="N16" s="16">
        <f>N17+N18+N19+N20</f>
        <v>379.30225</v>
      </c>
      <c r="O16" s="16">
        <f t="shared" si="1"/>
        <v>105.4603855133934</v>
      </c>
    </row>
    <row r="17" spans="1:15" ht="12.75">
      <c r="A17" s="18">
        <v>22.54</v>
      </c>
      <c r="B17" s="120">
        <f t="shared" si="4"/>
        <v>3.099952746603659</v>
      </c>
      <c r="C17" s="38" t="s">
        <v>40</v>
      </c>
      <c r="D17" s="42">
        <f>A17*$D$6</f>
        <v>94.94975000000001</v>
      </c>
      <c r="E17" s="50">
        <v>18</v>
      </c>
      <c r="F17" s="42">
        <v>167.91</v>
      </c>
      <c r="G17" s="50">
        <v>2</v>
      </c>
      <c r="H17" s="42">
        <v>35.58</v>
      </c>
      <c r="I17" s="50">
        <v>9</v>
      </c>
      <c r="J17" s="42">
        <v>82.28</v>
      </c>
      <c r="K17" s="117">
        <f t="shared" si="6"/>
        <v>19.44004725339634</v>
      </c>
      <c r="L17" s="44">
        <f>M17/D17</f>
        <v>1.3936845541984046</v>
      </c>
      <c r="M17" s="16">
        <f t="shared" si="2"/>
        <v>132.32999999999998</v>
      </c>
      <c r="N17" s="16">
        <f>D17</f>
        <v>94.94975000000001</v>
      </c>
      <c r="O17" s="16">
        <f t="shared" si="1"/>
        <v>100</v>
      </c>
    </row>
    <row r="18" spans="1:15" ht="12.75">
      <c r="A18" s="18">
        <v>12.92</v>
      </c>
      <c r="B18" s="120">
        <f t="shared" si="4"/>
        <v>1.7422090962787937</v>
      </c>
      <c r="C18" s="38" t="s">
        <v>21</v>
      </c>
      <c r="D18" s="42">
        <f>A18*$D$6</f>
        <v>54.42550000000001</v>
      </c>
      <c r="E18" s="50">
        <v>50</v>
      </c>
      <c r="F18" s="42">
        <v>118.31</v>
      </c>
      <c r="G18" s="50">
        <v>13</v>
      </c>
      <c r="H18" s="42">
        <v>30.51</v>
      </c>
      <c r="I18" s="50">
        <v>19</v>
      </c>
      <c r="J18" s="42">
        <v>47.31</v>
      </c>
      <c r="K18" s="117">
        <f t="shared" si="6"/>
        <v>11.177790903721206</v>
      </c>
      <c r="L18" s="44">
        <f>M18/D18</f>
        <v>1.6132143939881118</v>
      </c>
      <c r="M18" s="16">
        <f t="shared" si="2"/>
        <v>87.8</v>
      </c>
      <c r="N18" s="16">
        <f t="shared" si="3"/>
        <v>87.8</v>
      </c>
      <c r="O18" s="16">
        <f t="shared" si="1"/>
        <v>161.3214393988112</v>
      </c>
    </row>
    <row r="19" spans="1:15" ht="25.5">
      <c r="A19" s="18">
        <v>12.92</v>
      </c>
      <c r="B19" s="120">
        <f t="shared" si="4"/>
        <v>3.306296515062021</v>
      </c>
      <c r="C19" s="38" t="s">
        <v>46</v>
      </c>
      <c r="D19" s="42">
        <f>A19*$D$6</f>
        <v>54.42550000000001</v>
      </c>
      <c r="E19" s="50">
        <v>1</v>
      </c>
      <c r="F19" s="42">
        <v>40.69</v>
      </c>
      <c r="G19" s="50">
        <v>0</v>
      </c>
      <c r="H19" s="42">
        <v>0</v>
      </c>
      <c r="I19" s="50">
        <v>1</v>
      </c>
      <c r="J19" s="42">
        <v>40.69</v>
      </c>
      <c r="K19" s="117">
        <f t="shared" si="6"/>
        <v>9.613703484937979</v>
      </c>
      <c r="L19" s="44">
        <f>M19/D19</f>
        <v>0.7476274907901626</v>
      </c>
      <c r="M19" s="16">
        <f t="shared" si="2"/>
        <v>40.69</v>
      </c>
      <c r="N19" s="16">
        <f t="shared" si="3"/>
        <v>40.69</v>
      </c>
      <c r="O19" s="16">
        <f t="shared" si="1"/>
        <v>74.76274907901626</v>
      </c>
    </row>
    <row r="20" spans="1:15" ht="12.75">
      <c r="A20" s="18">
        <v>37</v>
      </c>
      <c r="B20" s="120">
        <f t="shared" si="4"/>
        <v>6.625516834022445</v>
      </c>
      <c r="C20" s="38" t="s">
        <v>47</v>
      </c>
      <c r="D20" s="42">
        <f>A20*$D$6</f>
        <v>155.8625</v>
      </c>
      <c r="E20" s="50">
        <v>107</v>
      </c>
      <c r="F20" s="42">
        <v>515.73</v>
      </c>
      <c r="G20" s="50">
        <v>11</v>
      </c>
      <c r="H20" s="42">
        <v>52.38</v>
      </c>
      <c r="I20" s="50">
        <v>35</v>
      </c>
      <c r="J20" s="42">
        <v>128.56</v>
      </c>
      <c r="K20" s="117">
        <f t="shared" si="6"/>
        <v>30.374483165977555</v>
      </c>
      <c r="L20" s="44">
        <f>M20/D20</f>
        <v>2.9728125751864622</v>
      </c>
      <c r="M20" s="16">
        <f t="shared" si="2"/>
        <v>463.35</v>
      </c>
      <c r="N20" s="16">
        <f>D20</f>
        <v>155.8625</v>
      </c>
      <c r="O20" s="16">
        <f t="shared" si="1"/>
        <v>100</v>
      </c>
    </row>
    <row r="21" spans="1:15" ht="12.75">
      <c r="A21" s="18"/>
      <c r="B21" s="120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8"/>
      <c r="B22" s="120">
        <f t="shared" si="4"/>
        <v>-13.909037212049615</v>
      </c>
      <c r="C22" s="32" t="s">
        <v>22</v>
      </c>
      <c r="D22" s="39">
        <f aca="true" t="shared" si="8" ref="D22:J22">D23+D24+D25</f>
        <v>390.5408750000001</v>
      </c>
      <c r="E22" s="51">
        <f t="shared" si="8"/>
        <v>563</v>
      </c>
      <c r="F22" s="39">
        <f t="shared" si="8"/>
        <v>891.8599999999999</v>
      </c>
      <c r="G22" s="51">
        <f t="shared" si="8"/>
        <v>191</v>
      </c>
      <c r="H22" s="39">
        <f t="shared" si="8"/>
        <v>418.84999999999997</v>
      </c>
      <c r="I22" s="51">
        <f t="shared" si="8"/>
        <v>96</v>
      </c>
      <c r="J22" s="39">
        <f t="shared" si="8"/>
        <v>58.87</v>
      </c>
      <c r="K22" s="117">
        <f t="shared" si="6"/>
        <v>13.909037212049615</v>
      </c>
      <c r="L22" s="41">
        <f>M22/D22</f>
        <v>1.2111664368038297</v>
      </c>
      <c r="M22" s="16">
        <f t="shared" si="2"/>
        <v>473.00999999999993</v>
      </c>
      <c r="N22" s="16">
        <f>N23+N24+N25</f>
        <v>473.01</v>
      </c>
      <c r="O22" s="16">
        <f t="shared" si="1"/>
        <v>121.11664368038298</v>
      </c>
    </row>
    <row r="23" spans="1:15" ht="12.75">
      <c r="A23" s="18">
        <v>35.63</v>
      </c>
      <c r="B23" s="120">
        <f t="shared" si="4"/>
        <v>35.273236857649145</v>
      </c>
      <c r="C23" s="38" t="s">
        <v>23</v>
      </c>
      <c r="D23" s="42">
        <f>A23*$D$6</f>
        <v>150.09137500000003</v>
      </c>
      <c r="E23" s="50">
        <v>37</v>
      </c>
      <c r="F23" s="42">
        <v>575.52</v>
      </c>
      <c r="G23" s="50">
        <v>20</v>
      </c>
      <c r="H23" s="42">
        <v>324.71</v>
      </c>
      <c r="I23" s="50">
        <v>1</v>
      </c>
      <c r="J23" s="42">
        <v>1.51</v>
      </c>
      <c r="K23" s="117">
        <f t="shared" si="6"/>
        <v>0.3567631423508565</v>
      </c>
      <c r="L23" s="44">
        <f>M23/D23</f>
        <v>1.671048719488378</v>
      </c>
      <c r="M23" s="16">
        <f t="shared" si="2"/>
        <v>250.81</v>
      </c>
      <c r="N23" s="16">
        <f t="shared" si="3"/>
        <v>250.81</v>
      </c>
      <c r="O23" s="16">
        <f t="shared" si="1"/>
        <v>167.1048719488378</v>
      </c>
    </row>
    <row r="24" spans="1:15" ht="12.75">
      <c r="A24" s="18">
        <v>30.57</v>
      </c>
      <c r="B24" s="120">
        <f t="shared" si="4"/>
        <v>30.57</v>
      </c>
      <c r="C24" s="25" t="s">
        <v>24</v>
      </c>
      <c r="D24" s="42">
        <f>A24*$D$6</f>
        <v>128.776125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8">
        <v>26.51</v>
      </c>
      <c r="B25" s="120">
        <f t="shared" si="4"/>
        <v>12.957725930301242</v>
      </c>
      <c r="C25" s="38" t="s">
        <v>41</v>
      </c>
      <c r="D25" s="42">
        <f>A25*$D$6</f>
        <v>111.67337500000002</v>
      </c>
      <c r="E25" s="67">
        <v>526</v>
      </c>
      <c r="F25" s="45">
        <v>316.34</v>
      </c>
      <c r="G25" s="50">
        <v>171</v>
      </c>
      <c r="H25" s="42">
        <v>94.14</v>
      </c>
      <c r="I25" s="50">
        <v>95</v>
      </c>
      <c r="J25" s="42">
        <v>57.36</v>
      </c>
      <c r="K25" s="117">
        <f t="shared" si="6"/>
        <v>13.55227406969876</v>
      </c>
      <c r="L25" s="44">
        <f>M25/D25</f>
        <v>1.9897312139084178</v>
      </c>
      <c r="M25" s="16">
        <f t="shared" si="2"/>
        <v>222.2</v>
      </c>
      <c r="N25" s="16">
        <f t="shared" si="3"/>
        <v>222.2</v>
      </c>
      <c r="O25" s="16">
        <f t="shared" si="1"/>
        <v>198.97312139084178</v>
      </c>
    </row>
    <row r="26" spans="1:15" ht="12.75">
      <c r="A26" s="18"/>
      <c r="B26" s="120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8"/>
      <c r="B27" s="120">
        <f t="shared" si="4"/>
        <v>-64.74896633195512</v>
      </c>
      <c r="C27" s="32" t="s">
        <v>25</v>
      </c>
      <c r="D27" s="39">
        <f aca="true" t="shared" si="9" ref="D27:J27">D28+D29+D30</f>
        <v>341.63375</v>
      </c>
      <c r="E27" s="51">
        <f t="shared" si="9"/>
        <v>182</v>
      </c>
      <c r="F27" s="39">
        <f t="shared" si="9"/>
        <v>776.54</v>
      </c>
      <c r="G27" s="51">
        <f t="shared" si="9"/>
        <v>84</v>
      </c>
      <c r="H27" s="39">
        <f t="shared" si="9"/>
        <v>277.28</v>
      </c>
      <c r="I27" s="51">
        <f t="shared" si="9"/>
        <v>44</v>
      </c>
      <c r="J27" s="39">
        <f t="shared" si="9"/>
        <v>274.05</v>
      </c>
      <c r="K27" s="117">
        <f t="shared" si="6"/>
        <v>64.74896633195512</v>
      </c>
      <c r="L27" s="41">
        <f>M27/D27</f>
        <v>1.4613895728978767</v>
      </c>
      <c r="M27" s="16">
        <f t="shared" si="2"/>
        <v>499.26</v>
      </c>
      <c r="N27" s="16">
        <f>N28+N29+N30</f>
        <v>366.94612500000005</v>
      </c>
      <c r="O27" s="16">
        <f t="shared" si="1"/>
        <v>107.40921381450164</v>
      </c>
    </row>
    <row r="28" spans="1:15" ht="12.75">
      <c r="A28" s="18">
        <v>30.57</v>
      </c>
      <c r="B28" s="120">
        <f t="shared" si="4"/>
        <v>-7.757229769639693</v>
      </c>
      <c r="C28" s="38" t="s">
        <v>26</v>
      </c>
      <c r="D28" s="42">
        <f>A28*$D$6</f>
        <v>128.776125</v>
      </c>
      <c r="E28" s="50">
        <v>23</v>
      </c>
      <c r="F28" s="42">
        <v>296.78</v>
      </c>
      <c r="G28" s="50">
        <v>5</v>
      </c>
      <c r="H28" s="42">
        <v>35.69</v>
      </c>
      <c r="I28" s="50">
        <v>9</v>
      </c>
      <c r="J28" s="42">
        <v>162.22</v>
      </c>
      <c r="K28" s="117">
        <f t="shared" si="6"/>
        <v>38.32722976963969</v>
      </c>
      <c r="L28" s="44">
        <f>M28/D28</f>
        <v>2.0274720954680068</v>
      </c>
      <c r="M28" s="16">
        <f t="shared" si="2"/>
        <v>261.09</v>
      </c>
      <c r="N28" s="16">
        <f>D28</f>
        <v>128.776125</v>
      </c>
      <c r="O28" s="16">
        <f t="shared" si="1"/>
        <v>100</v>
      </c>
    </row>
    <row r="29" spans="1:15" ht="12.75">
      <c r="A29" s="18">
        <v>30.61</v>
      </c>
      <c r="B29" s="120">
        <f t="shared" si="4"/>
        <v>8.027601890135852</v>
      </c>
      <c r="C29" s="38" t="s">
        <v>42</v>
      </c>
      <c r="D29" s="42">
        <f>A29*$D$6</f>
        <v>128.944625</v>
      </c>
      <c r="E29" s="50">
        <v>59</v>
      </c>
      <c r="F29" s="42">
        <v>404.96</v>
      </c>
      <c r="G29" s="50">
        <v>32</v>
      </c>
      <c r="H29" s="42">
        <v>206.26</v>
      </c>
      <c r="I29" s="50">
        <v>14</v>
      </c>
      <c r="J29" s="42">
        <v>95.58</v>
      </c>
      <c r="K29" s="117">
        <f t="shared" si="6"/>
        <v>22.582398109864148</v>
      </c>
      <c r="L29" s="44">
        <f>M29/D29</f>
        <v>1.540971560466363</v>
      </c>
      <c r="M29" s="16">
        <f t="shared" si="2"/>
        <v>198.7</v>
      </c>
      <c r="N29" s="16">
        <f t="shared" si="3"/>
        <v>198.7</v>
      </c>
      <c r="O29" s="16">
        <f t="shared" si="1"/>
        <v>154.0971560466363</v>
      </c>
    </row>
    <row r="30" spans="1:15" ht="12.75">
      <c r="A30" s="18">
        <v>19.92</v>
      </c>
      <c r="B30" s="120">
        <f t="shared" si="4"/>
        <v>16.080661547548733</v>
      </c>
      <c r="C30" s="38" t="s">
        <v>36</v>
      </c>
      <c r="D30" s="42">
        <f>A30*$D$6</f>
        <v>83.91300000000001</v>
      </c>
      <c r="E30" s="50">
        <v>100</v>
      </c>
      <c r="F30" s="42">
        <v>74.8</v>
      </c>
      <c r="G30" s="50">
        <v>47</v>
      </c>
      <c r="H30" s="42">
        <v>35.33</v>
      </c>
      <c r="I30" s="50">
        <v>21</v>
      </c>
      <c r="J30" s="42">
        <v>16.25</v>
      </c>
      <c r="K30" s="117">
        <f t="shared" si="6"/>
        <v>3.83933845245127</v>
      </c>
      <c r="L30" s="44">
        <f>M30/D30</f>
        <v>0.4703681193617198</v>
      </c>
      <c r="M30" s="16">
        <f t="shared" si="2"/>
        <v>39.47</v>
      </c>
      <c r="N30" s="16">
        <f t="shared" si="3"/>
        <v>39.47</v>
      </c>
      <c r="O30" s="16">
        <f t="shared" si="1"/>
        <v>47.03681193617198</v>
      </c>
    </row>
    <row r="31" spans="1:15" ht="12.75">
      <c r="A31" s="18"/>
      <c r="B31" s="120">
        <f t="shared" si="4"/>
        <v>0</v>
      </c>
      <c r="C31" s="109"/>
      <c r="D31" s="110"/>
      <c r="E31" s="111"/>
      <c r="F31" s="110"/>
      <c r="G31" s="111"/>
      <c r="H31" s="110"/>
      <c r="I31" s="111"/>
      <c r="J31" s="110"/>
      <c r="K31" s="117">
        <f t="shared" si="6"/>
        <v>0</v>
      </c>
      <c r="L31" s="112"/>
      <c r="M31" s="16"/>
      <c r="N31" s="16"/>
      <c r="O31" s="16"/>
    </row>
    <row r="32" spans="1:15" ht="13.5" thickBot="1">
      <c r="A32" s="18">
        <v>553.67</v>
      </c>
      <c r="B32" s="120">
        <f t="shared" si="4"/>
        <v>219.41365032486704</v>
      </c>
      <c r="C32" s="34" t="s">
        <v>0</v>
      </c>
      <c r="D32" s="46">
        <f aca="true" t="shared" si="10" ref="D32:J32">D8+D13+D16+D22+D27</f>
        <v>2332.334875</v>
      </c>
      <c r="E32" s="52">
        <f t="shared" si="10"/>
        <v>1003</v>
      </c>
      <c r="F32" s="46">
        <f t="shared" si="10"/>
        <v>3952.5999999999995</v>
      </c>
      <c r="G32" s="52">
        <f t="shared" si="10"/>
        <v>309</v>
      </c>
      <c r="H32" s="48">
        <f t="shared" si="10"/>
        <v>904.55</v>
      </c>
      <c r="I32" s="52">
        <f t="shared" si="10"/>
        <v>235</v>
      </c>
      <c r="J32" s="48">
        <f t="shared" si="10"/>
        <v>1414.74</v>
      </c>
      <c r="K32" s="117">
        <f t="shared" si="6"/>
        <v>334.2563496751329</v>
      </c>
      <c r="L32" s="49">
        <f>M32/D32</f>
        <v>1.3068663649768557</v>
      </c>
      <c r="M32" s="16">
        <f t="shared" si="2"/>
        <v>3048.0499999999993</v>
      </c>
      <c r="N32" s="16">
        <f>N13+N16+N22+N27</f>
        <v>1698.8093750000003</v>
      </c>
      <c r="O32" s="16">
        <f>N32/D32</f>
        <v>0.7283728392561982</v>
      </c>
    </row>
    <row r="33" spans="1:14" ht="12.75" hidden="1">
      <c r="A33">
        <f>A32*D6</f>
        <v>2332.334875</v>
      </c>
      <c r="D33">
        <f>D8+D16+D22+D27</f>
        <v>1852.783875</v>
      </c>
      <c r="E33">
        <f aca="true" t="shared" si="11" ref="E33:J33">E8+E16+E22+E27</f>
        <v>983</v>
      </c>
      <c r="F33">
        <f t="shared" si="11"/>
        <v>3083.55</v>
      </c>
      <c r="G33">
        <f t="shared" si="11"/>
        <v>309</v>
      </c>
      <c r="H33">
        <f t="shared" si="11"/>
        <v>904.55</v>
      </c>
      <c r="I33">
        <f t="shared" si="11"/>
        <v>220</v>
      </c>
      <c r="J33">
        <f t="shared" si="11"/>
        <v>827.9200000000001</v>
      </c>
      <c r="L33" s="24">
        <f>M33*100/D33</f>
        <v>117.60680937489268</v>
      </c>
      <c r="M33" s="16">
        <f t="shared" si="2"/>
        <v>2179</v>
      </c>
      <c r="N33" s="16">
        <f>N32-N13</f>
        <v>1219.2583750000003</v>
      </c>
    </row>
    <row r="34" ht="0.75" customHeight="1"/>
    <row r="35" ht="12.75" customHeight="1"/>
    <row r="36" spans="3:18" ht="12.75" customHeight="1">
      <c r="C36" s="140" t="s">
        <v>48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</row>
    <row r="37" spans="3:12" ht="12.75">
      <c r="C37" s="31" t="s">
        <v>54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3:12" ht="12.75">
      <c r="C38" s="31" t="s">
        <v>79</v>
      </c>
      <c r="D38" s="31"/>
      <c r="G38" s="31"/>
      <c r="H38" s="31"/>
      <c r="I38" s="31"/>
      <c r="J38" s="31"/>
      <c r="K38" s="118"/>
      <c r="L38" s="31"/>
    </row>
    <row r="39" spans="5:6" ht="12.75" hidden="1">
      <c r="E39" s="31">
        <f>E32-G32</f>
        <v>694</v>
      </c>
      <c r="F39" s="31">
        <f>F32-H32</f>
        <v>3048.0499999999993</v>
      </c>
    </row>
    <row r="40" ht="12.75" hidden="1">
      <c r="F40">
        <f>F39/D6</f>
        <v>723.5727002967357</v>
      </c>
    </row>
    <row r="41" spans="5:6" ht="12.75" hidden="1">
      <c r="E41">
        <f>E33-G33</f>
        <v>674</v>
      </c>
      <c r="F41">
        <f>F33-H33</f>
        <v>2179</v>
      </c>
    </row>
    <row r="42" ht="12.75" hidden="1">
      <c r="F42">
        <f>F41/D6</f>
        <v>517.2700296735904</v>
      </c>
    </row>
  </sheetData>
  <sheetProtection/>
  <mergeCells count="9">
    <mergeCell ref="C36:R36"/>
    <mergeCell ref="C2:L2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00390625" style="0" hidden="1" customWidth="1"/>
    <col min="2" max="2" width="7.00390625" style="85" hidden="1" customWidth="1"/>
    <col min="3" max="3" width="33.7109375" style="0" customWidth="1"/>
    <col min="4" max="4" width="12.57421875" style="0" customWidth="1"/>
    <col min="5" max="5" width="7.57421875" style="0" customWidth="1"/>
    <col min="6" max="6" width="10.00390625" style="0" customWidth="1"/>
    <col min="7" max="7" width="7.7109375" style="0" customWidth="1"/>
    <col min="8" max="8" width="10.28125" style="0" customWidth="1"/>
    <col min="9" max="9" width="7.8515625" style="0" customWidth="1"/>
    <col min="10" max="10" width="9.421875" style="0" customWidth="1"/>
    <col min="11" max="11" width="9.421875" style="85" hidden="1" customWidth="1"/>
    <col min="12" max="12" width="13.421875" style="0" customWidth="1"/>
    <col min="13" max="15" width="9.140625" style="0" hidden="1" customWidth="1"/>
  </cols>
  <sheetData>
    <row r="2" spans="3:12" ht="12.75">
      <c r="C2" s="152" t="s">
        <v>30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6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SE!D6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817.225</v>
      </c>
      <c r="E8" s="40">
        <v>55</v>
      </c>
      <c r="F8" s="39">
        <f t="shared" si="0"/>
        <v>926.53</v>
      </c>
      <c r="G8" s="40">
        <f t="shared" si="0"/>
        <v>14</v>
      </c>
      <c r="H8" s="39">
        <f t="shared" si="0"/>
        <v>285.21000000000004</v>
      </c>
      <c r="I8" s="40">
        <f t="shared" si="0"/>
        <v>15</v>
      </c>
      <c r="J8" s="39">
        <f t="shared" si="0"/>
        <v>278.37</v>
      </c>
      <c r="K8" s="117"/>
      <c r="L8" s="41">
        <f>M8/D8</f>
        <v>0.7847532809201871</v>
      </c>
      <c r="M8" s="16">
        <f>F8-H8</f>
        <v>641.3199999999999</v>
      </c>
      <c r="N8" s="16">
        <f>N9+N10+N11</f>
        <v>511.0875</v>
      </c>
      <c r="O8" s="16">
        <f aca="true" t="shared" si="1" ref="O8:O31">(N8*100)/D8</f>
        <v>62.539386337911836</v>
      </c>
    </row>
    <row r="9" spans="1:15" ht="12.75">
      <c r="A9" s="16">
        <v>97</v>
      </c>
      <c r="B9" s="123">
        <f>A9-K9</f>
        <v>97</v>
      </c>
      <c r="C9" s="25" t="s">
        <v>18</v>
      </c>
      <c r="D9" s="42">
        <f>A9*$D$6</f>
        <v>408.6125</v>
      </c>
      <c r="E9" s="50">
        <v>8</v>
      </c>
      <c r="F9" s="42">
        <v>193.98</v>
      </c>
      <c r="G9" s="50">
        <v>2</v>
      </c>
      <c r="H9" s="42">
        <v>67.78</v>
      </c>
      <c r="I9" s="50">
        <v>2</v>
      </c>
      <c r="J9" s="42">
        <v>34.05</v>
      </c>
      <c r="K9" s="117"/>
      <c r="L9" s="44">
        <f>M9/D9</f>
        <v>0.30885007188962643</v>
      </c>
      <c r="M9" s="16">
        <f aca="true" t="shared" si="2" ref="M9:M33">F9-H9</f>
        <v>126.19999999999999</v>
      </c>
      <c r="N9" s="16">
        <f aca="true" t="shared" si="3" ref="N9:N31">F9-H9</f>
        <v>126.19999999999999</v>
      </c>
      <c r="O9" s="16">
        <f t="shared" si="1"/>
        <v>30.885007188962643</v>
      </c>
    </row>
    <row r="10" spans="1:15" ht="12.75">
      <c r="A10" s="16">
        <v>38.8</v>
      </c>
      <c r="B10" s="123">
        <f aca="true" t="shared" si="4" ref="B10:B32">A10-K10</f>
        <v>38.8</v>
      </c>
      <c r="C10" s="25" t="s">
        <v>19</v>
      </c>
      <c r="D10" s="42">
        <f>A10*$D$6</f>
        <v>163.445</v>
      </c>
      <c r="E10" s="53" t="s">
        <v>94</v>
      </c>
      <c r="F10" s="42">
        <v>189.91</v>
      </c>
      <c r="G10" s="50">
        <v>2</v>
      </c>
      <c r="H10" s="42">
        <v>50.19</v>
      </c>
      <c r="I10" s="50">
        <v>2</v>
      </c>
      <c r="J10" s="42">
        <v>21.34</v>
      </c>
      <c r="K10" s="117"/>
      <c r="L10" s="44">
        <f>M10/D10</f>
        <v>0.8548441371715256</v>
      </c>
      <c r="M10" s="16">
        <f t="shared" si="2"/>
        <v>139.72</v>
      </c>
      <c r="N10" s="16">
        <f t="shared" si="3"/>
        <v>139.72</v>
      </c>
      <c r="O10" s="16">
        <f t="shared" si="1"/>
        <v>85.48441371715256</v>
      </c>
    </row>
    <row r="11" spans="1:15" ht="12.75">
      <c r="A11" s="16">
        <v>58.2</v>
      </c>
      <c r="B11" s="123">
        <f t="shared" si="4"/>
        <v>58.2</v>
      </c>
      <c r="C11" s="25" t="s">
        <v>20</v>
      </c>
      <c r="D11" s="42">
        <f>A11*$D$6</f>
        <v>245.16750000000005</v>
      </c>
      <c r="E11" s="50" t="s">
        <v>56</v>
      </c>
      <c r="F11" s="42">
        <v>542.64</v>
      </c>
      <c r="G11" s="50">
        <v>10</v>
      </c>
      <c r="H11" s="42">
        <v>167.24</v>
      </c>
      <c r="I11" s="50">
        <v>11</v>
      </c>
      <c r="J11" s="42">
        <v>222.98</v>
      </c>
      <c r="K11" s="117"/>
      <c r="L11" s="44">
        <f>M11/D11</f>
        <v>1.5311980584702292</v>
      </c>
      <c r="M11" s="16">
        <f t="shared" si="2"/>
        <v>375.4</v>
      </c>
      <c r="N11" s="16">
        <f>D11</f>
        <v>245.16750000000005</v>
      </c>
      <c r="O11" s="16">
        <f t="shared" si="1"/>
        <v>100</v>
      </c>
    </row>
    <row r="12" spans="1:15" ht="12.75">
      <c r="A12" s="16">
        <v>194</v>
      </c>
      <c r="B12" s="123">
        <f t="shared" si="4"/>
        <v>194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-174.8044890726521</v>
      </c>
      <c r="C13" s="32" t="s">
        <v>39</v>
      </c>
      <c r="D13" s="39">
        <f aca="true" t="shared" si="5" ref="D13:J13">D14</f>
        <v>515.02025</v>
      </c>
      <c r="E13" s="51">
        <f t="shared" si="5"/>
        <v>39</v>
      </c>
      <c r="F13" s="39">
        <f t="shared" si="5"/>
        <v>1371.91</v>
      </c>
      <c r="G13" s="51">
        <f t="shared" si="5"/>
        <v>12</v>
      </c>
      <c r="H13" s="39">
        <f t="shared" si="5"/>
        <v>329.83</v>
      </c>
      <c r="I13" s="51">
        <f t="shared" si="5"/>
        <v>18</v>
      </c>
      <c r="J13" s="39">
        <f t="shared" si="5"/>
        <v>739.86</v>
      </c>
      <c r="K13" s="117">
        <f>J13/4.2325</f>
        <v>174.8044890726521</v>
      </c>
      <c r="L13" s="41">
        <f>M13/D13</f>
        <v>2.0233767507199962</v>
      </c>
      <c r="M13" s="16">
        <f t="shared" si="2"/>
        <v>1042.0800000000002</v>
      </c>
      <c r="N13" s="16">
        <f>N14</f>
        <v>515.02025</v>
      </c>
      <c r="O13" s="16">
        <f t="shared" si="1"/>
        <v>100</v>
      </c>
    </row>
    <row r="14" spans="1:15" ht="12.75">
      <c r="A14" s="16">
        <v>122.26</v>
      </c>
      <c r="B14" s="123">
        <f t="shared" si="4"/>
        <v>-52.5444890726521</v>
      </c>
      <c r="C14" s="38" t="s">
        <v>44</v>
      </c>
      <c r="D14" s="42">
        <f>A14*D6</f>
        <v>515.02025</v>
      </c>
      <c r="E14" s="50">
        <v>39</v>
      </c>
      <c r="F14" s="42">
        <v>1371.91</v>
      </c>
      <c r="G14" s="50">
        <v>12</v>
      </c>
      <c r="H14" s="42">
        <v>329.83</v>
      </c>
      <c r="I14" s="67">
        <v>18</v>
      </c>
      <c r="J14" s="45">
        <v>739.86</v>
      </c>
      <c r="K14" s="117">
        <f aca="true" t="shared" si="6" ref="K14:K32">J14/4.2325</f>
        <v>174.8044890726521</v>
      </c>
      <c r="L14" s="44">
        <f>M14/D14</f>
        <v>2.0233767507199962</v>
      </c>
      <c r="M14" s="16">
        <f t="shared" si="2"/>
        <v>1042.0800000000002</v>
      </c>
      <c r="N14" s="16">
        <f>D14</f>
        <v>515.02025</v>
      </c>
      <c r="O14" s="16">
        <f t="shared" si="1"/>
        <v>100</v>
      </c>
    </row>
    <row r="15" spans="1:15" ht="12.75">
      <c r="A15" s="16"/>
      <c r="B15" s="123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3">
        <f t="shared" si="4"/>
        <v>-86.91553455404608</v>
      </c>
      <c r="C16" s="32" t="s">
        <v>45</v>
      </c>
      <c r="D16" s="39">
        <f aca="true" t="shared" si="7" ref="D16:J16">D17+D18+D19+D20</f>
        <v>386.28625000000005</v>
      </c>
      <c r="E16" s="51">
        <f t="shared" si="7"/>
        <v>173</v>
      </c>
      <c r="F16" s="39">
        <f t="shared" si="7"/>
        <v>824.56</v>
      </c>
      <c r="G16" s="51">
        <f t="shared" si="7"/>
        <v>22</v>
      </c>
      <c r="H16" s="39">
        <f t="shared" si="7"/>
        <v>50.51</v>
      </c>
      <c r="I16" s="51">
        <f t="shared" si="7"/>
        <v>43</v>
      </c>
      <c r="J16" s="39">
        <f t="shared" si="7"/>
        <v>367.87</v>
      </c>
      <c r="K16" s="117">
        <f t="shared" si="6"/>
        <v>86.91553455404608</v>
      </c>
      <c r="L16" s="41">
        <f>M16/D16</f>
        <v>2.003824883748774</v>
      </c>
      <c r="M16" s="16">
        <f t="shared" si="2"/>
        <v>774.05</v>
      </c>
      <c r="N16" s="16">
        <f>N17+N18+N19+N20</f>
        <v>406.67725</v>
      </c>
      <c r="O16" s="16">
        <f t="shared" si="1"/>
        <v>105.27872788637957</v>
      </c>
    </row>
    <row r="17" spans="1:15" ht="12.75">
      <c r="A17" s="16">
        <v>24.21</v>
      </c>
      <c r="B17" s="123">
        <f t="shared" si="4"/>
        <v>-10.438552864737154</v>
      </c>
      <c r="C17" s="38" t="s">
        <v>40</v>
      </c>
      <c r="D17" s="42">
        <f>A17*$D$6</f>
        <v>101.98462500000001</v>
      </c>
      <c r="E17" s="50">
        <v>12</v>
      </c>
      <c r="F17" s="42">
        <v>206.25</v>
      </c>
      <c r="G17" s="50">
        <v>0</v>
      </c>
      <c r="H17" s="42">
        <v>0</v>
      </c>
      <c r="I17" s="50">
        <v>3</v>
      </c>
      <c r="J17" s="42">
        <v>146.65</v>
      </c>
      <c r="K17" s="117">
        <f t="shared" si="6"/>
        <v>34.648552864737155</v>
      </c>
      <c r="L17" s="44">
        <f>M17/D17</f>
        <v>2.022363665111285</v>
      </c>
      <c r="M17" s="16">
        <f t="shared" si="2"/>
        <v>206.25</v>
      </c>
      <c r="N17" s="16">
        <f>D17</f>
        <v>101.98462500000001</v>
      </c>
      <c r="O17" s="16">
        <f t="shared" si="1"/>
        <v>100</v>
      </c>
    </row>
    <row r="18" spans="1:15" ht="12.75">
      <c r="A18" s="16">
        <v>13.88</v>
      </c>
      <c r="B18" s="123">
        <f t="shared" si="4"/>
        <v>10.825067926757237</v>
      </c>
      <c r="C18" s="38" t="s">
        <v>21</v>
      </c>
      <c r="D18" s="42">
        <f>A18*$D$6</f>
        <v>58.46950000000001</v>
      </c>
      <c r="E18" s="50">
        <v>60</v>
      </c>
      <c r="F18" s="42">
        <v>129.41</v>
      </c>
      <c r="G18" s="50">
        <v>18</v>
      </c>
      <c r="H18" s="42">
        <v>33.23</v>
      </c>
      <c r="I18" s="50">
        <v>6</v>
      </c>
      <c r="J18" s="42">
        <v>12.93</v>
      </c>
      <c r="K18" s="117">
        <f t="shared" si="6"/>
        <v>3.0549320732427643</v>
      </c>
      <c r="L18" s="44">
        <f>M18/D18</f>
        <v>1.6449601929210955</v>
      </c>
      <c r="M18" s="16">
        <f t="shared" si="2"/>
        <v>96.18</v>
      </c>
      <c r="N18" s="16">
        <f t="shared" si="3"/>
        <v>96.18</v>
      </c>
      <c r="O18" s="16">
        <f t="shared" si="1"/>
        <v>164.49601929210954</v>
      </c>
    </row>
    <row r="19" spans="1:15" ht="21" customHeight="1">
      <c r="A19" s="16">
        <v>13.88</v>
      </c>
      <c r="B19" s="123">
        <f t="shared" si="4"/>
        <v>4.155251033668046</v>
      </c>
      <c r="C19" s="38" t="s">
        <v>46</v>
      </c>
      <c r="D19" s="42">
        <f>A19*$D$6</f>
        <v>58.46950000000001</v>
      </c>
      <c r="E19" s="50">
        <v>1</v>
      </c>
      <c r="F19" s="42">
        <v>41.15</v>
      </c>
      <c r="G19" s="50">
        <v>0</v>
      </c>
      <c r="H19" s="42">
        <v>0</v>
      </c>
      <c r="I19" s="50">
        <v>1</v>
      </c>
      <c r="J19" s="42">
        <v>41.16</v>
      </c>
      <c r="K19" s="117">
        <f t="shared" si="6"/>
        <v>9.724748966331955</v>
      </c>
      <c r="L19" s="44">
        <f>M19/D19</f>
        <v>0.7037857344427435</v>
      </c>
      <c r="M19" s="16">
        <f t="shared" si="2"/>
        <v>41.15</v>
      </c>
      <c r="N19" s="16">
        <f t="shared" si="3"/>
        <v>41.15</v>
      </c>
      <c r="O19" s="16">
        <f t="shared" si="1"/>
        <v>70.37857344427435</v>
      </c>
    </row>
    <row r="20" spans="1:15" ht="12.75">
      <c r="A20" s="16">
        <v>39.73</v>
      </c>
      <c r="B20" s="123">
        <f t="shared" si="4"/>
        <v>0.24269935026579503</v>
      </c>
      <c r="C20" s="38" t="s">
        <v>47</v>
      </c>
      <c r="D20" s="42">
        <f>A20*$D$6</f>
        <v>167.362625</v>
      </c>
      <c r="E20" s="50">
        <v>100</v>
      </c>
      <c r="F20" s="42">
        <v>447.75</v>
      </c>
      <c r="G20" s="50">
        <v>4</v>
      </c>
      <c r="H20" s="42">
        <v>17.28</v>
      </c>
      <c r="I20" s="50">
        <v>33</v>
      </c>
      <c r="J20" s="42">
        <v>167.13</v>
      </c>
      <c r="K20" s="117">
        <f t="shared" si="6"/>
        <v>39.4873006497342</v>
      </c>
      <c r="L20" s="44">
        <f>M20/D20</f>
        <v>2.5720796384497433</v>
      </c>
      <c r="M20" s="16">
        <f t="shared" si="2"/>
        <v>430.47</v>
      </c>
      <c r="N20" s="16">
        <f>D20</f>
        <v>167.362625</v>
      </c>
      <c r="O20" s="16">
        <f t="shared" si="1"/>
        <v>100</v>
      </c>
    </row>
    <row r="21" spans="1:15" ht="12.75">
      <c r="A21" s="16"/>
      <c r="B21" s="123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-25.254577672770232</v>
      </c>
      <c r="C22" s="32" t="s">
        <v>22</v>
      </c>
      <c r="D22" s="39">
        <f aca="true" t="shared" si="8" ref="D22:J22">D23+D24+D25</f>
        <v>419.4386250000001</v>
      </c>
      <c r="E22" s="51">
        <f t="shared" si="8"/>
        <v>541</v>
      </c>
      <c r="F22" s="39">
        <f t="shared" si="8"/>
        <v>828.05</v>
      </c>
      <c r="G22" s="51">
        <f t="shared" si="8"/>
        <v>130</v>
      </c>
      <c r="H22" s="39">
        <f t="shared" si="8"/>
        <v>329.4</v>
      </c>
      <c r="I22" s="51">
        <f t="shared" si="8"/>
        <v>83</v>
      </c>
      <c r="J22" s="39">
        <f t="shared" si="8"/>
        <v>106.89</v>
      </c>
      <c r="K22" s="117">
        <f t="shared" si="6"/>
        <v>25.254577672770232</v>
      </c>
      <c r="L22" s="41">
        <f>M22/D22</f>
        <v>1.1888509314086175</v>
      </c>
      <c r="M22" s="16">
        <f t="shared" si="2"/>
        <v>498.65</v>
      </c>
      <c r="N22" s="16">
        <f>N23+N24+N25</f>
        <v>498.65000000000003</v>
      </c>
      <c r="O22" s="16">
        <f t="shared" si="1"/>
        <v>118.88509314086176</v>
      </c>
    </row>
    <row r="23" spans="1:15" ht="12.75">
      <c r="A23" s="16">
        <v>38.27</v>
      </c>
      <c r="B23" s="123">
        <f t="shared" si="4"/>
        <v>24.644483165977555</v>
      </c>
      <c r="C23" s="38" t="s">
        <v>23</v>
      </c>
      <c r="D23" s="42">
        <f>A23*$D$6</f>
        <v>161.21237500000004</v>
      </c>
      <c r="E23" s="50">
        <v>21</v>
      </c>
      <c r="F23" s="42">
        <v>448.18</v>
      </c>
      <c r="G23" s="50">
        <v>7</v>
      </c>
      <c r="H23" s="42">
        <v>231.07</v>
      </c>
      <c r="I23" s="50">
        <v>5</v>
      </c>
      <c r="J23" s="42">
        <v>57.67</v>
      </c>
      <c r="K23" s="117">
        <f t="shared" si="6"/>
        <v>13.625516834022447</v>
      </c>
      <c r="L23" s="44">
        <f>M23/D23</f>
        <v>1.3467328423143692</v>
      </c>
      <c r="M23" s="16">
        <f t="shared" si="2"/>
        <v>217.11</v>
      </c>
      <c r="N23" s="16">
        <f t="shared" si="3"/>
        <v>217.11</v>
      </c>
      <c r="O23" s="16">
        <f t="shared" si="1"/>
        <v>134.67328423143692</v>
      </c>
    </row>
    <row r="24" spans="1:15" ht="12.75">
      <c r="A24" s="16">
        <v>32.83</v>
      </c>
      <c r="B24" s="123">
        <f t="shared" si="4"/>
        <v>32.83</v>
      </c>
      <c r="C24" s="38" t="s">
        <v>24</v>
      </c>
      <c r="D24" s="42">
        <f>A24*$D$6</f>
        <v>138.296375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6">
        <v>28.47</v>
      </c>
      <c r="B25" s="123">
        <f t="shared" si="4"/>
        <v>16.840939161252216</v>
      </c>
      <c r="C25" s="38" t="s">
        <v>41</v>
      </c>
      <c r="D25" s="42">
        <f>A25*$D$6</f>
        <v>119.92987500000001</v>
      </c>
      <c r="E25" s="50">
        <v>520</v>
      </c>
      <c r="F25" s="42">
        <v>379.87</v>
      </c>
      <c r="G25" s="50">
        <v>123</v>
      </c>
      <c r="H25" s="42">
        <v>98.33</v>
      </c>
      <c r="I25" s="67">
        <v>78</v>
      </c>
      <c r="J25" s="45">
        <v>49.22</v>
      </c>
      <c r="K25" s="117">
        <f t="shared" si="6"/>
        <v>11.629060838747785</v>
      </c>
      <c r="L25" s="44">
        <f>M25/D25</f>
        <v>2.347538509483146</v>
      </c>
      <c r="M25" s="16">
        <f t="shared" si="2"/>
        <v>281.54</v>
      </c>
      <c r="N25" s="16">
        <f t="shared" si="3"/>
        <v>281.54</v>
      </c>
      <c r="O25" s="16">
        <f t="shared" si="1"/>
        <v>234.7538509483146</v>
      </c>
    </row>
    <row r="26" spans="1:15" ht="12.75">
      <c r="A26" s="16"/>
      <c r="B26" s="123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-54.461901949202606</v>
      </c>
      <c r="C27" s="32" t="s">
        <v>25</v>
      </c>
      <c r="D27" s="39">
        <f aca="true" t="shared" si="9" ref="D27:J27">D28+D29+D30</f>
        <v>366.90875000000005</v>
      </c>
      <c r="E27" s="51">
        <f t="shared" si="9"/>
        <v>178</v>
      </c>
      <c r="F27" s="39">
        <f t="shared" si="9"/>
        <v>987.01</v>
      </c>
      <c r="G27" s="51">
        <f t="shared" si="9"/>
        <v>56</v>
      </c>
      <c r="H27" s="39">
        <f t="shared" si="9"/>
        <v>280.32</v>
      </c>
      <c r="I27" s="51">
        <f t="shared" si="9"/>
        <v>50</v>
      </c>
      <c r="J27" s="39">
        <f t="shared" si="9"/>
        <v>230.51000000000002</v>
      </c>
      <c r="K27" s="117">
        <f t="shared" si="6"/>
        <v>54.461901949202606</v>
      </c>
      <c r="L27" s="41">
        <f>M27/D27</f>
        <v>1.926064723177084</v>
      </c>
      <c r="M27" s="16">
        <f t="shared" si="2"/>
        <v>706.69</v>
      </c>
      <c r="N27" s="16">
        <f>N28+N29+N30</f>
        <v>706.6899999999999</v>
      </c>
      <c r="O27" s="16">
        <f t="shared" si="1"/>
        <v>192.60647231770838</v>
      </c>
    </row>
    <row r="28" spans="1:15" ht="12.75">
      <c r="A28" s="16">
        <v>32.83</v>
      </c>
      <c r="B28" s="123">
        <f t="shared" si="4"/>
        <v>0.7992852923803895</v>
      </c>
      <c r="C28" s="38" t="s">
        <v>26</v>
      </c>
      <c r="D28" s="42">
        <f>A28*$D$6</f>
        <v>138.296375</v>
      </c>
      <c r="E28" s="50">
        <v>30</v>
      </c>
      <c r="F28" s="42">
        <v>431.52</v>
      </c>
      <c r="G28" s="50">
        <v>5</v>
      </c>
      <c r="H28" s="42">
        <v>39.79</v>
      </c>
      <c r="I28" s="67">
        <v>10</v>
      </c>
      <c r="J28" s="45">
        <v>135.57</v>
      </c>
      <c r="K28" s="117">
        <f t="shared" si="6"/>
        <v>32.03071470761961</v>
      </c>
      <c r="L28" s="44">
        <f>M28/D28</f>
        <v>2.832539898460823</v>
      </c>
      <c r="M28" s="16">
        <f t="shared" si="2"/>
        <v>391.72999999999996</v>
      </c>
      <c r="N28" s="16">
        <f t="shared" si="3"/>
        <v>391.72999999999996</v>
      </c>
      <c r="O28" s="16">
        <f t="shared" si="1"/>
        <v>283.2539898460823</v>
      </c>
    </row>
    <row r="29" spans="1:15" ht="12.75">
      <c r="A29" s="16">
        <v>32.87</v>
      </c>
      <c r="B29" s="123">
        <f t="shared" si="4"/>
        <v>16.49906083874778</v>
      </c>
      <c r="C29" s="38" t="s">
        <v>42</v>
      </c>
      <c r="D29" s="42">
        <f>A29*$D$6</f>
        <v>138.464875</v>
      </c>
      <c r="E29" s="50">
        <v>32</v>
      </c>
      <c r="F29" s="42">
        <v>466.9</v>
      </c>
      <c r="G29" s="53">
        <v>17</v>
      </c>
      <c r="H29" s="54">
        <v>214.67</v>
      </c>
      <c r="I29" s="50">
        <v>6</v>
      </c>
      <c r="J29" s="42">
        <v>69.29</v>
      </c>
      <c r="K29" s="117">
        <f t="shared" si="6"/>
        <v>16.370939161252217</v>
      </c>
      <c r="L29" s="44">
        <f>M29/D29</f>
        <v>1.8216172151962726</v>
      </c>
      <c r="M29" s="16">
        <f t="shared" si="2"/>
        <v>252.23</v>
      </c>
      <c r="N29" s="16">
        <f t="shared" si="3"/>
        <v>252.23</v>
      </c>
      <c r="O29" s="16">
        <f t="shared" si="1"/>
        <v>182.16172151962726</v>
      </c>
    </row>
    <row r="30" spans="1:15" ht="15" customHeight="1">
      <c r="A30" s="16">
        <v>21.4</v>
      </c>
      <c r="B30" s="123">
        <f t="shared" si="4"/>
        <v>15.339751919669226</v>
      </c>
      <c r="C30" s="38" t="s">
        <v>36</v>
      </c>
      <c r="D30" s="42">
        <f>A30*$D$6</f>
        <v>90.14750000000001</v>
      </c>
      <c r="E30" s="50">
        <v>116</v>
      </c>
      <c r="F30" s="42">
        <v>88.59</v>
      </c>
      <c r="G30" s="50">
        <v>34</v>
      </c>
      <c r="H30" s="42">
        <v>25.86</v>
      </c>
      <c r="I30" s="50">
        <v>34</v>
      </c>
      <c r="J30" s="42">
        <v>25.65</v>
      </c>
      <c r="K30" s="117">
        <f t="shared" si="6"/>
        <v>6.060248080330774</v>
      </c>
      <c r="L30" s="44">
        <f>M30/D30</f>
        <v>0.6958595634931639</v>
      </c>
      <c r="M30" s="16">
        <f t="shared" si="2"/>
        <v>62.730000000000004</v>
      </c>
      <c r="N30" s="16">
        <f t="shared" si="3"/>
        <v>62.730000000000004</v>
      </c>
      <c r="O30" s="16">
        <f t="shared" si="1"/>
        <v>69.58595634931639</v>
      </c>
    </row>
    <row r="31" spans="1:15" ht="12.75">
      <c r="A31" s="16"/>
      <c r="B31" s="123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594.63</v>
      </c>
      <c r="B32" s="123">
        <f t="shared" si="4"/>
        <v>187.42385705847607</v>
      </c>
      <c r="C32" s="34" t="s">
        <v>0</v>
      </c>
      <c r="D32" s="46">
        <f aca="true" t="shared" si="10" ref="D32:J32">D8+D13+D16+D22+D27</f>
        <v>2504.8788750000003</v>
      </c>
      <c r="E32" s="52">
        <f t="shared" si="10"/>
        <v>986</v>
      </c>
      <c r="F32" s="46">
        <f t="shared" si="10"/>
        <v>4938.06</v>
      </c>
      <c r="G32" s="52">
        <f t="shared" si="10"/>
        <v>234</v>
      </c>
      <c r="H32" s="48">
        <f t="shared" si="10"/>
        <v>1275.27</v>
      </c>
      <c r="I32" s="52">
        <f t="shared" si="10"/>
        <v>209</v>
      </c>
      <c r="J32" s="48">
        <f t="shared" si="10"/>
        <v>1723.5</v>
      </c>
      <c r="K32" s="117">
        <f t="shared" si="6"/>
        <v>407.2061429415239</v>
      </c>
      <c r="L32" s="49">
        <f>M32/D32</f>
        <v>1.4622623219655682</v>
      </c>
      <c r="M32" s="16">
        <f t="shared" si="2"/>
        <v>3662.7900000000004</v>
      </c>
      <c r="N32" s="16">
        <f>N8+N13+N16+N22+N27</f>
        <v>2638.125</v>
      </c>
      <c r="O32" s="16">
        <f>N32/D32</f>
        <v>1.0531946380042028</v>
      </c>
    </row>
    <row r="33" spans="1:13" ht="12.75" hidden="1">
      <c r="A33">
        <f>A32*D6</f>
        <v>2504.8788750000003</v>
      </c>
      <c r="D33" s="22">
        <f>D8+D16+D22+D27</f>
        <v>1989.8586250000003</v>
      </c>
      <c r="E33" s="22">
        <f aca="true" t="shared" si="11" ref="E33:J33">E8+E16+E22+E27</f>
        <v>947</v>
      </c>
      <c r="F33" s="22">
        <f t="shared" si="11"/>
        <v>3566.1499999999996</v>
      </c>
      <c r="G33" s="22">
        <f t="shared" si="11"/>
        <v>222</v>
      </c>
      <c r="H33" s="22">
        <f t="shared" si="11"/>
        <v>945.44</v>
      </c>
      <c r="I33" s="22">
        <f t="shared" si="11"/>
        <v>191</v>
      </c>
      <c r="J33" s="22">
        <f t="shared" si="11"/>
        <v>983.64</v>
      </c>
      <c r="K33" s="122"/>
      <c r="L33" s="24">
        <f>M33*100/D33</f>
        <v>131.70332641094035</v>
      </c>
      <c r="M33" s="16">
        <f t="shared" si="2"/>
        <v>2620.7099999999996</v>
      </c>
    </row>
    <row r="34" ht="12.75">
      <c r="N34" s="16">
        <f>N32-N13</f>
        <v>2123.10475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752</v>
      </c>
      <c r="F38">
        <f>F32-H32</f>
        <v>3662.7900000000004</v>
      </c>
    </row>
    <row r="39" ht="12.75" hidden="1">
      <c r="F39">
        <f>F38/D6</f>
        <v>869.5050445103858</v>
      </c>
    </row>
    <row r="40" spans="5:6" ht="12.75" hidden="1">
      <c r="E40">
        <f>E33-G33</f>
        <v>725</v>
      </c>
      <c r="F40">
        <f>F33-H33</f>
        <v>2620.7099999999996</v>
      </c>
    </row>
    <row r="41" ht="12.75" hidden="1">
      <c r="F41">
        <f>F40/D6</f>
        <v>622.1270029673589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6.8515625" style="0" hidden="1" customWidth="1"/>
    <col min="2" max="2" width="11.140625" style="85" hidden="1" customWidth="1"/>
    <col min="3" max="3" width="34.140625" style="0" customWidth="1"/>
    <col min="4" max="4" width="12.421875" style="0" customWidth="1"/>
    <col min="5" max="5" width="9.28125" style="0" bestFit="1" customWidth="1"/>
    <col min="6" max="6" width="10.421875" style="0" customWidth="1"/>
    <col min="7" max="7" width="7.8515625" style="0" customWidth="1"/>
    <col min="8" max="8" width="9.57421875" style="0" customWidth="1"/>
    <col min="9" max="9" width="7.421875" style="0" customWidth="1"/>
    <col min="10" max="10" width="8.7109375" style="0" customWidth="1"/>
    <col min="11" max="11" width="8.7109375" style="85" hidden="1" customWidth="1"/>
    <col min="12" max="12" width="11.8515625" style="0" customWidth="1"/>
    <col min="13" max="15" width="9.140625" style="0" hidden="1" customWidth="1"/>
  </cols>
  <sheetData>
    <row r="2" spans="3:12" ht="12.75">
      <c r="C2" s="152" t="s">
        <v>31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9.7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1"/>
      <c r="L7" s="3"/>
    </row>
    <row r="8" spans="3:15" ht="12.75">
      <c r="C8" s="32" t="s">
        <v>38</v>
      </c>
      <c r="D8" s="39">
        <f aca="true" t="shared" si="0" ref="D8:J8">D9+D10+D11</f>
        <v>804.629625</v>
      </c>
      <c r="E8" s="55">
        <v>67</v>
      </c>
      <c r="F8" s="39">
        <f t="shared" si="0"/>
        <v>803.95</v>
      </c>
      <c r="G8" s="40">
        <f t="shared" si="0"/>
        <v>7</v>
      </c>
      <c r="H8" s="39">
        <f t="shared" si="0"/>
        <v>91.92999999999999</v>
      </c>
      <c r="I8" s="40">
        <f t="shared" si="0"/>
        <v>25</v>
      </c>
      <c r="J8" s="39">
        <f t="shared" si="0"/>
        <v>307.02</v>
      </c>
      <c r="K8" s="117"/>
      <c r="L8" s="41">
        <f>M8/D8</f>
        <v>0.8849040327094594</v>
      </c>
      <c r="M8" s="16">
        <f>F8-H8</f>
        <v>712.0200000000001</v>
      </c>
      <c r="N8" s="16">
        <f>N9+N10+N11</f>
        <v>555.8588875</v>
      </c>
      <c r="O8" s="16">
        <f>(N8*100)/D8</f>
        <v>69.08257790036006</v>
      </c>
    </row>
    <row r="9" spans="1:15" ht="12.75">
      <c r="A9" s="16">
        <v>95.505</v>
      </c>
      <c r="B9" s="123">
        <f>A9-K9</f>
        <v>95.505</v>
      </c>
      <c r="C9" s="25" t="s">
        <v>18</v>
      </c>
      <c r="D9" s="42">
        <f>A9*$D$6</f>
        <v>402.3148125</v>
      </c>
      <c r="E9" s="50">
        <v>6</v>
      </c>
      <c r="F9" s="42">
        <v>271.51</v>
      </c>
      <c r="G9" s="50">
        <v>1</v>
      </c>
      <c r="H9" s="42">
        <v>64.13</v>
      </c>
      <c r="I9" s="50">
        <v>1</v>
      </c>
      <c r="J9" s="42">
        <v>46.72</v>
      </c>
      <c r="K9" s="117"/>
      <c r="L9" s="44">
        <f>M9/D9</f>
        <v>0.5154669764986592</v>
      </c>
      <c r="M9" s="16">
        <f aca="true" t="shared" si="1" ref="M9:M33">F9-H9</f>
        <v>207.38</v>
      </c>
      <c r="N9" s="16">
        <f aca="true" t="shared" si="2" ref="N9:N31">F9-H9</f>
        <v>207.38</v>
      </c>
      <c r="O9" s="16">
        <f>(N9*100)/D9</f>
        <v>51.54669764986592</v>
      </c>
    </row>
    <row r="10" spans="1:15" ht="12.75">
      <c r="A10" s="16">
        <v>38.202</v>
      </c>
      <c r="B10" s="123">
        <f aca="true" t="shared" si="3" ref="B10:B32">A10-K10</f>
        <v>38.202</v>
      </c>
      <c r="C10" s="25" t="s">
        <v>19</v>
      </c>
      <c r="D10" s="42">
        <f>A10*$D$6</f>
        <v>160.925925</v>
      </c>
      <c r="E10" s="76" t="s">
        <v>92</v>
      </c>
      <c r="F10" s="42">
        <v>126.47</v>
      </c>
      <c r="G10" s="50">
        <v>2</v>
      </c>
      <c r="H10" s="42">
        <v>19.38</v>
      </c>
      <c r="I10" s="50">
        <v>3</v>
      </c>
      <c r="J10" s="42">
        <v>16.95</v>
      </c>
      <c r="K10" s="117"/>
      <c r="L10" s="44">
        <f>M10/D10</f>
        <v>0.6654614537713547</v>
      </c>
      <c r="M10" s="16">
        <f t="shared" si="1"/>
        <v>107.09</v>
      </c>
      <c r="N10" s="16">
        <f t="shared" si="2"/>
        <v>107.09</v>
      </c>
      <c r="O10" s="16">
        <f>(N10*100)/D10</f>
        <v>66.54614537713547</v>
      </c>
    </row>
    <row r="11" spans="1:15" ht="12.75">
      <c r="A11" s="16">
        <v>57.303</v>
      </c>
      <c r="B11" s="123">
        <f t="shared" si="3"/>
        <v>57.303</v>
      </c>
      <c r="C11" s="25" t="s">
        <v>20</v>
      </c>
      <c r="D11" s="42">
        <f>A11*$D$6</f>
        <v>241.3888875</v>
      </c>
      <c r="E11" s="50" t="s">
        <v>60</v>
      </c>
      <c r="F11" s="42">
        <v>405.97</v>
      </c>
      <c r="G11" s="50">
        <v>4</v>
      </c>
      <c r="H11" s="42">
        <v>8.42</v>
      </c>
      <c r="I11" s="50">
        <v>21</v>
      </c>
      <c r="J11" s="42">
        <v>243.35</v>
      </c>
      <c r="K11" s="117"/>
      <c r="L11" s="44">
        <f>M11/D11</f>
        <v>1.6469275123528626</v>
      </c>
      <c r="M11" s="16">
        <f t="shared" si="1"/>
        <v>397.55</v>
      </c>
      <c r="N11" s="16">
        <f>D11</f>
        <v>241.3888875</v>
      </c>
      <c r="O11" s="16">
        <f>D11</f>
        <v>241.3888875</v>
      </c>
    </row>
    <row r="12" spans="1:15" ht="12.75">
      <c r="A12" s="16">
        <v>191.01</v>
      </c>
      <c r="B12" s="123">
        <f t="shared" si="3"/>
        <v>191.01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1"/>
        <v>0</v>
      </c>
      <c r="N12" s="16">
        <f t="shared" si="2"/>
        <v>0</v>
      </c>
      <c r="O12" s="16" t="e">
        <f aca="true" t="shared" si="4" ref="O12:O31">(N12*100)/D12</f>
        <v>#DIV/0!</v>
      </c>
    </row>
    <row r="13" spans="1:15" ht="12.75">
      <c r="A13" s="16"/>
      <c r="B13" s="123">
        <f t="shared" si="3"/>
        <v>-158.34613112817485</v>
      </c>
      <c r="C13" s="32" t="s">
        <v>39</v>
      </c>
      <c r="D13" s="39">
        <f aca="true" t="shared" si="5" ref="D13:J13">D14</f>
        <v>507.05862500000006</v>
      </c>
      <c r="E13" s="51">
        <f t="shared" si="5"/>
        <v>49</v>
      </c>
      <c r="F13" s="39">
        <f t="shared" si="5"/>
        <v>1447.89</v>
      </c>
      <c r="G13" s="51">
        <f t="shared" si="5"/>
        <v>15</v>
      </c>
      <c r="H13" s="39">
        <f t="shared" si="5"/>
        <v>270.17</v>
      </c>
      <c r="I13" s="51">
        <f t="shared" si="5"/>
        <v>19</v>
      </c>
      <c r="J13" s="39">
        <f t="shared" si="5"/>
        <v>670.2</v>
      </c>
      <c r="K13" s="117">
        <f>J13/4.2325</f>
        <v>158.34613112817485</v>
      </c>
      <c r="L13" s="41">
        <f>M13/D13</f>
        <v>2.3226505613626034</v>
      </c>
      <c r="M13" s="16">
        <f t="shared" si="1"/>
        <v>1177.72</v>
      </c>
      <c r="N13" s="16">
        <f>N14</f>
        <v>507.05862500000006</v>
      </c>
      <c r="O13" s="16">
        <f t="shared" si="4"/>
        <v>100</v>
      </c>
    </row>
    <row r="14" spans="1:15" ht="12.75">
      <c r="A14" s="16">
        <v>120.37</v>
      </c>
      <c r="B14" s="123">
        <f t="shared" si="3"/>
        <v>-37.97613112817484</v>
      </c>
      <c r="C14" s="38" t="s">
        <v>44</v>
      </c>
      <c r="D14" s="42">
        <f>A14*$D$6</f>
        <v>507.05862500000006</v>
      </c>
      <c r="E14" s="50">
        <v>49</v>
      </c>
      <c r="F14" s="42">
        <v>1447.89</v>
      </c>
      <c r="G14" s="50">
        <v>15</v>
      </c>
      <c r="H14" s="42">
        <v>270.17</v>
      </c>
      <c r="I14" s="67">
        <v>19</v>
      </c>
      <c r="J14" s="45">
        <v>670.2</v>
      </c>
      <c r="K14" s="117">
        <f aca="true" t="shared" si="6" ref="K14:K32">J14/4.2325</f>
        <v>158.34613112817485</v>
      </c>
      <c r="L14" s="44">
        <f>M14/D14</f>
        <v>2.3226505613626034</v>
      </c>
      <c r="M14" s="16">
        <f t="shared" si="1"/>
        <v>1177.72</v>
      </c>
      <c r="N14" s="16">
        <f>D14</f>
        <v>507.05862500000006</v>
      </c>
      <c r="O14" s="16">
        <f t="shared" si="4"/>
        <v>100</v>
      </c>
    </row>
    <row r="15" spans="1:15" ht="12.75">
      <c r="A15" s="16"/>
      <c r="B15" s="123">
        <f t="shared" si="3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1"/>
        <v>0</v>
      </c>
      <c r="N15" s="16">
        <f t="shared" si="2"/>
        <v>0</v>
      </c>
      <c r="O15" s="16" t="e">
        <f t="shared" si="4"/>
        <v>#DIV/0!</v>
      </c>
    </row>
    <row r="16" spans="1:15" ht="12.75">
      <c r="A16" s="16"/>
      <c r="B16" s="123">
        <f t="shared" si="3"/>
        <v>-70.02480803307738</v>
      </c>
      <c r="C16" s="32" t="s">
        <v>45</v>
      </c>
      <c r="D16" s="39">
        <f aca="true" t="shared" si="7" ref="D16:J16">D17+D18+D19+D20</f>
        <v>380.262375</v>
      </c>
      <c r="E16" s="51">
        <f t="shared" si="7"/>
        <v>122</v>
      </c>
      <c r="F16" s="39">
        <f t="shared" si="7"/>
        <v>781.4200000000001</v>
      </c>
      <c r="G16" s="51">
        <f t="shared" si="7"/>
        <v>25</v>
      </c>
      <c r="H16" s="39">
        <f t="shared" si="7"/>
        <v>189.43</v>
      </c>
      <c r="I16" s="51">
        <f t="shared" si="7"/>
        <v>48</v>
      </c>
      <c r="J16" s="39">
        <f t="shared" si="7"/>
        <v>296.38</v>
      </c>
      <c r="K16" s="117">
        <f t="shared" si="6"/>
        <v>70.02480803307738</v>
      </c>
      <c r="L16" s="41">
        <f>M16/D16</f>
        <v>1.5567935165818074</v>
      </c>
      <c r="M16" s="16">
        <f t="shared" si="1"/>
        <v>591.99</v>
      </c>
      <c r="N16" s="16">
        <f>N17+N18+N19+N20</f>
        <v>392.38687500000003</v>
      </c>
      <c r="O16" s="16">
        <f t="shared" si="4"/>
        <v>103.18845639145866</v>
      </c>
    </row>
    <row r="17" spans="1:15" ht="12.75">
      <c r="A17" s="16">
        <v>23.83</v>
      </c>
      <c r="B17" s="123">
        <f t="shared" si="3"/>
        <v>7.9315948021264</v>
      </c>
      <c r="C17" s="38" t="s">
        <v>40</v>
      </c>
      <c r="D17" s="42">
        <f>A17*$D$6</f>
        <v>100.383875</v>
      </c>
      <c r="E17" s="50">
        <v>16</v>
      </c>
      <c r="F17" s="42">
        <v>234.44</v>
      </c>
      <c r="G17" s="50">
        <v>2</v>
      </c>
      <c r="H17" s="42">
        <v>82.46</v>
      </c>
      <c r="I17" s="50">
        <v>6</v>
      </c>
      <c r="J17" s="42">
        <v>67.29</v>
      </c>
      <c r="K17" s="117">
        <f t="shared" si="6"/>
        <v>15.898405197873599</v>
      </c>
      <c r="L17" s="44">
        <f>M17/D17</f>
        <v>1.5139881778821551</v>
      </c>
      <c r="M17" s="16">
        <f t="shared" si="1"/>
        <v>151.98000000000002</v>
      </c>
      <c r="N17" s="16">
        <f>D17</f>
        <v>100.383875</v>
      </c>
      <c r="O17" s="16">
        <f t="shared" si="4"/>
        <v>100</v>
      </c>
    </row>
    <row r="18" spans="1:16" ht="12.75">
      <c r="A18" s="16">
        <v>13.66</v>
      </c>
      <c r="B18" s="123">
        <f t="shared" si="3"/>
        <v>6.569627879503839</v>
      </c>
      <c r="C18" s="38" t="s">
        <v>21</v>
      </c>
      <c r="D18" s="42">
        <f>A18*$D$6</f>
        <v>57.542750000000005</v>
      </c>
      <c r="E18" s="50">
        <v>55</v>
      </c>
      <c r="F18" s="42">
        <v>122.41</v>
      </c>
      <c r="G18" s="50">
        <v>14</v>
      </c>
      <c r="H18" s="42">
        <v>35.51</v>
      </c>
      <c r="I18" s="50">
        <v>15</v>
      </c>
      <c r="J18" s="42">
        <v>30.01</v>
      </c>
      <c r="K18" s="117">
        <f t="shared" si="6"/>
        <v>7.090372120496161</v>
      </c>
      <c r="L18" s="44">
        <f>M18/D18</f>
        <v>1.5101815606657658</v>
      </c>
      <c r="M18" s="16">
        <f t="shared" si="1"/>
        <v>86.9</v>
      </c>
      <c r="N18" s="16">
        <f t="shared" si="2"/>
        <v>86.9</v>
      </c>
      <c r="O18" s="16">
        <f t="shared" si="4"/>
        <v>151.01815606657658</v>
      </c>
      <c r="P18" s="35"/>
    </row>
    <row r="19" spans="1:15" ht="25.5">
      <c r="A19" s="16">
        <v>13.66</v>
      </c>
      <c r="B19" s="123">
        <f t="shared" si="3"/>
        <v>4.136077968103956</v>
      </c>
      <c r="C19" s="38" t="s">
        <v>46</v>
      </c>
      <c r="D19" s="42">
        <f>A19*$D$6</f>
        <v>57.542750000000005</v>
      </c>
      <c r="E19" s="50">
        <v>1</v>
      </c>
      <c r="F19" s="42">
        <v>40.31</v>
      </c>
      <c r="G19" s="50">
        <v>0</v>
      </c>
      <c r="H19" s="42">
        <v>0</v>
      </c>
      <c r="I19" s="50">
        <v>1</v>
      </c>
      <c r="J19" s="42">
        <v>40.31</v>
      </c>
      <c r="K19" s="117">
        <f t="shared" si="6"/>
        <v>9.523922031896044</v>
      </c>
      <c r="L19" s="44">
        <f>M19/D19</f>
        <v>0.700522654895708</v>
      </c>
      <c r="M19" s="16">
        <f t="shared" si="1"/>
        <v>40.31</v>
      </c>
      <c r="N19" s="16">
        <f t="shared" si="2"/>
        <v>40.31</v>
      </c>
      <c r="O19" s="16">
        <f t="shared" si="4"/>
        <v>70.05226548957079</v>
      </c>
    </row>
    <row r="20" spans="1:15" ht="12.75">
      <c r="A20" s="16">
        <v>39.12</v>
      </c>
      <c r="B20" s="123">
        <f t="shared" si="3"/>
        <v>1.6078913171884182</v>
      </c>
      <c r="C20" s="38" t="s">
        <v>47</v>
      </c>
      <c r="D20" s="42">
        <f>A20*$D$6</f>
        <v>164.793</v>
      </c>
      <c r="E20" s="50">
        <v>50</v>
      </c>
      <c r="F20" s="42">
        <v>384.26</v>
      </c>
      <c r="G20" s="50">
        <v>9</v>
      </c>
      <c r="H20" s="42">
        <v>71.46</v>
      </c>
      <c r="I20" s="50">
        <v>26</v>
      </c>
      <c r="J20" s="42">
        <v>158.77</v>
      </c>
      <c r="K20" s="117">
        <f t="shared" si="6"/>
        <v>37.51210868281158</v>
      </c>
      <c r="L20" s="44">
        <f>M20/D20</f>
        <v>1.898138877258136</v>
      </c>
      <c r="M20" s="16">
        <f t="shared" si="1"/>
        <v>312.8</v>
      </c>
      <c r="N20" s="16">
        <f>D20</f>
        <v>164.793</v>
      </c>
      <c r="O20" s="16">
        <f t="shared" si="4"/>
        <v>99.99999999999999</v>
      </c>
    </row>
    <row r="21" spans="1:15" ht="12.75">
      <c r="A21" s="16"/>
      <c r="B21" s="123">
        <f t="shared" si="3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1"/>
        <v>0</v>
      </c>
      <c r="N21" s="16">
        <f t="shared" si="2"/>
        <v>0</v>
      </c>
      <c r="O21" s="16" t="e">
        <f t="shared" si="4"/>
        <v>#DIV/0!</v>
      </c>
    </row>
    <row r="22" spans="1:15" ht="12.75">
      <c r="A22" s="16"/>
      <c r="B22" s="123">
        <f t="shared" si="3"/>
        <v>-33.92557590076786</v>
      </c>
      <c r="C22" s="32" t="s">
        <v>22</v>
      </c>
      <c r="D22" s="39">
        <f aca="true" t="shared" si="8" ref="D22:J22">D23+D24+D25</f>
        <v>412.951375</v>
      </c>
      <c r="E22" s="51">
        <f t="shared" si="8"/>
        <v>501</v>
      </c>
      <c r="F22" s="39">
        <f t="shared" si="8"/>
        <v>735.596</v>
      </c>
      <c r="G22" s="51">
        <f t="shared" si="8"/>
        <v>201</v>
      </c>
      <c r="H22" s="39">
        <f t="shared" si="8"/>
        <v>230.916</v>
      </c>
      <c r="I22" s="51">
        <f t="shared" si="8"/>
        <v>134</v>
      </c>
      <c r="J22" s="39">
        <f t="shared" si="8"/>
        <v>143.58999999999997</v>
      </c>
      <c r="K22" s="117">
        <f t="shared" si="6"/>
        <v>33.92557590076786</v>
      </c>
      <c r="L22" s="41">
        <f>M22/D22</f>
        <v>1.2221293608720882</v>
      </c>
      <c r="M22" s="16">
        <f t="shared" si="1"/>
        <v>504.68</v>
      </c>
      <c r="N22" s="16">
        <f>N23+N24+N25</f>
        <v>504.68</v>
      </c>
      <c r="O22" s="16">
        <f t="shared" si="4"/>
        <v>122.21293608720882</v>
      </c>
    </row>
    <row r="23" spans="1:15" ht="12.75">
      <c r="A23" s="16">
        <v>37.68</v>
      </c>
      <c r="B23" s="123">
        <f t="shared" si="3"/>
        <v>22.247040756054343</v>
      </c>
      <c r="C23" s="38" t="s">
        <v>23</v>
      </c>
      <c r="D23" s="42">
        <f>A23*$D$6</f>
        <v>158.727</v>
      </c>
      <c r="E23" s="50">
        <v>36</v>
      </c>
      <c r="F23" s="42">
        <v>453.05</v>
      </c>
      <c r="G23" s="50">
        <v>12</v>
      </c>
      <c r="H23" s="42">
        <v>121.08</v>
      </c>
      <c r="I23" s="50">
        <v>7</v>
      </c>
      <c r="J23" s="42">
        <v>65.32</v>
      </c>
      <c r="K23" s="117">
        <f t="shared" si="6"/>
        <v>15.432959243945657</v>
      </c>
      <c r="L23" s="44">
        <f>M23/D23</f>
        <v>2.091452619907136</v>
      </c>
      <c r="M23" s="16">
        <f t="shared" si="1"/>
        <v>331.97</v>
      </c>
      <c r="N23" s="16">
        <f t="shared" si="2"/>
        <v>331.97</v>
      </c>
      <c r="O23" s="16">
        <f t="shared" si="4"/>
        <v>209.1452619907136</v>
      </c>
    </row>
    <row r="24" spans="1:15" ht="12.75">
      <c r="A24" s="16">
        <v>32.32</v>
      </c>
      <c r="B24" s="123">
        <f t="shared" si="3"/>
        <v>32.32</v>
      </c>
      <c r="C24" s="38" t="s">
        <v>24</v>
      </c>
      <c r="D24" s="42">
        <f>A24*$D$6</f>
        <v>136.14800000000002</v>
      </c>
      <c r="E24" s="50">
        <v>1</v>
      </c>
      <c r="F24" s="42">
        <v>3.016</v>
      </c>
      <c r="G24" s="50">
        <v>1</v>
      </c>
      <c r="H24" s="42">
        <v>3.016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1"/>
        <v>0</v>
      </c>
      <c r="N24" s="16">
        <f t="shared" si="2"/>
        <v>0</v>
      </c>
      <c r="O24" s="16">
        <f t="shared" si="4"/>
        <v>0</v>
      </c>
    </row>
    <row r="25" spans="1:15" ht="12.75">
      <c r="A25" s="16">
        <v>28.03</v>
      </c>
      <c r="B25" s="123">
        <f t="shared" si="3"/>
        <v>9.537383343177794</v>
      </c>
      <c r="C25" s="38" t="s">
        <v>41</v>
      </c>
      <c r="D25" s="42">
        <f>A25*$D$6</f>
        <v>118.07637500000001</v>
      </c>
      <c r="E25" s="50">
        <v>464</v>
      </c>
      <c r="F25" s="42">
        <v>279.53</v>
      </c>
      <c r="G25" s="50">
        <v>188</v>
      </c>
      <c r="H25" s="42">
        <v>106.82</v>
      </c>
      <c r="I25" s="50">
        <v>127</v>
      </c>
      <c r="J25" s="42">
        <v>78.27</v>
      </c>
      <c r="K25" s="117">
        <f t="shared" si="6"/>
        <v>18.492616656822207</v>
      </c>
      <c r="L25" s="44">
        <f>M25/D25</f>
        <v>1.462697343139133</v>
      </c>
      <c r="M25" s="16">
        <f t="shared" si="1"/>
        <v>172.70999999999998</v>
      </c>
      <c r="N25" s="16">
        <f t="shared" si="2"/>
        <v>172.70999999999998</v>
      </c>
      <c r="O25" s="16">
        <f t="shared" si="4"/>
        <v>146.2697343139133</v>
      </c>
    </row>
    <row r="26" spans="1:15" ht="12.75">
      <c r="A26" s="16"/>
      <c r="B26" s="123">
        <f t="shared" si="3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1"/>
        <v>0</v>
      </c>
      <c r="N26" s="16">
        <f t="shared" si="2"/>
        <v>0</v>
      </c>
      <c r="O26" s="16" t="e">
        <f t="shared" si="4"/>
        <v>#DIV/0!</v>
      </c>
    </row>
    <row r="27" spans="1:15" ht="12.75">
      <c r="A27" s="16"/>
      <c r="B27" s="123">
        <f t="shared" si="3"/>
        <v>-54.85883047844063</v>
      </c>
      <c r="C27" s="32" t="s">
        <v>25</v>
      </c>
      <c r="D27" s="39">
        <f aca="true" t="shared" si="9" ref="D27:J27">D28+D29+D30</f>
        <v>361.22187500000007</v>
      </c>
      <c r="E27" s="51">
        <f t="shared" si="9"/>
        <v>100</v>
      </c>
      <c r="F27" s="39">
        <f t="shared" si="9"/>
        <v>569.89</v>
      </c>
      <c r="G27" s="51">
        <f t="shared" si="9"/>
        <v>34</v>
      </c>
      <c r="H27" s="39">
        <f t="shared" si="9"/>
        <v>131.53</v>
      </c>
      <c r="I27" s="51">
        <f t="shared" si="9"/>
        <v>31</v>
      </c>
      <c r="J27" s="39">
        <f t="shared" si="9"/>
        <v>232.18999999999997</v>
      </c>
      <c r="K27" s="117">
        <f t="shared" si="6"/>
        <v>54.85883047844063</v>
      </c>
      <c r="L27" s="41">
        <f>M27/D27</f>
        <v>1.213547767559758</v>
      </c>
      <c r="M27" s="16">
        <f t="shared" si="1"/>
        <v>438.36</v>
      </c>
      <c r="N27" s="16">
        <f>N28+N29+N30</f>
        <v>348.6628</v>
      </c>
      <c r="O27" s="16">
        <f t="shared" si="4"/>
        <v>96.52316875881338</v>
      </c>
    </row>
    <row r="28" spans="1:15" ht="12.75">
      <c r="A28" s="16">
        <v>32.32</v>
      </c>
      <c r="B28" s="123">
        <f t="shared" si="3"/>
        <v>-2.5152037802717047</v>
      </c>
      <c r="C28" s="38" t="s">
        <v>26</v>
      </c>
      <c r="D28" s="42">
        <f>A28*$D$6</f>
        <v>136.14800000000002</v>
      </c>
      <c r="E28" s="50">
        <v>16</v>
      </c>
      <c r="F28" s="42">
        <v>232.85</v>
      </c>
      <c r="G28" s="50">
        <v>1</v>
      </c>
      <c r="H28" s="42">
        <v>4.5</v>
      </c>
      <c r="I28" s="50">
        <v>7</v>
      </c>
      <c r="J28" s="42">
        <v>147.44</v>
      </c>
      <c r="K28" s="117">
        <f t="shared" si="6"/>
        <v>34.835203780271705</v>
      </c>
      <c r="L28" s="44">
        <f>M28/D28</f>
        <v>1.6772189088345033</v>
      </c>
      <c r="M28" s="16">
        <f t="shared" si="1"/>
        <v>228.35</v>
      </c>
      <c r="N28" s="16">
        <v>138.6528</v>
      </c>
      <c r="O28" s="16">
        <f t="shared" si="4"/>
        <v>101.83976261127594</v>
      </c>
    </row>
    <row r="29" spans="1:15" ht="12.75">
      <c r="A29" s="16">
        <v>32.36</v>
      </c>
      <c r="B29" s="123">
        <f t="shared" si="3"/>
        <v>14.590360307147076</v>
      </c>
      <c r="C29" s="38" t="s">
        <v>42</v>
      </c>
      <c r="D29" s="42">
        <f>A29*$D$6</f>
        <v>136.31650000000002</v>
      </c>
      <c r="E29" s="50">
        <v>31</v>
      </c>
      <c r="F29" s="42">
        <v>298.18</v>
      </c>
      <c r="G29" s="50">
        <v>12</v>
      </c>
      <c r="H29" s="42">
        <v>112.38</v>
      </c>
      <c r="I29" s="50">
        <v>11</v>
      </c>
      <c r="J29" s="42">
        <v>75.21</v>
      </c>
      <c r="K29" s="117">
        <f t="shared" si="6"/>
        <v>17.769639692852923</v>
      </c>
      <c r="L29" s="44">
        <f>M29/D29</f>
        <v>1.3630044785480846</v>
      </c>
      <c r="M29" s="16">
        <f t="shared" si="1"/>
        <v>185.8</v>
      </c>
      <c r="N29" s="16">
        <f t="shared" si="2"/>
        <v>185.8</v>
      </c>
      <c r="O29" s="16">
        <f t="shared" si="4"/>
        <v>136.30044785480845</v>
      </c>
    </row>
    <row r="30" spans="1:15" ht="12.75">
      <c r="A30" s="16">
        <v>21.07</v>
      </c>
      <c r="B30" s="123">
        <f t="shared" si="3"/>
        <v>18.816012994683994</v>
      </c>
      <c r="C30" s="38" t="s">
        <v>36</v>
      </c>
      <c r="D30" s="42">
        <f>A30*$D$6</f>
        <v>88.75737500000001</v>
      </c>
      <c r="E30" s="50">
        <v>53</v>
      </c>
      <c r="F30" s="42">
        <v>38.86</v>
      </c>
      <c r="G30" s="50">
        <v>21</v>
      </c>
      <c r="H30" s="42">
        <v>14.65</v>
      </c>
      <c r="I30" s="50">
        <v>13</v>
      </c>
      <c r="J30" s="42">
        <v>9.54</v>
      </c>
      <c r="K30" s="117">
        <f t="shared" si="6"/>
        <v>2.2539870053160067</v>
      </c>
      <c r="L30" s="44">
        <f>M30/D30</f>
        <v>0.2727660659184659</v>
      </c>
      <c r="M30" s="16">
        <f t="shared" si="1"/>
        <v>24.21</v>
      </c>
      <c r="N30" s="16">
        <f t="shared" si="2"/>
        <v>24.21</v>
      </c>
      <c r="O30" s="16">
        <f t="shared" si="4"/>
        <v>27.27660659184659</v>
      </c>
    </row>
    <row r="31" spans="1:15" ht="12.75">
      <c r="A31" s="16"/>
      <c r="B31" s="123">
        <f t="shared" si="3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1"/>
        <v>0</v>
      </c>
      <c r="N31" s="16">
        <f t="shared" si="2"/>
        <v>0</v>
      </c>
      <c r="O31" s="16" t="e">
        <f t="shared" si="4"/>
        <v>#DIV/0!</v>
      </c>
    </row>
    <row r="32" spans="1:15" ht="13.5" thickBot="1">
      <c r="A32" s="16">
        <v>585.4300000000002</v>
      </c>
      <c r="B32" s="123">
        <f t="shared" si="3"/>
        <v>195.73596574128783</v>
      </c>
      <c r="C32" s="34" t="s">
        <v>0</v>
      </c>
      <c r="D32" s="46">
        <f aca="true" t="shared" si="10" ref="D32:J32">D8+D13+D16+D22+D27</f>
        <v>2466.123875</v>
      </c>
      <c r="E32" s="52">
        <f t="shared" si="10"/>
        <v>839</v>
      </c>
      <c r="F32" s="46">
        <f t="shared" si="10"/>
        <v>4338.746</v>
      </c>
      <c r="G32" s="52">
        <f t="shared" si="10"/>
        <v>282</v>
      </c>
      <c r="H32" s="48">
        <f t="shared" si="10"/>
        <v>913.9759999999999</v>
      </c>
      <c r="I32" s="52">
        <f t="shared" si="10"/>
        <v>257</v>
      </c>
      <c r="J32" s="48">
        <f t="shared" si="10"/>
        <v>1649.3799999999999</v>
      </c>
      <c r="K32" s="117">
        <f t="shared" si="6"/>
        <v>389.69403425871235</v>
      </c>
      <c r="L32" s="49">
        <f>M32/D32</f>
        <v>1.3887258603341652</v>
      </c>
      <c r="M32" s="16">
        <f t="shared" si="1"/>
        <v>3424.7700000000004</v>
      </c>
      <c r="N32" s="16">
        <f>N8+N13+N16+N22+N27</f>
        <v>2308.6471875</v>
      </c>
      <c r="O32" s="16">
        <f>N32/D32</f>
        <v>0.9361440481168043</v>
      </c>
    </row>
    <row r="33" spans="1:13" ht="12.75" hidden="1">
      <c r="A33">
        <f>A32*D6</f>
        <v>2466.123875000001</v>
      </c>
      <c r="D33" s="22">
        <f>D8+D16+D22+D27</f>
        <v>1959.06525</v>
      </c>
      <c r="E33" s="22">
        <f aca="true" t="shared" si="11" ref="E33:J33">E8+E16+E22+E27</f>
        <v>790</v>
      </c>
      <c r="F33" s="22">
        <f t="shared" si="11"/>
        <v>2890.856</v>
      </c>
      <c r="G33" s="22">
        <f t="shared" si="11"/>
        <v>267</v>
      </c>
      <c r="H33" s="22">
        <f t="shared" si="11"/>
        <v>643.806</v>
      </c>
      <c r="I33" s="22">
        <f t="shared" si="11"/>
        <v>238</v>
      </c>
      <c r="J33" s="22">
        <f t="shared" si="11"/>
        <v>979.18</v>
      </c>
      <c r="K33" s="122"/>
      <c r="L33" s="24">
        <f>M33*100/D33</f>
        <v>114.70011016733619</v>
      </c>
      <c r="M33" s="16">
        <f t="shared" si="1"/>
        <v>2247.05</v>
      </c>
    </row>
    <row r="34" ht="12.75">
      <c r="N34" s="16">
        <f>N32-N13</f>
        <v>1801.5885625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557</v>
      </c>
      <c r="F38">
        <f>F32-H32</f>
        <v>3424.7700000000004</v>
      </c>
    </row>
    <row r="39" ht="12.75" hidden="1">
      <c r="F39">
        <f>F38/D6</f>
        <v>813.0017804154303</v>
      </c>
    </row>
    <row r="40" spans="5:6" ht="12.75" hidden="1">
      <c r="E40">
        <f>E33-G33</f>
        <v>523</v>
      </c>
      <c r="F40">
        <f>F33-H33</f>
        <v>2247.05</v>
      </c>
    </row>
    <row r="41" ht="12.75" hidden="1">
      <c r="F41">
        <f>F40/D6</f>
        <v>533.4243323442137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28125" style="0" hidden="1" customWidth="1"/>
    <col min="2" max="2" width="7.28125" style="85" hidden="1" customWidth="1"/>
    <col min="3" max="3" width="35.57421875" style="0" customWidth="1"/>
    <col min="4" max="4" width="12.57421875" style="0" customWidth="1"/>
    <col min="5" max="5" width="8.28125" style="0" customWidth="1"/>
    <col min="6" max="6" width="9.8515625" style="0" customWidth="1"/>
    <col min="7" max="7" width="7.421875" style="0" customWidth="1"/>
    <col min="8" max="8" width="9.00390625" style="0" customWidth="1"/>
    <col min="9" max="9" width="7.421875" style="0" customWidth="1"/>
    <col min="10" max="10" width="9.7109375" style="0" customWidth="1"/>
    <col min="11" max="11" width="9.7109375" style="85" hidden="1" customWidth="1"/>
    <col min="12" max="12" width="12.00390625" style="0" customWidth="1"/>
    <col min="13" max="15" width="9.140625" style="0" hidden="1" customWidth="1"/>
  </cols>
  <sheetData>
    <row r="2" spans="3:12" ht="12.75">
      <c r="C2" s="152" t="s">
        <v>33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41.2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6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>
      <c r="C6" s="27"/>
      <c r="D6" s="26">
        <f>NE!D6</f>
        <v>4.2125</v>
      </c>
      <c r="E6" s="26"/>
      <c r="F6" s="26"/>
      <c r="G6" s="26"/>
      <c r="H6" s="26"/>
      <c r="I6" s="26"/>
      <c r="J6" s="26"/>
      <c r="K6" s="124"/>
      <c r="L6" s="28"/>
    </row>
    <row r="7" spans="3:12" ht="12.75">
      <c r="C7" s="27"/>
      <c r="D7" s="26"/>
      <c r="E7" s="26"/>
      <c r="F7" s="26"/>
      <c r="G7" s="26"/>
      <c r="H7" s="26"/>
      <c r="I7" s="26"/>
      <c r="J7" s="26"/>
      <c r="K7" s="124"/>
      <c r="L7" s="28"/>
    </row>
    <row r="8" spans="3:15" ht="12.75">
      <c r="C8" s="32" t="s">
        <v>38</v>
      </c>
      <c r="D8" s="56">
        <f aca="true" t="shared" si="0" ref="D8:J8">D9+D10+D11</f>
        <v>593.836125</v>
      </c>
      <c r="E8" s="57">
        <v>50</v>
      </c>
      <c r="F8" s="56">
        <f t="shared" si="0"/>
        <v>703.19</v>
      </c>
      <c r="G8" s="58">
        <f t="shared" si="0"/>
        <v>4</v>
      </c>
      <c r="H8" s="56">
        <f t="shared" si="0"/>
        <v>89.42</v>
      </c>
      <c r="I8" s="58">
        <f t="shared" si="0"/>
        <v>17</v>
      </c>
      <c r="J8" s="56">
        <f t="shared" si="0"/>
        <v>214.76</v>
      </c>
      <c r="K8" s="125"/>
      <c r="L8" s="59">
        <f>M8/D8</f>
        <v>1.0335679729824454</v>
      </c>
      <c r="M8" s="16">
        <f>F8-H8</f>
        <v>613.7700000000001</v>
      </c>
      <c r="N8" s="16">
        <f>N9+N10+N11</f>
        <v>518.6308375</v>
      </c>
      <c r="O8" s="16">
        <f aca="true" t="shared" si="1" ref="O8:O31">(N8*100)/D8</f>
        <v>87.33568330825275</v>
      </c>
    </row>
    <row r="9" spans="1:15" ht="12.75">
      <c r="A9" s="16">
        <v>70.485</v>
      </c>
      <c r="B9" s="123">
        <f>A9-K9</f>
        <v>70.485</v>
      </c>
      <c r="C9" s="25" t="s">
        <v>18</v>
      </c>
      <c r="D9" s="54">
        <f>A9*$D$6</f>
        <v>296.9180625</v>
      </c>
      <c r="E9" s="53">
        <v>12</v>
      </c>
      <c r="F9" s="54">
        <v>280.49</v>
      </c>
      <c r="G9" s="53">
        <v>1</v>
      </c>
      <c r="H9" s="54">
        <v>54.53</v>
      </c>
      <c r="I9" s="53">
        <v>4</v>
      </c>
      <c r="J9" s="54">
        <v>18.86</v>
      </c>
      <c r="K9" s="125"/>
      <c r="L9" s="60">
        <f>M9/D9</f>
        <v>0.7610180333842101</v>
      </c>
      <c r="M9" s="16">
        <f aca="true" t="shared" si="2" ref="M9:M33">F9-H9</f>
        <v>225.96</v>
      </c>
      <c r="N9" s="16">
        <f aca="true" t="shared" si="3" ref="N9:N31">F9-H9</f>
        <v>225.96</v>
      </c>
      <c r="O9" s="16">
        <f t="shared" si="1"/>
        <v>76.101803338421</v>
      </c>
    </row>
    <row r="10" spans="1:15" ht="12.75">
      <c r="A10" s="16">
        <v>28.194000000000003</v>
      </c>
      <c r="B10" s="123">
        <f aca="true" t="shared" si="4" ref="B10:B32">A10-K10</f>
        <v>28.194000000000003</v>
      </c>
      <c r="C10" s="25" t="s">
        <v>19</v>
      </c>
      <c r="D10" s="54">
        <f>A10*$D$6</f>
        <v>118.76722500000002</v>
      </c>
      <c r="E10" s="53" t="s">
        <v>95</v>
      </c>
      <c r="F10" s="54">
        <v>117.26</v>
      </c>
      <c r="G10" s="53">
        <v>1</v>
      </c>
      <c r="H10" s="54">
        <v>2.74</v>
      </c>
      <c r="I10" s="53">
        <v>3</v>
      </c>
      <c r="J10" s="54">
        <v>18.69</v>
      </c>
      <c r="K10" s="125"/>
      <c r="L10" s="60">
        <f>M10/D10</f>
        <v>0.9642390819521125</v>
      </c>
      <c r="M10" s="16">
        <f t="shared" si="2"/>
        <v>114.52000000000001</v>
      </c>
      <c r="N10" s="16">
        <f t="shared" si="3"/>
        <v>114.52000000000001</v>
      </c>
      <c r="O10" s="16">
        <f t="shared" si="1"/>
        <v>96.42390819521125</v>
      </c>
    </row>
    <row r="11" spans="1:15" ht="12.75">
      <c r="A11" s="16">
        <v>42.291</v>
      </c>
      <c r="B11" s="123">
        <f t="shared" si="4"/>
        <v>42.291</v>
      </c>
      <c r="C11" s="25" t="s">
        <v>20</v>
      </c>
      <c r="D11" s="54">
        <f>A11*$D$6</f>
        <v>178.1508375</v>
      </c>
      <c r="E11" s="53" t="s">
        <v>55</v>
      </c>
      <c r="F11" s="54">
        <v>305.44</v>
      </c>
      <c r="G11" s="53">
        <v>2</v>
      </c>
      <c r="H11" s="54">
        <v>32.15</v>
      </c>
      <c r="I11" s="53">
        <v>10</v>
      </c>
      <c r="J11" s="54">
        <v>177.21</v>
      </c>
      <c r="K11" s="125"/>
      <c r="L11" s="60">
        <f>M11/D11</f>
        <v>1.5340371329997258</v>
      </c>
      <c r="M11" s="16">
        <f t="shared" si="2"/>
        <v>273.29</v>
      </c>
      <c r="N11" s="16">
        <f>D11</f>
        <v>178.1508375</v>
      </c>
      <c r="O11" s="16">
        <f t="shared" si="1"/>
        <v>99.99999999999999</v>
      </c>
    </row>
    <row r="12" spans="1:15" ht="12.75">
      <c r="A12" s="16">
        <v>140.97</v>
      </c>
      <c r="B12" s="123">
        <f t="shared" si="4"/>
        <v>140.97</v>
      </c>
      <c r="C12" s="25"/>
      <c r="D12" s="54"/>
      <c r="E12" s="53"/>
      <c r="F12" s="54"/>
      <c r="G12" s="53"/>
      <c r="H12" s="54"/>
      <c r="I12" s="53"/>
      <c r="J12" s="54"/>
      <c r="K12" s="125"/>
      <c r="L12" s="60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-110.44914353219137</v>
      </c>
      <c r="C13" s="32" t="s">
        <v>39</v>
      </c>
      <c r="D13" s="56">
        <f aca="true" t="shared" si="5" ref="D13:J13">D14</f>
        <v>374.23850000000004</v>
      </c>
      <c r="E13" s="61">
        <f t="shared" si="5"/>
        <v>52</v>
      </c>
      <c r="F13" s="56">
        <f t="shared" si="5"/>
        <v>1424.45</v>
      </c>
      <c r="G13" s="61">
        <f t="shared" si="5"/>
        <v>10</v>
      </c>
      <c r="H13" s="56">
        <f t="shared" si="5"/>
        <v>230.94</v>
      </c>
      <c r="I13" s="61">
        <f t="shared" si="5"/>
        <v>13</v>
      </c>
      <c r="J13" s="56">
        <f t="shared" si="5"/>
        <v>467.476</v>
      </c>
      <c r="K13" s="125">
        <f>J13/4.2325</f>
        <v>110.44914353219137</v>
      </c>
      <c r="L13" s="59">
        <f>M13/D13</f>
        <v>3.1891694734774747</v>
      </c>
      <c r="M13" s="16">
        <f t="shared" si="2"/>
        <v>1193.51</v>
      </c>
      <c r="N13" s="16">
        <f>N14</f>
        <v>374.23850000000004</v>
      </c>
      <c r="O13" s="16">
        <f t="shared" si="1"/>
        <v>100</v>
      </c>
    </row>
    <row r="14" spans="1:15" ht="12.75">
      <c r="A14" s="16">
        <v>88.84</v>
      </c>
      <c r="B14" s="123">
        <f t="shared" si="4"/>
        <v>-21.609143532191368</v>
      </c>
      <c r="C14" s="38" t="s">
        <v>44</v>
      </c>
      <c r="D14" s="54">
        <f>A14*$D$6</f>
        <v>374.23850000000004</v>
      </c>
      <c r="E14" s="53">
        <v>52</v>
      </c>
      <c r="F14" s="54">
        <v>1424.45</v>
      </c>
      <c r="G14" s="53">
        <v>10</v>
      </c>
      <c r="H14" s="54">
        <v>230.94</v>
      </c>
      <c r="I14" s="53">
        <v>13</v>
      </c>
      <c r="J14" s="54">
        <v>467.476</v>
      </c>
      <c r="K14" s="125">
        <f aca="true" t="shared" si="6" ref="K14:K32">J14/4.2325</f>
        <v>110.44914353219137</v>
      </c>
      <c r="L14" s="60">
        <f>M14/D14</f>
        <v>3.1891694734774747</v>
      </c>
      <c r="M14" s="16">
        <f t="shared" si="2"/>
        <v>1193.51</v>
      </c>
      <c r="N14" s="16">
        <f>D14</f>
        <v>374.23850000000004</v>
      </c>
      <c r="O14" s="16">
        <f t="shared" si="1"/>
        <v>100</v>
      </c>
    </row>
    <row r="15" spans="1:15" ht="12.75">
      <c r="A15" s="16"/>
      <c r="B15" s="123">
        <f t="shared" si="4"/>
        <v>0</v>
      </c>
      <c r="C15" s="25"/>
      <c r="D15" s="54"/>
      <c r="E15" s="53"/>
      <c r="F15" s="54"/>
      <c r="G15" s="53"/>
      <c r="H15" s="54"/>
      <c r="I15" s="53"/>
      <c r="J15" s="54"/>
      <c r="K15" s="125">
        <f t="shared" si="6"/>
        <v>0</v>
      </c>
      <c r="L15" s="60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3">
        <f t="shared" si="4"/>
        <v>-46.62965150620201</v>
      </c>
      <c r="C16" s="32" t="s">
        <v>45</v>
      </c>
      <c r="D16" s="56">
        <f aca="true" t="shared" si="7" ref="D16:J16">D17+D18+D19+D20</f>
        <v>280.63675</v>
      </c>
      <c r="E16" s="61">
        <f t="shared" si="7"/>
        <v>140</v>
      </c>
      <c r="F16" s="56">
        <f t="shared" si="7"/>
        <v>991.26</v>
      </c>
      <c r="G16" s="61">
        <f t="shared" si="7"/>
        <v>36</v>
      </c>
      <c r="H16" s="56">
        <f t="shared" si="7"/>
        <v>168.43</v>
      </c>
      <c r="I16" s="61">
        <f t="shared" si="7"/>
        <v>33</v>
      </c>
      <c r="J16" s="56">
        <f t="shared" si="7"/>
        <v>197.36</v>
      </c>
      <c r="K16" s="125">
        <f t="shared" si="6"/>
        <v>46.62965150620201</v>
      </c>
      <c r="L16" s="59">
        <f>M16/D16</f>
        <v>2.9320108645784986</v>
      </c>
      <c r="M16" s="16">
        <f t="shared" si="2"/>
        <v>822.8299999999999</v>
      </c>
      <c r="N16" s="16">
        <f>N17+N18+N19+N20</f>
        <v>426.25487499999997</v>
      </c>
      <c r="O16" s="16">
        <f t="shared" si="1"/>
        <v>151.88847326659817</v>
      </c>
    </row>
    <row r="17" spans="1:15" ht="12.75">
      <c r="A17" s="16">
        <v>17.59</v>
      </c>
      <c r="B17" s="123">
        <f t="shared" si="4"/>
        <v>14.327152982870643</v>
      </c>
      <c r="C17" s="38" t="s">
        <v>40</v>
      </c>
      <c r="D17" s="54">
        <f>A17*$D$6</f>
        <v>74.097875</v>
      </c>
      <c r="E17" s="53">
        <v>26</v>
      </c>
      <c r="F17" s="54">
        <v>218.91</v>
      </c>
      <c r="G17" s="53">
        <v>5</v>
      </c>
      <c r="H17" s="54">
        <v>11.93</v>
      </c>
      <c r="I17" s="53">
        <v>4</v>
      </c>
      <c r="J17" s="54">
        <v>13.81</v>
      </c>
      <c r="K17" s="125">
        <f t="shared" si="6"/>
        <v>3.2628470171293564</v>
      </c>
      <c r="L17" s="60">
        <f>M17/D17</f>
        <v>2.7933324673615805</v>
      </c>
      <c r="M17" s="16">
        <f t="shared" si="2"/>
        <v>206.98</v>
      </c>
      <c r="N17" s="16">
        <f t="shared" si="3"/>
        <v>206.98</v>
      </c>
      <c r="O17" s="16">
        <f t="shared" si="1"/>
        <v>279.33324673615806</v>
      </c>
    </row>
    <row r="18" spans="1:15" ht="12.75">
      <c r="A18" s="16">
        <v>10.08</v>
      </c>
      <c r="B18" s="123">
        <f t="shared" si="4"/>
        <v>4.610419373892499</v>
      </c>
      <c r="C18" s="38" t="s">
        <v>21</v>
      </c>
      <c r="D18" s="54">
        <f>A18*$D$6</f>
        <v>42.462</v>
      </c>
      <c r="E18" s="53">
        <v>42</v>
      </c>
      <c r="F18" s="54">
        <v>105.31</v>
      </c>
      <c r="G18" s="53">
        <v>19</v>
      </c>
      <c r="H18" s="54">
        <v>47.83</v>
      </c>
      <c r="I18" s="53">
        <v>9</v>
      </c>
      <c r="J18" s="54">
        <v>23.15</v>
      </c>
      <c r="K18" s="125">
        <f t="shared" si="6"/>
        <v>5.4695806261075015</v>
      </c>
      <c r="L18" s="60">
        <f>M18/D18</f>
        <v>1.3536809382506712</v>
      </c>
      <c r="M18" s="16">
        <f t="shared" si="2"/>
        <v>57.480000000000004</v>
      </c>
      <c r="N18" s="16">
        <f t="shared" si="3"/>
        <v>57.480000000000004</v>
      </c>
      <c r="O18" s="16">
        <f t="shared" si="1"/>
        <v>135.36809382506712</v>
      </c>
    </row>
    <row r="19" spans="1:15" ht="12.75">
      <c r="A19" s="16">
        <v>10.08</v>
      </c>
      <c r="B19" s="123">
        <f t="shared" si="4"/>
        <v>0.5867926757235669</v>
      </c>
      <c r="C19" s="38" t="s">
        <v>46</v>
      </c>
      <c r="D19" s="54">
        <f>A19*$D$6</f>
        <v>42.462</v>
      </c>
      <c r="E19" s="53">
        <v>1</v>
      </c>
      <c r="F19" s="54">
        <v>40.18</v>
      </c>
      <c r="G19" s="53">
        <v>0</v>
      </c>
      <c r="H19" s="54">
        <v>0</v>
      </c>
      <c r="I19" s="53">
        <v>1</v>
      </c>
      <c r="J19" s="54">
        <v>40.18</v>
      </c>
      <c r="K19" s="125">
        <f t="shared" si="6"/>
        <v>9.493207324276433</v>
      </c>
      <c r="L19" s="60">
        <f>M19/D19</f>
        <v>0.9462578305308275</v>
      </c>
      <c r="M19" s="16">
        <f t="shared" si="2"/>
        <v>40.18</v>
      </c>
      <c r="N19" s="16">
        <f t="shared" si="3"/>
        <v>40.18</v>
      </c>
      <c r="O19" s="16">
        <f t="shared" si="1"/>
        <v>94.62578305308274</v>
      </c>
    </row>
    <row r="20" spans="1:16" ht="12.75">
      <c r="A20" s="16">
        <v>28.87</v>
      </c>
      <c r="B20" s="123">
        <f t="shared" si="4"/>
        <v>0.4659834613112821</v>
      </c>
      <c r="C20" s="38" t="s">
        <v>47</v>
      </c>
      <c r="D20" s="54">
        <f>A20*$D$6</f>
        <v>121.61487500000001</v>
      </c>
      <c r="E20" s="53">
        <v>71</v>
      </c>
      <c r="F20" s="54">
        <v>626.86</v>
      </c>
      <c r="G20" s="53">
        <v>12</v>
      </c>
      <c r="H20" s="54">
        <v>108.67</v>
      </c>
      <c r="I20" s="53">
        <v>19</v>
      </c>
      <c r="J20" s="54">
        <v>120.22</v>
      </c>
      <c r="K20" s="125">
        <f t="shared" si="6"/>
        <v>28.40401653868872</v>
      </c>
      <c r="L20" s="60">
        <f>M20/D20</f>
        <v>4.2609096954628285</v>
      </c>
      <c r="M20" s="16">
        <f t="shared" si="2"/>
        <v>518.19</v>
      </c>
      <c r="N20" s="16">
        <f>D20</f>
        <v>121.61487500000001</v>
      </c>
      <c r="O20" s="16">
        <f t="shared" si="1"/>
        <v>100</v>
      </c>
      <c r="P20" s="35"/>
    </row>
    <row r="21" spans="1:15" ht="12.75">
      <c r="A21" s="16"/>
      <c r="B21" s="123">
        <f t="shared" si="4"/>
        <v>0</v>
      </c>
      <c r="C21" s="25"/>
      <c r="D21" s="54"/>
      <c r="E21" s="53"/>
      <c r="F21" s="54"/>
      <c r="G21" s="53"/>
      <c r="H21" s="54"/>
      <c r="I21" s="53"/>
      <c r="J21" s="54"/>
      <c r="K21" s="125">
        <f t="shared" si="6"/>
        <v>0</v>
      </c>
      <c r="L21" s="60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-21.10809214412286</v>
      </c>
      <c r="C22" s="32" t="s">
        <v>22</v>
      </c>
      <c r="D22" s="56">
        <f aca="true" t="shared" si="8" ref="D22:J22">D23+D24+D25</f>
        <v>304.774375</v>
      </c>
      <c r="E22" s="61">
        <f t="shared" si="8"/>
        <v>409</v>
      </c>
      <c r="F22" s="56">
        <f t="shared" si="8"/>
        <v>645.1500000000001</v>
      </c>
      <c r="G22" s="61">
        <f t="shared" si="8"/>
        <v>115</v>
      </c>
      <c r="H22" s="56">
        <f t="shared" si="8"/>
        <v>107.88</v>
      </c>
      <c r="I22" s="61">
        <f t="shared" si="8"/>
        <v>106</v>
      </c>
      <c r="J22" s="56">
        <f t="shared" si="8"/>
        <v>89.34</v>
      </c>
      <c r="K22" s="125">
        <f t="shared" si="6"/>
        <v>21.10809214412286</v>
      </c>
      <c r="L22" s="59">
        <f>M22/D22</f>
        <v>1.7628450554611097</v>
      </c>
      <c r="M22" s="16">
        <f t="shared" si="2"/>
        <v>537.2700000000001</v>
      </c>
      <c r="N22" s="16">
        <f>N23+N24+N25</f>
        <v>537.2700000000001</v>
      </c>
      <c r="O22" s="16">
        <f t="shared" si="1"/>
        <v>176.28450554611098</v>
      </c>
    </row>
    <row r="23" spans="1:17" ht="12.75">
      <c r="A23" s="16">
        <v>27.81</v>
      </c>
      <c r="B23" s="123">
        <f t="shared" si="4"/>
        <v>19.011417601890134</v>
      </c>
      <c r="C23" s="38" t="s">
        <v>23</v>
      </c>
      <c r="D23" s="54">
        <f>A23*$D$6</f>
        <v>117.149625</v>
      </c>
      <c r="E23" s="53">
        <v>23</v>
      </c>
      <c r="F23" s="54">
        <v>313.16</v>
      </c>
      <c r="G23" s="53">
        <v>4</v>
      </c>
      <c r="H23" s="54">
        <v>61.87</v>
      </c>
      <c r="I23" s="53">
        <v>2</v>
      </c>
      <c r="J23" s="54">
        <v>37.24</v>
      </c>
      <c r="K23" s="125">
        <f t="shared" si="6"/>
        <v>8.798582398109865</v>
      </c>
      <c r="L23" s="60">
        <f>M23/D23</f>
        <v>2.145034608518807</v>
      </c>
      <c r="M23" s="16">
        <f t="shared" si="2"/>
        <v>251.29000000000002</v>
      </c>
      <c r="N23" s="16">
        <f t="shared" si="3"/>
        <v>251.29000000000002</v>
      </c>
      <c r="O23" s="16">
        <f t="shared" si="1"/>
        <v>214.5034608518807</v>
      </c>
      <c r="P23" s="35"/>
      <c r="Q23" s="35"/>
    </row>
    <row r="24" spans="1:15" ht="12.75">
      <c r="A24" s="16">
        <v>23.85</v>
      </c>
      <c r="B24" s="123">
        <f t="shared" si="4"/>
        <v>23.85</v>
      </c>
      <c r="C24" s="38" t="s">
        <v>24</v>
      </c>
      <c r="D24" s="54">
        <f>A24*$D$6</f>
        <v>100.46812500000001</v>
      </c>
      <c r="E24" s="53">
        <v>3</v>
      </c>
      <c r="F24" s="54">
        <v>138.15</v>
      </c>
      <c r="G24" s="53">
        <v>0</v>
      </c>
      <c r="H24" s="54">
        <v>0</v>
      </c>
      <c r="I24" s="53">
        <v>0</v>
      </c>
      <c r="J24" s="54">
        <v>0</v>
      </c>
      <c r="K24" s="125">
        <f t="shared" si="6"/>
        <v>0</v>
      </c>
      <c r="L24" s="60">
        <f>M24/D24</f>
        <v>1.3750629863949386</v>
      </c>
      <c r="M24" s="16">
        <f t="shared" si="2"/>
        <v>138.15</v>
      </c>
      <c r="N24" s="16">
        <f t="shared" si="3"/>
        <v>138.15</v>
      </c>
      <c r="O24" s="16">
        <f t="shared" si="1"/>
        <v>137.50629863949385</v>
      </c>
    </row>
    <row r="25" spans="1:15" ht="12.75">
      <c r="A25" s="16">
        <v>20.69</v>
      </c>
      <c r="B25" s="123">
        <f t="shared" si="4"/>
        <v>8.380490253987006</v>
      </c>
      <c r="C25" s="38" t="s">
        <v>41</v>
      </c>
      <c r="D25" s="54">
        <f>A25*$D$6</f>
        <v>87.15662500000002</v>
      </c>
      <c r="E25" s="53">
        <v>383</v>
      </c>
      <c r="F25" s="54">
        <v>193.84</v>
      </c>
      <c r="G25" s="53">
        <v>111</v>
      </c>
      <c r="H25" s="54">
        <v>46.01</v>
      </c>
      <c r="I25" s="53">
        <v>104</v>
      </c>
      <c r="J25" s="54">
        <v>52.1</v>
      </c>
      <c r="K25" s="125">
        <f t="shared" si="6"/>
        <v>12.309509746012996</v>
      </c>
      <c r="L25" s="60">
        <f>M25/D25</f>
        <v>1.696141859554566</v>
      </c>
      <c r="M25" s="16">
        <f t="shared" si="2"/>
        <v>147.83</v>
      </c>
      <c r="N25" s="16">
        <f t="shared" si="3"/>
        <v>147.83</v>
      </c>
      <c r="O25" s="16">
        <f t="shared" si="1"/>
        <v>169.6141859554566</v>
      </c>
    </row>
    <row r="26" spans="1:15" ht="12.75">
      <c r="A26" s="16"/>
      <c r="B26" s="123">
        <f t="shared" si="4"/>
        <v>0</v>
      </c>
      <c r="C26" s="25"/>
      <c r="D26" s="54"/>
      <c r="E26" s="53"/>
      <c r="F26" s="54"/>
      <c r="G26" s="53"/>
      <c r="H26" s="54"/>
      <c r="I26" s="53"/>
      <c r="J26" s="54"/>
      <c r="K26" s="125">
        <f t="shared" si="6"/>
        <v>0</v>
      </c>
      <c r="L26" s="60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-43.74483165977555</v>
      </c>
      <c r="C27" s="32" t="s">
        <v>25</v>
      </c>
      <c r="D27" s="56">
        <f aca="true" t="shared" si="9" ref="D27:J27">D28+D29+D30</f>
        <v>266.60912500000006</v>
      </c>
      <c r="E27" s="61">
        <f t="shared" si="9"/>
        <v>85</v>
      </c>
      <c r="F27" s="56">
        <f t="shared" si="9"/>
        <v>693.42</v>
      </c>
      <c r="G27" s="61">
        <f t="shared" si="9"/>
        <v>43</v>
      </c>
      <c r="H27" s="56">
        <f t="shared" si="9"/>
        <v>322.42</v>
      </c>
      <c r="I27" s="61">
        <f t="shared" si="9"/>
        <v>13</v>
      </c>
      <c r="J27" s="56">
        <f t="shared" si="9"/>
        <v>185.15</v>
      </c>
      <c r="K27" s="125">
        <f t="shared" si="6"/>
        <v>43.74483165977555</v>
      </c>
      <c r="L27" s="59">
        <f>M27/D27</f>
        <v>1.3915502704567964</v>
      </c>
      <c r="M27" s="16">
        <f t="shared" si="2"/>
        <v>370.99999999999994</v>
      </c>
      <c r="N27" s="16">
        <f>N28+N29+N30</f>
        <v>309.23812499999997</v>
      </c>
      <c r="O27" s="16">
        <f t="shared" si="1"/>
        <v>115.98932519657754</v>
      </c>
    </row>
    <row r="28" spans="1:15" ht="12.75">
      <c r="A28" s="16">
        <v>23.85</v>
      </c>
      <c r="B28" s="123">
        <f t="shared" si="4"/>
        <v>-0.6650620200826936</v>
      </c>
      <c r="C28" s="38" t="s">
        <v>26</v>
      </c>
      <c r="D28" s="54">
        <f>A28*$D$6</f>
        <v>100.46812500000001</v>
      </c>
      <c r="E28" s="53">
        <v>18</v>
      </c>
      <c r="F28" s="54">
        <v>279.5</v>
      </c>
      <c r="G28" s="53">
        <v>9</v>
      </c>
      <c r="H28" s="54">
        <v>117.27</v>
      </c>
      <c r="I28" s="71">
        <v>3</v>
      </c>
      <c r="J28" s="72">
        <v>103.76</v>
      </c>
      <c r="K28" s="125">
        <f t="shared" si="6"/>
        <v>24.515062020082695</v>
      </c>
      <c r="L28" s="60">
        <f>M28/D28</f>
        <v>1.6147409937231336</v>
      </c>
      <c r="M28" s="16">
        <f t="shared" si="2"/>
        <v>162.23000000000002</v>
      </c>
      <c r="N28" s="16">
        <f>D28</f>
        <v>100.46812500000001</v>
      </c>
      <c r="O28" s="16">
        <f t="shared" si="1"/>
        <v>100</v>
      </c>
    </row>
    <row r="29" spans="1:15" ht="12.75">
      <c r="A29" s="16">
        <v>23.89</v>
      </c>
      <c r="B29" s="123">
        <f t="shared" si="4"/>
        <v>5.397383343177793</v>
      </c>
      <c r="C29" s="38" t="s">
        <v>42</v>
      </c>
      <c r="D29" s="54">
        <f>A29*$D$6</f>
        <v>100.63662500000001</v>
      </c>
      <c r="E29" s="53">
        <v>30</v>
      </c>
      <c r="F29" s="54">
        <v>386.12</v>
      </c>
      <c r="G29" s="53">
        <v>17</v>
      </c>
      <c r="H29" s="54">
        <v>192.86</v>
      </c>
      <c r="I29" s="53">
        <v>5</v>
      </c>
      <c r="J29" s="54">
        <v>78.27</v>
      </c>
      <c r="K29" s="125">
        <f t="shared" si="6"/>
        <v>18.492616656822207</v>
      </c>
      <c r="L29" s="60">
        <f>M29/D29</f>
        <v>1.9203744163717729</v>
      </c>
      <c r="M29" s="16">
        <f t="shared" si="2"/>
        <v>193.26</v>
      </c>
      <c r="N29" s="16">
        <f t="shared" si="3"/>
        <v>193.26</v>
      </c>
      <c r="O29" s="16">
        <f t="shared" si="1"/>
        <v>192.0374416371773</v>
      </c>
    </row>
    <row r="30" spans="1:15" ht="12.75">
      <c r="A30" s="16">
        <v>15.55</v>
      </c>
      <c r="B30" s="123">
        <f t="shared" si="4"/>
        <v>14.812847017129357</v>
      </c>
      <c r="C30" s="38" t="s">
        <v>36</v>
      </c>
      <c r="D30" s="54">
        <f>A30*$D$6</f>
        <v>65.50437500000001</v>
      </c>
      <c r="E30" s="53">
        <v>37</v>
      </c>
      <c r="F30" s="54">
        <v>27.8</v>
      </c>
      <c r="G30" s="53">
        <v>17</v>
      </c>
      <c r="H30" s="54">
        <v>12.29</v>
      </c>
      <c r="I30" s="53">
        <v>5</v>
      </c>
      <c r="J30" s="54">
        <v>3.12</v>
      </c>
      <c r="K30" s="125">
        <f t="shared" si="6"/>
        <v>0.7371529828706439</v>
      </c>
      <c r="L30" s="60">
        <f>M30/D30</f>
        <v>0.23677807780014692</v>
      </c>
      <c r="M30" s="16">
        <f t="shared" si="2"/>
        <v>15.510000000000002</v>
      </c>
      <c r="N30" s="16">
        <f t="shared" si="3"/>
        <v>15.510000000000002</v>
      </c>
      <c r="O30" s="16">
        <f t="shared" si="1"/>
        <v>23.677807780014692</v>
      </c>
    </row>
    <row r="31" spans="1:15" ht="12.75">
      <c r="A31" s="16"/>
      <c r="B31" s="123">
        <f t="shared" si="4"/>
        <v>0</v>
      </c>
      <c r="C31" s="4"/>
      <c r="D31" s="54"/>
      <c r="E31" s="53"/>
      <c r="F31" s="54"/>
      <c r="G31" s="53"/>
      <c r="H31" s="54"/>
      <c r="I31" s="53"/>
      <c r="J31" s="54"/>
      <c r="K31" s="125">
        <f t="shared" si="6"/>
        <v>0</v>
      </c>
      <c r="L31" s="60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2.75" customHeight="1" thickBot="1">
      <c r="A32" s="16">
        <v>432.07000000000005</v>
      </c>
      <c r="B32" s="123">
        <f t="shared" si="4"/>
        <v>159.39758417011228</v>
      </c>
      <c r="C32" s="34" t="s">
        <v>0</v>
      </c>
      <c r="D32" s="62">
        <f aca="true" t="shared" si="10" ref="D32:J32">D8+D13+D16+D22+D27</f>
        <v>1820.0948750000002</v>
      </c>
      <c r="E32" s="63">
        <f t="shared" si="10"/>
        <v>736</v>
      </c>
      <c r="F32" s="62">
        <f t="shared" si="10"/>
        <v>4457.47</v>
      </c>
      <c r="G32" s="63">
        <f t="shared" si="10"/>
        <v>208</v>
      </c>
      <c r="H32" s="64">
        <f t="shared" si="10"/>
        <v>919.0900000000001</v>
      </c>
      <c r="I32" s="63">
        <f t="shared" si="10"/>
        <v>182</v>
      </c>
      <c r="J32" s="64">
        <f t="shared" si="10"/>
        <v>1154.086</v>
      </c>
      <c r="K32" s="125">
        <f t="shared" si="6"/>
        <v>272.67241582988777</v>
      </c>
      <c r="L32" s="65">
        <f>M32/D32</f>
        <v>1.94406349284402</v>
      </c>
      <c r="M32" s="16">
        <f t="shared" si="2"/>
        <v>3538.38</v>
      </c>
      <c r="N32" s="16">
        <f>N8+N13+N16+N22+N27</f>
        <v>2165.6323374999997</v>
      </c>
      <c r="O32" s="16">
        <f>N32/D32</f>
        <v>1.1898458521289992</v>
      </c>
    </row>
    <row r="33" spans="1:13" ht="12.75" hidden="1">
      <c r="A33">
        <f>A32*D6</f>
        <v>1820.0948750000005</v>
      </c>
      <c r="D33" s="22">
        <f>D8+D16+D22+D27</f>
        <v>1445.8563750000003</v>
      </c>
      <c r="E33" s="22">
        <f aca="true" t="shared" si="11" ref="E33:J33">E8+E16+E22+E27</f>
        <v>684</v>
      </c>
      <c r="F33" s="22">
        <f t="shared" si="11"/>
        <v>3033.0200000000004</v>
      </c>
      <c r="G33" s="22">
        <f t="shared" si="11"/>
        <v>198</v>
      </c>
      <c r="H33" s="22">
        <f t="shared" si="11"/>
        <v>688.1500000000001</v>
      </c>
      <c r="I33" s="22">
        <f t="shared" si="11"/>
        <v>169</v>
      </c>
      <c r="J33" s="22">
        <f t="shared" si="11"/>
        <v>686.61</v>
      </c>
      <c r="K33" s="122"/>
      <c r="L33" s="29">
        <f>M33*100/D33</f>
        <v>162.17862579884533</v>
      </c>
      <c r="M33" s="16">
        <f t="shared" si="2"/>
        <v>2344.8700000000003</v>
      </c>
    </row>
    <row r="34" spans="1:14" ht="12.75">
      <c r="A34" s="18"/>
      <c r="B34" s="120"/>
      <c r="N34" s="16">
        <f>N32-N13</f>
        <v>1791.3938374999998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528</v>
      </c>
      <c r="F38">
        <f>F32-H32</f>
        <v>3538.38</v>
      </c>
    </row>
    <row r="39" ht="12.75" hidden="1">
      <c r="F39">
        <f>F38/D6</f>
        <v>839.9715133531157</v>
      </c>
    </row>
    <row r="40" spans="5:6" ht="12.75" hidden="1">
      <c r="E40">
        <f>E33-G33</f>
        <v>486</v>
      </c>
      <c r="F40">
        <f>F33-H33</f>
        <v>2344.8700000000003</v>
      </c>
    </row>
    <row r="41" ht="12.75" hidden="1">
      <c r="F41">
        <f>F40/D6</f>
        <v>556.6456973293768</v>
      </c>
    </row>
  </sheetData>
  <sheetProtection/>
  <mergeCells count="9">
    <mergeCell ref="C2:L2"/>
    <mergeCell ref="C35:Q35"/>
    <mergeCell ref="L4:L5"/>
    <mergeCell ref="C4:C5"/>
    <mergeCell ref="D4:D5"/>
    <mergeCell ref="E4:F4"/>
    <mergeCell ref="G4:H4"/>
    <mergeCell ref="I4:J4"/>
    <mergeCell ref="C3:J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8515625" style="0" hidden="1" customWidth="1"/>
    <col min="2" max="2" width="7.8515625" style="85" hidden="1" customWidth="1"/>
    <col min="3" max="3" width="33.140625" style="0" customWidth="1"/>
    <col min="4" max="4" width="11.57421875" style="0" customWidth="1"/>
    <col min="5" max="5" width="9.00390625" style="0" customWidth="1"/>
    <col min="6" max="6" width="9.7109375" style="0" customWidth="1"/>
    <col min="7" max="7" width="7.8515625" style="0" customWidth="1"/>
    <col min="8" max="8" width="9.00390625" style="0" customWidth="1"/>
    <col min="9" max="9" width="7.57421875" style="0" customWidth="1"/>
    <col min="10" max="10" width="8.57421875" style="0" customWidth="1"/>
    <col min="11" max="11" width="8.57421875" style="85" hidden="1" customWidth="1"/>
    <col min="12" max="12" width="13.28125" style="0" customWidth="1"/>
    <col min="13" max="15" width="9.140625" style="0" hidden="1" customWidth="1"/>
  </cols>
  <sheetData>
    <row r="2" spans="3:12" ht="12.75">
      <c r="C2" s="152" t="s">
        <v>32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36.7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19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694.3463750000001</v>
      </c>
      <c r="E8" s="40">
        <v>88</v>
      </c>
      <c r="F8" s="39">
        <f t="shared" si="0"/>
        <v>861.11</v>
      </c>
      <c r="G8" s="40">
        <f t="shared" si="0"/>
        <v>22</v>
      </c>
      <c r="H8" s="39">
        <f t="shared" si="0"/>
        <v>147.99</v>
      </c>
      <c r="I8" s="40">
        <f t="shared" si="0"/>
        <v>7</v>
      </c>
      <c r="J8" s="39">
        <f t="shared" si="0"/>
        <v>166.59</v>
      </c>
      <c r="K8" s="117"/>
      <c r="L8" s="41">
        <f>M8/D8</f>
        <v>1.0270378382835224</v>
      </c>
      <c r="M8" s="16">
        <f>F8-H8</f>
        <v>713.12</v>
      </c>
      <c r="N8" s="16">
        <f>N9+N10+N11</f>
        <v>677.3439125000001</v>
      </c>
      <c r="O8" s="16">
        <f aca="true" t="shared" si="1" ref="O8:O31">(N8*100)/D8</f>
        <v>97.55129959452874</v>
      </c>
    </row>
    <row r="9" spans="1:15" ht="12.75">
      <c r="A9" s="16">
        <v>82.415</v>
      </c>
      <c r="B9" s="123">
        <f>A9-K9</f>
        <v>82.415</v>
      </c>
      <c r="C9" s="25" t="s">
        <v>18</v>
      </c>
      <c r="D9" s="42">
        <f>A9*$D$6</f>
        <v>347.17318750000004</v>
      </c>
      <c r="E9" s="67">
        <v>11</v>
      </c>
      <c r="F9" s="42">
        <v>309.97</v>
      </c>
      <c r="G9" s="50">
        <v>0</v>
      </c>
      <c r="H9" s="42">
        <v>0</v>
      </c>
      <c r="I9" s="50">
        <v>4</v>
      </c>
      <c r="J9" s="42">
        <v>152.04</v>
      </c>
      <c r="K9" s="117"/>
      <c r="L9" s="44">
        <f>M9/D9</f>
        <v>0.8928396868205728</v>
      </c>
      <c r="M9" s="16">
        <f aca="true" t="shared" si="2" ref="M9:M33">F9-H9</f>
        <v>309.97</v>
      </c>
      <c r="N9" s="16">
        <f aca="true" t="shared" si="3" ref="N9:N31">F9-H9</f>
        <v>309.97</v>
      </c>
      <c r="O9" s="16">
        <f t="shared" si="1"/>
        <v>89.28396868205728</v>
      </c>
    </row>
    <row r="10" spans="1:15" ht="12.75">
      <c r="A10" s="16">
        <v>32.966</v>
      </c>
      <c r="B10" s="123">
        <f aca="true" t="shared" si="4" ref="B10:B32">A10-K10</f>
        <v>32.966</v>
      </c>
      <c r="C10" s="25" t="s">
        <v>19</v>
      </c>
      <c r="D10" s="42">
        <f>A10*$D$6</f>
        <v>138.86927500000002</v>
      </c>
      <c r="E10" s="50" t="s">
        <v>93</v>
      </c>
      <c r="F10" s="42">
        <v>193.94</v>
      </c>
      <c r="G10" s="50">
        <v>8</v>
      </c>
      <c r="H10" s="42">
        <v>34.87</v>
      </c>
      <c r="I10" s="50">
        <v>0</v>
      </c>
      <c r="J10" s="42">
        <v>0</v>
      </c>
      <c r="K10" s="117"/>
      <c r="L10" s="44">
        <f>M10/D10</f>
        <v>1.1454657626750049</v>
      </c>
      <c r="M10" s="16">
        <f t="shared" si="2"/>
        <v>159.07</v>
      </c>
      <c r="N10" s="16">
        <f t="shared" si="3"/>
        <v>159.07</v>
      </c>
      <c r="O10" s="16">
        <f t="shared" si="1"/>
        <v>114.54657626750048</v>
      </c>
    </row>
    <row r="11" spans="1:15" ht="12.75">
      <c r="A11" s="16">
        <v>49.449000000000005</v>
      </c>
      <c r="B11" s="123">
        <f t="shared" si="4"/>
        <v>49.449000000000005</v>
      </c>
      <c r="C11" s="25" t="s">
        <v>20</v>
      </c>
      <c r="D11" s="42">
        <f>A11*$D$6</f>
        <v>208.30391250000005</v>
      </c>
      <c r="E11" s="50" t="s">
        <v>61</v>
      </c>
      <c r="F11" s="42">
        <v>357.2</v>
      </c>
      <c r="G11" s="50">
        <v>14</v>
      </c>
      <c r="H11" s="42">
        <v>113.12</v>
      </c>
      <c r="I11" s="50">
        <v>3</v>
      </c>
      <c r="J11" s="42">
        <v>14.55</v>
      </c>
      <c r="K11" s="117"/>
      <c r="L11" s="44">
        <f>M11/D11</f>
        <v>1.171749474460783</v>
      </c>
      <c r="M11" s="16">
        <f t="shared" si="2"/>
        <v>244.07999999999998</v>
      </c>
      <c r="N11" s="16">
        <f>D11</f>
        <v>208.30391250000005</v>
      </c>
      <c r="O11" s="16">
        <f t="shared" si="1"/>
        <v>100</v>
      </c>
    </row>
    <row r="12" spans="1:15" ht="12.75">
      <c r="A12" s="16">
        <v>164.83</v>
      </c>
      <c r="B12" s="123">
        <f t="shared" si="4"/>
        <v>164.83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-125.38688718251626</v>
      </c>
      <c r="C13" s="32" t="s">
        <v>39</v>
      </c>
      <c r="D13" s="39">
        <f aca="true" t="shared" si="5" ref="D13:J13">D14</f>
        <v>437.55237500000004</v>
      </c>
      <c r="E13" s="51">
        <f t="shared" si="5"/>
        <v>23</v>
      </c>
      <c r="F13" s="39">
        <f t="shared" si="5"/>
        <v>1067.94</v>
      </c>
      <c r="G13" s="51">
        <f t="shared" si="5"/>
        <v>4</v>
      </c>
      <c r="H13" s="39">
        <f t="shared" si="5"/>
        <v>128.64</v>
      </c>
      <c r="I13" s="51">
        <f t="shared" si="5"/>
        <v>9</v>
      </c>
      <c r="J13" s="39">
        <f t="shared" si="5"/>
        <v>530.7</v>
      </c>
      <c r="K13" s="117">
        <f>J13/4.2325</f>
        <v>125.38688718251626</v>
      </c>
      <c r="L13" s="41">
        <f>M13/D13</f>
        <v>2.146714436186068</v>
      </c>
      <c r="M13" s="16">
        <f t="shared" si="2"/>
        <v>939.3000000000001</v>
      </c>
      <c r="N13" s="16">
        <f>N14</f>
        <v>437.55237500000004</v>
      </c>
      <c r="O13" s="16">
        <f t="shared" si="1"/>
        <v>100</v>
      </c>
    </row>
    <row r="14" spans="1:15" ht="12.75">
      <c r="A14" s="16">
        <v>103.87</v>
      </c>
      <c r="B14" s="123">
        <f t="shared" si="4"/>
        <v>-21.516887182516257</v>
      </c>
      <c r="C14" s="38" t="s">
        <v>44</v>
      </c>
      <c r="D14" s="42">
        <f>A14*$D$6</f>
        <v>437.55237500000004</v>
      </c>
      <c r="E14" s="50">
        <v>23</v>
      </c>
      <c r="F14" s="42">
        <v>1067.94</v>
      </c>
      <c r="G14" s="50">
        <v>4</v>
      </c>
      <c r="H14" s="42">
        <v>128.64</v>
      </c>
      <c r="I14" s="67">
        <v>9</v>
      </c>
      <c r="J14" s="45">
        <v>530.7</v>
      </c>
      <c r="K14" s="117">
        <f aca="true" t="shared" si="6" ref="K14:K32">J14/4.2325</f>
        <v>125.38688718251626</v>
      </c>
      <c r="L14" s="44">
        <f>M14/D14</f>
        <v>2.146714436186068</v>
      </c>
      <c r="M14" s="16">
        <f t="shared" si="2"/>
        <v>939.3000000000001</v>
      </c>
      <c r="N14" s="16">
        <f>D14</f>
        <v>437.55237500000004</v>
      </c>
      <c r="O14" s="16">
        <f t="shared" si="1"/>
        <v>100</v>
      </c>
    </row>
    <row r="15" spans="1:15" ht="12.75">
      <c r="A15" s="16"/>
      <c r="B15" s="123">
        <f t="shared" si="4"/>
        <v>0</v>
      </c>
      <c r="C15" s="25"/>
      <c r="D15" s="42" t="s">
        <v>16</v>
      </c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#VALUE!</v>
      </c>
    </row>
    <row r="16" spans="1:15" ht="12.75">
      <c r="A16" s="16"/>
      <c r="B16" s="123">
        <f t="shared" si="4"/>
        <v>-75.16834022445363</v>
      </c>
      <c r="C16" s="32" t="s">
        <v>45</v>
      </c>
      <c r="D16" s="39">
        <f aca="true" t="shared" si="7" ref="D16:J16">D17+D18+D19+D20</f>
        <v>328.195875</v>
      </c>
      <c r="E16" s="51">
        <f t="shared" si="7"/>
        <v>176</v>
      </c>
      <c r="F16" s="39">
        <f t="shared" si="7"/>
        <v>815.1700000000001</v>
      </c>
      <c r="G16" s="51">
        <f t="shared" si="7"/>
        <v>49</v>
      </c>
      <c r="H16" s="39">
        <f t="shared" si="7"/>
        <v>150.3</v>
      </c>
      <c r="I16" s="51">
        <f t="shared" si="7"/>
        <v>60</v>
      </c>
      <c r="J16" s="39">
        <f t="shared" si="7"/>
        <v>318.15</v>
      </c>
      <c r="K16" s="117">
        <f t="shared" si="6"/>
        <v>75.16834022445363</v>
      </c>
      <c r="L16" s="41">
        <f>M16/D16</f>
        <v>2.025832896284879</v>
      </c>
      <c r="M16" s="16">
        <f t="shared" si="2"/>
        <v>664.8700000000001</v>
      </c>
      <c r="N16" s="16">
        <f>N17+N18+N19+N20</f>
        <v>355.145125</v>
      </c>
      <c r="O16" s="16">
        <f t="shared" si="1"/>
        <v>108.21133111438405</v>
      </c>
    </row>
    <row r="17" spans="1:16" ht="12.75">
      <c r="A17" s="16">
        <v>20.57</v>
      </c>
      <c r="B17" s="123">
        <f t="shared" si="4"/>
        <v>-4.34199054932073</v>
      </c>
      <c r="C17" s="38" t="s">
        <v>40</v>
      </c>
      <c r="D17" s="42">
        <f>A17*$D$6</f>
        <v>86.65112500000001</v>
      </c>
      <c r="E17" s="50">
        <v>22</v>
      </c>
      <c r="F17" s="42">
        <v>183.11</v>
      </c>
      <c r="G17" s="50">
        <v>5</v>
      </c>
      <c r="H17" s="42">
        <v>7.85</v>
      </c>
      <c r="I17" s="50">
        <v>9</v>
      </c>
      <c r="J17" s="42">
        <v>105.44</v>
      </c>
      <c r="K17" s="117">
        <f t="shared" si="6"/>
        <v>24.91199054932073</v>
      </c>
      <c r="L17" s="44">
        <f>M17/D17</f>
        <v>2.022593474695222</v>
      </c>
      <c r="M17" s="16">
        <f t="shared" si="2"/>
        <v>175.26000000000002</v>
      </c>
      <c r="N17" s="16">
        <f>D17</f>
        <v>86.65112500000001</v>
      </c>
      <c r="O17" s="16">
        <f t="shared" si="1"/>
        <v>100</v>
      </c>
      <c r="P17" s="35"/>
    </row>
    <row r="18" spans="1:15" ht="24" customHeight="1">
      <c r="A18" s="16">
        <v>11.79</v>
      </c>
      <c r="B18" s="123">
        <f t="shared" si="4"/>
        <v>1.429692852923802</v>
      </c>
      <c r="C18" s="38" t="s">
        <v>21</v>
      </c>
      <c r="D18" s="42">
        <f>A18*$D$6</f>
        <v>49.665375</v>
      </c>
      <c r="E18" s="50">
        <v>55</v>
      </c>
      <c r="F18" s="42">
        <v>126.17</v>
      </c>
      <c r="G18" s="50">
        <v>18</v>
      </c>
      <c r="H18" s="45">
        <v>40.96</v>
      </c>
      <c r="I18" s="50">
        <v>20</v>
      </c>
      <c r="J18" s="42">
        <v>43.85</v>
      </c>
      <c r="K18" s="117">
        <f t="shared" si="6"/>
        <v>10.360307147076197</v>
      </c>
      <c r="L18" s="44">
        <f>M18/D18</f>
        <v>1.7156822031445451</v>
      </c>
      <c r="M18" s="16">
        <f t="shared" si="2"/>
        <v>85.21000000000001</v>
      </c>
      <c r="N18" s="16">
        <f t="shared" si="3"/>
        <v>85.21000000000001</v>
      </c>
      <c r="O18" s="16">
        <f t="shared" si="1"/>
        <v>171.5682203144545</v>
      </c>
    </row>
    <row r="19" spans="1:15" ht="25.5">
      <c r="A19" s="16">
        <v>11.79</v>
      </c>
      <c r="B19" s="123">
        <f t="shared" si="4"/>
        <v>2.086515062020082</v>
      </c>
      <c r="C19" s="38" t="s">
        <v>46</v>
      </c>
      <c r="D19" s="42">
        <f>A19*$D$6</f>
        <v>49.665375</v>
      </c>
      <c r="E19" s="50">
        <v>1</v>
      </c>
      <c r="F19" s="42">
        <v>41.07</v>
      </c>
      <c r="G19" s="50">
        <v>0</v>
      </c>
      <c r="H19" s="42">
        <v>0</v>
      </c>
      <c r="I19" s="50">
        <v>1</v>
      </c>
      <c r="J19" s="42">
        <v>41.07</v>
      </c>
      <c r="K19" s="117">
        <f t="shared" si="6"/>
        <v>9.703484937979917</v>
      </c>
      <c r="L19" s="44">
        <f>M19/D19</f>
        <v>0.8269342575184422</v>
      </c>
      <c r="M19" s="16">
        <f t="shared" si="2"/>
        <v>41.07</v>
      </c>
      <c r="N19" s="16">
        <f t="shared" si="3"/>
        <v>41.07</v>
      </c>
      <c r="O19" s="16">
        <f t="shared" si="1"/>
        <v>82.69342575184422</v>
      </c>
    </row>
    <row r="20" spans="1:16" ht="12.75">
      <c r="A20" s="16">
        <v>33.76</v>
      </c>
      <c r="B20" s="123">
        <f t="shared" si="4"/>
        <v>3.56744240992321</v>
      </c>
      <c r="C20" s="38" t="s">
        <v>47</v>
      </c>
      <c r="D20" s="42">
        <f>A20*$D$6</f>
        <v>142.214</v>
      </c>
      <c r="E20" s="50">
        <v>98</v>
      </c>
      <c r="F20" s="42">
        <v>464.82</v>
      </c>
      <c r="G20" s="50">
        <v>26</v>
      </c>
      <c r="H20" s="42">
        <v>101.49</v>
      </c>
      <c r="I20" s="50">
        <v>30</v>
      </c>
      <c r="J20" s="42">
        <v>127.79</v>
      </c>
      <c r="K20" s="117">
        <f t="shared" si="6"/>
        <v>30.192557590076788</v>
      </c>
      <c r="L20" s="44">
        <f>M20/D20</f>
        <v>2.5548117625550226</v>
      </c>
      <c r="M20" s="16">
        <f t="shared" si="2"/>
        <v>363.33</v>
      </c>
      <c r="N20" s="16">
        <f>D20</f>
        <v>142.214</v>
      </c>
      <c r="O20" s="16">
        <f t="shared" si="1"/>
        <v>100</v>
      </c>
      <c r="P20" s="35"/>
    </row>
    <row r="21" spans="1:15" ht="12.75">
      <c r="A21" s="16"/>
      <c r="B21" s="123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-26.87773183697578</v>
      </c>
      <c r="C22" s="32" t="s">
        <v>22</v>
      </c>
      <c r="D22" s="39">
        <f aca="true" t="shared" si="8" ref="D22:J22">D23+D24+D25</f>
        <v>356.335375</v>
      </c>
      <c r="E22" s="51">
        <f t="shared" si="8"/>
        <v>775</v>
      </c>
      <c r="F22" s="39">
        <f t="shared" si="8"/>
        <v>883.1099999999999</v>
      </c>
      <c r="G22" s="51">
        <f t="shared" si="8"/>
        <v>311</v>
      </c>
      <c r="H22" s="39">
        <f t="shared" si="8"/>
        <v>369.45</v>
      </c>
      <c r="I22" s="51">
        <f t="shared" si="8"/>
        <v>96</v>
      </c>
      <c r="J22" s="39">
        <f t="shared" si="8"/>
        <v>113.75999999999999</v>
      </c>
      <c r="K22" s="117">
        <f t="shared" si="6"/>
        <v>26.87773183697578</v>
      </c>
      <c r="L22" s="41">
        <f>M22/D22</f>
        <v>1.4415071756487827</v>
      </c>
      <c r="M22" s="16">
        <f t="shared" si="2"/>
        <v>513.6599999999999</v>
      </c>
      <c r="N22" s="16">
        <f>N23+N24+N25</f>
        <v>513.66</v>
      </c>
      <c r="O22" s="16">
        <f t="shared" si="1"/>
        <v>144.1507175648783</v>
      </c>
    </row>
    <row r="23" spans="1:15" ht="12.75">
      <c r="A23" s="16">
        <v>32.51</v>
      </c>
      <c r="B23" s="123">
        <f t="shared" si="4"/>
        <v>14.823053750738332</v>
      </c>
      <c r="C23" s="38" t="s">
        <v>23</v>
      </c>
      <c r="D23" s="42">
        <f>A23*$D$6</f>
        <v>136.948375</v>
      </c>
      <c r="E23" s="50">
        <v>42</v>
      </c>
      <c r="F23" s="68">
        <v>503.02</v>
      </c>
      <c r="G23" s="50">
        <v>20</v>
      </c>
      <c r="H23" s="42">
        <v>222.89</v>
      </c>
      <c r="I23" s="50">
        <v>5</v>
      </c>
      <c r="J23" s="42">
        <v>74.86</v>
      </c>
      <c r="K23" s="117">
        <f t="shared" si="6"/>
        <v>17.686946249261666</v>
      </c>
      <c r="L23" s="44">
        <f>M23/D23</f>
        <v>2.0455153264870796</v>
      </c>
      <c r="M23" s="16">
        <f t="shared" si="2"/>
        <v>280.13</v>
      </c>
      <c r="N23" s="16">
        <f t="shared" si="3"/>
        <v>280.13</v>
      </c>
      <c r="O23" s="16">
        <f t="shared" si="1"/>
        <v>204.55153264870796</v>
      </c>
    </row>
    <row r="24" spans="1:15" ht="12.75">
      <c r="A24" s="16">
        <v>27.89</v>
      </c>
      <c r="B24" s="123">
        <f t="shared" si="4"/>
        <v>27.89</v>
      </c>
      <c r="C24" s="25" t="s">
        <v>24</v>
      </c>
      <c r="D24" s="42">
        <f>A24*$D$6</f>
        <v>117.48662500000002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6"/>
        <v>0</v>
      </c>
      <c r="L24" s="44">
        <f>M24/D24</f>
        <v>0</v>
      </c>
      <c r="M24" s="16">
        <f t="shared" si="2"/>
        <v>0</v>
      </c>
      <c r="N24" s="16">
        <f t="shared" si="3"/>
        <v>0</v>
      </c>
      <c r="O24" s="16">
        <f t="shared" si="1"/>
        <v>0</v>
      </c>
    </row>
    <row r="25" spans="1:15" ht="12.75">
      <c r="A25" s="16">
        <v>24.19</v>
      </c>
      <c r="B25" s="123">
        <f t="shared" si="4"/>
        <v>14.999214412285884</v>
      </c>
      <c r="C25" s="38" t="s">
        <v>41</v>
      </c>
      <c r="D25" s="42">
        <f>A25*$D$6</f>
        <v>101.90037500000001</v>
      </c>
      <c r="E25" s="50">
        <v>733</v>
      </c>
      <c r="F25" s="42">
        <v>380.09</v>
      </c>
      <c r="G25" s="50">
        <v>291</v>
      </c>
      <c r="H25" s="42">
        <v>146.56</v>
      </c>
      <c r="I25" s="50">
        <v>91</v>
      </c>
      <c r="J25" s="42">
        <v>38.9</v>
      </c>
      <c r="K25" s="117">
        <f t="shared" si="6"/>
        <v>9.190785587714117</v>
      </c>
      <c r="L25" s="44">
        <f>M25/D25</f>
        <v>2.2917481903280525</v>
      </c>
      <c r="M25" s="16">
        <f t="shared" si="2"/>
        <v>233.52999999999997</v>
      </c>
      <c r="N25" s="16">
        <f t="shared" si="3"/>
        <v>233.52999999999997</v>
      </c>
      <c r="O25" s="16">
        <f t="shared" si="1"/>
        <v>229.17481903280526</v>
      </c>
    </row>
    <row r="26" spans="1:15" ht="12.75">
      <c r="A26" s="16"/>
      <c r="B26" s="123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-42.468989958653275</v>
      </c>
      <c r="C27" s="32" t="s">
        <v>25</v>
      </c>
      <c r="D27" s="39">
        <f aca="true" t="shared" si="9" ref="D27:J27">D28+D29+D30</f>
        <v>311.725</v>
      </c>
      <c r="E27" s="51">
        <f t="shared" si="9"/>
        <v>106</v>
      </c>
      <c r="F27" s="39">
        <f t="shared" si="9"/>
        <v>665.0300000000001</v>
      </c>
      <c r="G27" s="51">
        <f t="shared" si="9"/>
        <v>39</v>
      </c>
      <c r="H27" s="39">
        <f t="shared" si="9"/>
        <v>280.06999999999994</v>
      </c>
      <c r="I27" s="51">
        <f t="shared" si="9"/>
        <v>29</v>
      </c>
      <c r="J27" s="39">
        <f t="shared" si="9"/>
        <v>179.74999999999997</v>
      </c>
      <c r="K27" s="117">
        <f t="shared" si="6"/>
        <v>42.468989958653275</v>
      </c>
      <c r="L27" s="41">
        <f>M27/D27</f>
        <v>1.2349346379019974</v>
      </c>
      <c r="M27" s="16">
        <f t="shared" si="2"/>
        <v>384.96000000000015</v>
      </c>
      <c r="N27" s="16">
        <f>N28+N29+N30</f>
        <v>354.36662500000006</v>
      </c>
      <c r="O27" s="16">
        <f t="shared" si="1"/>
        <v>113.67924452642555</v>
      </c>
    </row>
    <row r="28" spans="1:15" ht="12.75">
      <c r="A28" s="16">
        <v>27.89</v>
      </c>
      <c r="B28" s="123">
        <f t="shared" si="4"/>
        <v>7.377300649734202</v>
      </c>
      <c r="C28" s="38" t="s">
        <v>26</v>
      </c>
      <c r="D28" s="42">
        <f>A28*$D$6</f>
        <v>117.48662500000002</v>
      </c>
      <c r="E28" s="50">
        <v>21</v>
      </c>
      <c r="F28" s="42">
        <v>247.71</v>
      </c>
      <c r="G28" s="50">
        <v>8</v>
      </c>
      <c r="H28" s="42">
        <v>99.63</v>
      </c>
      <c r="I28" s="67">
        <v>6</v>
      </c>
      <c r="J28" s="45">
        <v>86.82</v>
      </c>
      <c r="K28" s="117">
        <f t="shared" si="6"/>
        <v>20.512699350265798</v>
      </c>
      <c r="L28" s="44">
        <f>M28/D28</f>
        <v>1.2603987900750404</v>
      </c>
      <c r="M28" s="16">
        <f t="shared" si="2"/>
        <v>148.08</v>
      </c>
      <c r="N28" s="16">
        <f>D28</f>
        <v>117.48662500000002</v>
      </c>
      <c r="O28" s="16">
        <f t="shared" si="1"/>
        <v>100</v>
      </c>
    </row>
    <row r="29" spans="1:15" ht="12.75">
      <c r="A29" s="16">
        <v>27.93</v>
      </c>
      <c r="B29" s="123">
        <f t="shared" si="4"/>
        <v>9.186940342587125</v>
      </c>
      <c r="C29" s="38" t="s">
        <v>42</v>
      </c>
      <c r="D29" s="42">
        <f>A29*$D$6</f>
        <v>117.65512500000001</v>
      </c>
      <c r="E29" s="50">
        <v>24</v>
      </c>
      <c r="F29" s="42">
        <v>372.37</v>
      </c>
      <c r="G29" s="50">
        <v>12</v>
      </c>
      <c r="H29" s="42">
        <v>166.42</v>
      </c>
      <c r="I29" s="50">
        <v>4</v>
      </c>
      <c r="J29" s="42">
        <v>79.33</v>
      </c>
      <c r="K29" s="117">
        <f t="shared" si="6"/>
        <v>18.743059657412875</v>
      </c>
      <c r="L29" s="44">
        <f>M29/D29</f>
        <v>1.75045498443013</v>
      </c>
      <c r="M29" s="16">
        <f t="shared" si="2"/>
        <v>205.95000000000002</v>
      </c>
      <c r="N29" s="16">
        <f t="shared" si="3"/>
        <v>205.95000000000002</v>
      </c>
      <c r="O29" s="16">
        <f t="shared" si="1"/>
        <v>175.04549844301297</v>
      </c>
    </row>
    <row r="30" spans="1:15" ht="12.75">
      <c r="A30" s="16">
        <v>18.18</v>
      </c>
      <c r="B30" s="123">
        <f t="shared" si="4"/>
        <v>14.966769049025398</v>
      </c>
      <c r="C30" s="38" t="s">
        <v>36</v>
      </c>
      <c r="D30" s="42">
        <f>A30*$D$6</f>
        <v>76.58325</v>
      </c>
      <c r="E30" s="50">
        <v>61</v>
      </c>
      <c r="F30" s="42">
        <v>44.95</v>
      </c>
      <c r="G30" s="50">
        <v>19</v>
      </c>
      <c r="H30" s="42">
        <v>14.02</v>
      </c>
      <c r="I30" s="50">
        <v>19</v>
      </c>
      <c r="J30" s="42">
        <v>13.6</v>
      </c>
      <c r="K30" s="117">
        <f t="shared" si="6"/>
        <v>3.213230950974601</v>
      </c>
      <c r="L30" s="44">
        <f>M30/D30</f>
        <v>0.4038742153147066</v>
      </c>
      <c r="M30" s="16">
        <f t="shared" si="2"/>
        <v>30.930000000000003</v>
      </c>
      <c r="N30" s="16">
        <f t="shared" si="3"/>
        <v>30.930000000000003</v>
      </c>
      <c r="O30" s="16">
        <f t="shared" si="1"/>
        <v>40.38742153147066</v>
      </c>
    </row>
    <row r="31" spans="1:15" ht="12.75">
      <c r="A31" s="16"/>
      <c r="B31" s="123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505.20000000000005</v>
      </c>
      <c r="B32" s="123">
        <f t="shared" si="4"/>
        <v>195.9383343177791</v>
      </c>
      <c r="C32" s="34" t="s">
        <v>0</v>
      </c>
      <c r="D32" s="46">
        <f>D8+D13+D16+D22+D27</f>
        <v>2128.155</v>
      </c>
      <c r="E32" s="52">
        <f aca="true" t="shared" si="10" ref="E32:J32">E8+E13+E16+E22+E27</f>
        <v>1168</v>
      </c>
      <c r="F32" s="46">
        <f t="shared" si="10"/>
        <v>4292.36</v>
      </c>
      <c r="G32" s="52">
        <f t="shared" si="10"/>
        <v>425</v>
      </c>
      <c r="H32" s="48">
        <f t="shared" si="10"/>
        <v>1076.4499999999998</v>
      </c>
      <c r="I32" s="52">
        <f t="shared" si="10"/>
        <v>201</v>
      </c>
      <c r="J32" s="48">
        <f t="shared" si="10"/>
        <v>1308.95</v>
      </c>
      <c r="K32" s="117">
        <f t="shared" si="6"/>
        <v>309.26166568222095</v>
      </c>
      <c r="L32" s="49">
        <f>M32/D32</f>
        <v>1.5111258343494716</v>
      </c>
      <c r="M32" s="16">
        <f t="shared" si="2"/>
        <v>3215.91</v>
      </c>
      <c r="N32" s="16">
        <f>N8+N13+N16+N22+N27</f>
        <v>2338.0680375</v>
      </c>
      <c r="O32" s="16">
        <f>N32/D32</f>
        <v>1.0986361601950985</v>
      </c>
    </row>
    <row r="33" spans="1:13" ht="12.75" hidden="1">
      <c r="A33">
        <f>(A32-A8)*D6</f>
        <v>2128.155</v>
      </c>
      <c r="D33" s="22">
        <f>D8+D16+D22+D27</f>
        <v>1690.602625</v>
      </c>
      <c r="E33" s="22">
        <f aca="true" t="shared" si="11" ref="E33:J33">E8+E16+E22+E27</f>
        <v>1145</v>
      </c>
      <c r="F33" s="22">
        <f t="shared" si="11"/>
        <v>3224.4200000000005</v>
      </c>
      <c r="G33" s="22">
        <f t="shared" si="11"/>
        <v>421</v>
      </c>
      <c r="H33" s="22">
        <f t="shared" si="11"/>
        <v>947.81</v>
      </c>
      <c r="I33" s="22">
        <f t="shared" si="11"/>
        <v>192</v>
      </c>
      <c r="J33" s="22">
        <f t="shared" si="11"/>
        <v>778.25</v>
      </c>
      <c r="K33" s="122"/>
      <c r="L33" s="24">
        <f>M33*100/D33</f>
        <v>134.6626325036021</v>
      </c>
      <c r="M33" s="16">
        <f t="shared" si="2"/>
        <v>2276.6100000000006</v>
      </c>
    </row>
    <row r="34" ht="12.75">
      <c r="N34" s="16">
        <f>N32-N13</f>
        <v>1900.5156625000002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743</v>
      </c>
      <c r="F38">
        <f>F32-H32</f>
        <v>3215.91</v>
      </c>
    </row>
    <row r="39" ht="12.75" hidden="1">
      <c r="F39">
        <f>F38/D6</f>
        <v>763.420771513353</v>
      </c>
    </row>
    <row r="40" spans="5:6" ht="12.75" hidden="1">
      <c r="E40">
        <f>E33-G33</f>
        <v>724</v>
      </c>
      <c r="F40">
        <f>F33-H33</f>
        <v>2276.6100000000006</v>
      </c>
    </row>
    <row r="41" ht="12.75" hidden="1">
      <c r="F41">
        <f>F40/D6</f>
        <v>540.4415430267063</v>
      </c>
    </row>
  </sheetData>
  <sheetProtection/>
  <mergeCells count="9">
    <mergeCell ref="C2:L2"/>
    <mergeCell ref="L4:L5"/>
    <mergeCell ref="C4:C5"/>
    <mergeCell ref="C3:J3"/>
    <mergeCell ref="D4:D5"/>
    <mergeCell ref="C35:Q35"/>
    <mergeCell ref="E4:F4"/>
    <mergeCell ref="G4:H4"/>
    <mergeCell ref="I4:J4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zoomScale="90" zoomScaleNormal="90" zoomScalePageLayoutView="0" workbookViewId="0" topLeftCell="C1">
      <pane xSplit="1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8.7109375" style="0" hidden="1" customWidth="1"/>
    <col min="2" max="2" width="8.7109375" style="85" hidden="1" customWidth="1"/>
    <col min="3" max="3" width="34.8515625" style="0" customWidth="1"/>
    <col min="4" max="4" width="11.57421875" style="0" customWidth="1"/>
    <col min="5" max="5" width="9.28125" style="0" customWidth="1"/>
    <col min="6" max="6" width="10.7109375" style="0" customWidth="1"/>
    <col min="7" max="7" width="8.7109375" style="0" customWidth="1"/>
    <col min="8" max="8" width="10.00390625" style="0" customWidth="1"/>
    <col min="9" max="9" width="7.28125" style="0" customWidth="1"/>
    <col min="10" max="10" width="10.28125" style="0" customWidth="1"/>
    <col min="11" max="11" width="10.28125" style="85" hidden="1" customWidth="1"/>
    <col min="12" max="12" width="11.57421875" style="0" customWidth="1"/>
    <col min="13" max="13" width="9.7109375" style="0" hidden="1" customWidth="1"/>
    <col min="14" max="15" width="9.140625" style="0" hidden="1" customWidth="1"/>
  </cols>
  <sheetData>
    <row r="2" spans="1:12" ht="12.75">
      <c r="A2">
        <v>148.61</v>
      </c>
      <c r="C2" s="152" t="s">
        <v>34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13</v>
      </c>
    </row>
    <row r="5" spans="3:12" ht="42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</row>
    <row r="6" spans="3:12" ht="12.75" hidden="1">
      <c r="C6" s="4"/>
      <c r="D6" s="2">
        <f>NE!D6</f>
        <v>4.2125</v>
      </c>
      <c r="E6" s="2"/>
      <c r="F6" s="2"/>
      <c r="G6" s="2"/>
      <c r="H6" s="2"/>
      <c r="I6" s="2"/>
      <c r="J6" s="2"/>
      <c r="K6" s="121"/>
      <c r="L6" s="3"/>
    </row>
    <row r="7" spans="3:12" ht="12.75">
      <c r="C7" s="1"/>
      <c r="D7" s="2"/>
      <c r="E7" s="2"/>
      <c r="F7" s="2"/>
      <c r="G7" s="2"/>
      <c r="H7" s="2"/>
      <c r="I7" s="2"/>
      <c r="J7" s="2"/>
      <c r="K7" s="121"/>
      <c r="L7" s="3"/>
    </row>
    <row r="8" spans="1:15" ht="12.75">
      <c r="A8" s="18"/>
      <c r="B8" s="120"/>
      <c r="C8" s="32" t="s">
        <v>38</v>
      </c>
      <c r="D8" s="39">
        <f aca="true" t="shared" si="0" ref="D8:J8">D9+D10+D11</f>
        <v>626.0196250000001</v>
      </c>
      <c r="E8" s="40">
        <v>52</v>
      </c>
      <c r="F8" s="39">
        <f t="shared" si="0"/>
        <v>649.44</v>
      </c>
      <c r="G8" s="40">
        <f t="shared" si="0"/>
        <v>15</v>
      </c>
      <c r="H8" s="39">
        <f t="shared" si="0"/>
        <v>177.64999999999998</v>
      </c>
      <c r="I8" s="40">
        <f t="shared" si="0"/>
        <v>18</v>
      </c>
      <c r="J8" s="39">
        <f t="shared" si="0"/>
        <v>318.53</v>
      </c>
      <c r="K8" s="117"/>
      <c r="L8" s="41">
        <f>M8/D8</f>
        <v>0.7536345206430229</v>
      </c>
      <c r="M8" s="16">
        <f>F8-H8</f>
        <v>471.7900000000001</v>
      </c>
      <c r="N8" s="16">
        <f>N9+N10+N11</f>
        <v>374.0458875</v>
      </c>
      <c r="O8" s="16">
        <f aca="true" t="shared" si="1" ref="O8:O31">(N8*100)/D8</f>
        <v>59.74986606849585</v>
      </c>
    </row>
    <row r="9" spans="1:15" ht="12.75">
      <c r="A9" s="16">
        <v>74.305</v>
      </c>
      <c r="B9" s="123">
        <f>A9-K9</f>
        <v>74.305</v>
      </c>
      <c r="C9" s="25" t="s">
        <v>18</v>
      </c>
      <c r="D9" s="42">
        <f>A9*$D$6</f>
        <v>313.00981250000007</v>
      </c>
      <c r="E9" s="50">
        <v>16</v>
      </c>
      <c r="F9" s="42">
        <v>157.89</v>
      </c>
      <c r="G9" s="50">
        <v>5</v>
      </c>
      <c r="H9" s="42">
        <v>52.46</v>
      </c>
      <c r="I9" s="50">
        <v>4</v>
      </c>
      <c r="J9" s="42">
        <v>55.7</v>
      </c>
      <c r="K9" s="117"/>
      <c r="L9" s="44">
        <f>M9/D9</f>
        <v>0.3368265012458673</v>
      </c>
      <c r="M9" s="16">
        <f aca="true" t="shared" si="2" ref="M9:M33">F9-H9</f>
        <v>105.42999999999998</v>
      </c>
      <c r="N9" s="16">
        <f aca="true" t="shared" si="3" ref="N9:N31">F9-H9</f>
        <v>105.42999999999998</v>
      </c>
      <c r="O9" s="16">
        <f t="shared" si="1"/>
        <v>33.682650124586736</v>
      </c>
    </row>
    <row r="10" spans="1:15" ht="12.75">
      <c r="A10" s="16">
        <v>29.722000000000005</v>
      </c>
      <c r="B10" s="123">
        <f aca="true" t="shared" si="4" ref="B10:B32">A10-K10</f>
        <v>29.722000000000005</v>
      </c>
      <c r="C10" s="25" t="s">
        <v>19</v>
      </c>
      <c r="D10" s="42">
        <f>A10*$D$6</f>
        <v>125.20392500000003</v>
      </c>
      <c r="E10" s="53" t="s">
        <v>91</v>
      </c>
      <c r="F10" s="42">
        <v>139.51</v>
      </c>
      <c r="G10" s="50">
        <v>1</v>
      </c>
      <c r="H10" s="42">
        <v>58.7</v>
      </c>
      <c r="I10" s="50">
        <v>2</v>
      </c>
      <c r="J10" s="42">
        <v>32.15</v>
      </c>
      <c r="K10" s="117"/>
      <c r="L10" s="44">
        <f>M10/D10</f>
        <v>0.6454270503101238</v>
      </c>
      <c r="M10" s="16">
        <f t="shared" si="2"/>
        <v>80.80999999999999</v>
      </c>
      <c r="N10" s="16">
        <f t="shared" si="3"/>
        <v>80.80999999999999</v>
      </c>
      <c r="O10" s="16">
        <f t="shared" si="1"/>
        <v>64.54270503101239</v>
      </c>
    </row>
    <row r="11" spans="1:15" ht="12.75">
      <c r="A11" s="16">
        <v>44.583000000000006</v>
      </c>
      <c r="B11" s="123">
        <f t="shared" si="4"/>
        <v>44.583000000000006</v>
      </c>
      <c r="C11" s="25" t="s">
        <v>20</v>
      </c>
      <c r="D11" s="42">
        <f>A11*$D$6</f>
        <v>187.80588750000004</v>
      </c>
      <c r="E11" s="50" t="s">
        <v>58</v>
      </c>
      <c r="F11" s="42">
        <v>352.04</v>
      </c>
      <c r="G11" s="50">
        <v>9</v>
      </c>
      <c r="H11" s="42">
        <v>66.49</v>
      </c>
      <c r="I11" s="50">
        <v>12</v>
      </c>
      <c r="J11" s="42">
        <v>230.68</v>
      </c>
      <c r="K11" s="117"/>
      <c r="L11" s="44">
        <f>M11/D11</f>
        <v>1.520452866526881</v>
      </c>
      <c r="M11" s="16">
        <f t="shared" si="2"/>
        <v>285.55</v>
      </c>
      <c r="N11" s="16">
        <f>D11</f>
        <v>187.80588750000004</v>
      </c>
      <c r="O11" s="16">
        <f t="shared" si="1"/>
        <v>99.99999999999999</v>
      </c>
    </row>
    <row r="12" spans="1:15" ht="12.75">
      <c r="A12" s="16">
        <v>148.61</v>
      </c>
      <c r="B12" s="123">
        <f t="shared" si="4"/>
        <v>148.61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2"/>
        <v>0</v>
      </c>
      <c r="N12" s="16">
        <f t="shared" si="3"/>
        <v>0</v>
      </c>
      <c r="O12" s="16" t="e">
        <f t="shared" si="1"/>
        <v>#DIV/0!</v>
      </c>
    </row>
    <row r="13" spans="1:15" ht="12.75">
      <c r="A13" s="16"/>
      <c r="B13" s="123">
        <f t="shared" si="4"/>
        <v>-103.80862374483166</v>
      </c>
      <c r="C13" s="32" t="s">
        <v>39</v>
      </c>
      <c r="D13" s="39">
        <f aca="true" t="shared" si="5" ref="D13:J13">D14</f>
        <v>394.50062500000007</v>
      </c>
      <c r="E13" s="51">
        <f t="shared" si="5"/>
        <v>46</v>
      </c>
      <c r="F13" s="39">
        <f t="shared" si="5"/>
        <v>1337.3</v>
      </c>
      <c r="G13" s="51">
        <f t="shared" si="5"/>
        <v>17</v>
      </c>
      <c r="H13" s="39">
        <f t="shared" si="5"/>
        <v>442.39</v>
      </c>
      <c r="I13" s="51">
        <f t="shared" si="5"/>
        <v>14</v>
      </c>
      <c r="J13" s="39">
        <f t="shared" si="5"/>
        <v>439.37</v>
      </c>
      <c r="K13" s="117">
        <f>J13/4.2325</f>
        <v>103.80862374483166</v>
      </c>
      <c r="L13" s="41">
        <f>M13/D13</f>
        <v>2.268462819292111</v>
      </c>
      <c r="M13" s="16">
        <f t="shared" si="2"/>
        <v>894.91</v>
      </c>
      <c r="N13" s="16">
        <f>N14</f>
        <v>394.50062500000007</v>
      </c>
      <c r="O13" s="16">
        <f t="shared" si="1"/>
        <v>100</v>
      </c>
    </row>
    <row r="14" spans="1:16" ht="12.75">
      <c r="A14" s="16">
        <v>93.65</v>
      </c>
      <c r="B14" s="123">
        <f t="shared" si="4"/>
        <v>-10.158623744831658</v>
      </c>
      <c r="C14" s="38" t="s">
        <v>44</v>
      </c>
      <c r="D14" s="42">
        <f>A14*$D$6</f>
        <v>394.50062500000007</v>
      </c>
      <c r="E14" s="50">
        <v>46</v>
      </c>
      <c r="F14" s="42">
        <v>1337.3</v>
      </c>
      <c r="G14" s="50">
        <v>17</v>
      </c>
      <c r="H14" s="42">
        <v>442.39</v>
      </c>
      <c r="I14" s="67">
        <v>14</v>
      </c>
      <c r="J14" s="45">
        <v>439.37</v>
      </c>
      <c r="K14" s="117">
        <f aca="true" t="shared" si="6" ref="K14:K32">J14/4.2325</f>
        <v>103.80862374483166</v>
      </c>
      <c r="L14" s="44">
        <f>M14/D14</f>
        <v>2.268462819292111</v>
      </c>
      <c r="M14" s="16">
        <f t="shared" si="2"/>
        <v>894.91</v>
      </c>
      <c r="N14" s="16">
        <f>D14</f>
        <v>394.50062500000007</v>
      </c>
      <c r="O14" s="16">
        <f t="shared" si="1"/>
        <v>100</v>
      </c>
      <c r="P14" s="35"/>
    </row>
    <row r="15" spans="1:15" ht="12.75">
      <c r="A15" s="16"/>
      <c r="B15" s="123">
        <f t="shared" si="4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6"/>
        <v>0</v>
      </c>
      <c r="L15" s="44"/>
      <c r="M15" s="16">
        <f t="shared" si="2"/>
        <v>0</v>
      </c>
      <c r="N15" s="16">
        <f t="shared" si="3"/>
        <v>0</v>
      </c>
      <c r="O15" s="16" t="e">
        <f t="shared" si="1"/>
        <v>#DIV/0!</v>
      </c>
    </row>
    <row r="16" spans="1:15" ht="12.75">
      <c r="A16" s="16"/>
      <c r="B16" s="123">
        <f t="shared" si="4"/>
        <v>-49.55463673951566</v>
      </c>
      <c r="C16" s="32" t="s">
        <v>45</v>
      </c>
      <c r="D16" s="39">
        <f aca="true" t="shared" si="7" ref="D16:J16">D17+D18+D19+D20</f>
        <v>295.886</v>
      </c>
      <c r="E16" s="51">
        <f t="shared" si="7"/>
        <v>171</v>
      </c>
      <c r="F16" s="39">
        <f t="shared" si="7"/>
        <v>836.8600000000001</v>
      </c>
      <c r="G16" s="51">
        <f t="shared" si="7"/>
        <v>43</v>
      </c>
      <c r="H16" s="39">
        <f t="shared" si="7"/>
        <v>160.45</v>
      </c>
      <c r="I16" s="51">
        <f t="shared" si="7"/>
        <v>40</v>
      </c>
      <c r="J16" s="39">
        <f t="shared" si="7"/>
        <v>209.74</v>
      </c>
      <c r="K16" s="117">
        <f t="shared" si="6"/>
        <v>49.55463673951566</v>
      </c>
      <c r="L16" s="41">
        <f>M16/D16</f>
        <v>2.286049356846894</v>
      </c>
      <c r="M16" s="16">
        <f t="shared" si="2"/>
        <v>676.4100000000001</v>
      </c>
      <c r="N16" s="16">
        <f>N17+N18+N19+N20</f>
        <v>372.4485000000001</v>
      </c>
      <c r="O16" s="16">
        <f t="shared" si="1"/>
        <v>125.87567509108239</v>
      </c>
    </row>
    <row r="17" spans="1:15" ht="12.75">
      <c r="A17" s="16">
        <v>18.54</v>
      </c>
      <c r="B17" s="123">
        <f t="shared" si="4"/>
        <v>12.992451269935025</v>
      </c>
      <c r="C17" s="38" t="s">
        <v>40</v>
      </c>
      <c r="D17" s="42">
        <f>A17*$D$6</f>
        <v>78.09975</v>
      </c>
      <c r="E17" s="50">
        <v>14</v>
      </c>
      <c r="F17" s="42">
        <v>131.24</v>
      </c>
      <c r="G17" s="50">
        <v>2</v>
      </c>
      <c r="H17" s="42">
        <v>6.17</v>
      </c>
      <c r="I17" s="50">
        <v>5</v>
      </c>
      <c r="J17" s="42">
        <v>23.48</v>
      </c>
      <c r="K17" s="117">
        <f t="shared" si="6"/>
        <v>5.547548730064974</v>
      </c>
      <c r="L17" s="44">
        <f>M17/D17</f>
        <v>1.6014135768680438</v>
      </c>
      <c r="M17" s="16">
        <f t="shared" si="2"/>
        <v>125.07000000000001</v>
      </c>
      <c r="N17" s="16">
        <f t="shared" si="3"/>
        <v>125.07000000000001</v>
      </c>
      <c r="O17" s="16">
        <f t="shared" si="1"/>
        <v>160.14135768680438</v>
      </c>
    </row>
    <row r="18" spans="1:15" ht="12.75">
      <c r="A18" s="16">
        <v>10.63</v>
      </c>
      <c r="B18" s="123">
        <f t="shared" si="4"/>
        <v>4.569751919669227</v>
      </c>
      <c r="C18" s="38" t="s">
        <v>21</v>
      </c>
      <c r="D18" s="42">
        <f>A18*$D$6</f>
        <v>44.778875000000006</v>
      </c>
      <c r="E18" s="50">
        <v>51</v>
      </c>
      <c r="F18" s="42">
        <v>112.5</v>
      </c>
      <c r="G18" s="50">
        <v>19</v>
      </c>
      <c r="H18" s="42">
        <v>44.28</v>
      </c>
      <c r="I18" s="50">
        <v>11</v>
      </c>
      <c r="J18" s="42">
        <v>25.65</v>
      </c>
      <c r="K18" s="117">
        <f t="shared" si="6"/>
        <v>6.060248080330774</v>
      </c>
      <c r="L18" s="44">
        <f>M18/D18</f>
        <v>1.5234862421175162</v>
      </c>
      <c r="M18" s="16">
        <f t="shared" si="2"/>
        <v>68.22</v>
      </c>
      <c r="N18" s="16">
        <f t="shared" si="3"/>
        <v>68.22</v>
      </c>
      <c r="O18" s="16">
        <f t="shared" si="1"/>
        <v>152.34862421175163</v>
      </c>
    </row>
    <row r="19" spans="1:15" ht="25.5">
      <c r="A19" s="16">
        <v>10.63</v>
      </c>
      <c r="B19" s="123">
        <f t="shared" si="4"/>
        <v>2.3346662728883647</v>
      </c>
      <c r="C19" s="38" t="s">
        <v>46</v>
      </c>
      <c r="D19" s="42">
        <f>A19*$D$6</f>
        <v>44.778875000000006</v>
      </c>
      <c r="E19" s="50">
        <v>2</v>
      </c>
      <c r="F19" s="42">
        <v>50.93</v>
      </c>
      <c r="G19" s="50">
        <v>0</v>
      </c>
      <c r="H19" s="42">
        <v>0</v>
      </c>
      <c r="I19" s="50">
        <v>1</v>
      </c>
      <c r="J19" s="42">
        <v>35.11</v>
      </c>
      <c r="K19" s="117">
        <f t="shared" si="6"/>
        <v>8.295333727111636</v>
      </c>
      <c r="L19" s="44">
        <f>M19/D19</f>
        <v>1.1373666712261081</v>
      </c>
      <c r="M19" s="16">
        <f t="shared" si="2"/>
        <v>50.93</v>
      </c>
      <c r="N19" s="16">
        <f t="shared" si="3"/>
        <v>50.93</v>
      </c>
      <c r="O19" s="16">
        <f t="shared" si="1"/>
        <v>113.73666712261081</v>
      </c>
    </row>
    <row r="20" spans="1:16" ht="12.75">
      <c r="A20" s="16">
        <v>30.44</v>
      </c>
      <c r="B20" s="123">
        <f t="shared" si="4"/>
        <v>0.7884937979917304</v>
      </c>
      <c r="C20" s="38" t="s">
        <v>47</v>
      </c>
      <c r="D20" s="42">
        <f>A20*$D$6</f>
        <v>128.22850000000003</v>
      </c>
      <c r="E20" s="50">
        <v>104</v>
      </c>
      <c r="F20" s="42">
        <v>542.19</v>
      </c>
      <c r="G20" s="50">
        <v>22</v>
      </c>
      <c r="H20" s="42">
        <v>110</v>
      </c>
      <c r="I20" s="50">
        <v>23</v>
      </c>
      <c r="J20" s="42">
        <v>125.5</v>
      </c>
      <c r="K20" s="117">
        <f t="shared" si="6"/>
        <v>29.65150620200827</v>
      </c>
      <c r="L20" s="44">
        <f>M20/D20</f>
        <v>3.3704675637631256</v>
      </c>
      <c r="M20" s="16">
        <f t="shared" si="2"/>
        <v>432.19000000000005</v>
      </c>
      <c r="N20" s="16">
        <f>D20</f>
        <v>128.22850000000003</v>
      </c>
      <c r="O20" s="16">
        <f t="shared" si="1"/>
        <v>100</v>
      </c>
      <c r="P20" s="35"/>
    </row>
    <row r="21" spans="1:15" ht="12.75">
      <c r="A21" s="16"/>
      <c r="B21" s="123">
        <f t="shared" si="4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6"/>
        <v>0</v>
      </c>
      <c r="L21" s="44"/>
      <c r="M21" s="16">
        <f t="shared" si="2"/>
        <v>0</v>
      </c>
      <c r="N21" s="16">
        <f t="shared" si="3"/>
        <v>0</v>
      </c>
      <c r="O21" s="16" t="e">
        <f t="shared" si="1"/>
        <v>#DIV/0!</v>
      </c>
    </row>
    <row r="22" spans="1:15" ht="12.75">
      <c r="A22" s="16"/>
      <c r="B22" s="123">
        <f t="shared" si="4"/>
        <v>-36.07088009450679</v>
      </c>
      <c r="C22" s="32" t="s">
        <v>22</v>
      </c>
      <c r="D22" s="39">
        <f aca="true" t="shared" si="8" ref="D22:J22">D23+D24+D25</f>
        <v>321.287375</v>
      </c>
      <c r="E22" s="51">
        <f t="shared" si="8"/>
        <v>632</v>
      </c>
      <c r="F22" s="39">
        <f t="shared" si="8"/>
        <v>867.18</v>
      </c>
      <c r="G22" s="51">
        <f t="shared" si="8"/>
        <v>364</v>
      </c>
      <c r="H22" s="39">
        <f t="shared" si="8"/>
        <v>474.98</v>
      </c>
      <c r="I22" s="51">
        <f t="shared" si="8"/>
        <v>170</v>
      </c>
      <c r="J22" s="39">
        <f t="shared" si="8"/>
        <v>152.67</v>
      </c>
      <c r="K22" s="117">
        <f t="shared" si="6"/>
        <v>36.07088009450679</v>
      </c>
      <c r="L22" s="41">
        <f>M22/D22</f>
        <v>1.2207140103155312</v>
      </c>
      <c r="M22" s="16">
        <f t="shared" si="2"/>
        <v>392.19999999999993</v>
      </c>
      <c r="N22" s="16">
        <f>N23+N24+N25</f>
        <v>392.20000000000005</v>
      </c>
      <c r="O22" s="16">
        <f t="shared" si="1"/>
        <v>122.07140103155317</v>
      </c>
    </row>
    <row r="23" spans="1:15" ht="12.75">
      <c r="A23" s="16">
        <v>29.31</v>
      </c>
      <c r="B23" s="123">
        <f t="shared" si="4"/>
        <v>12.865818074424098</v>
      </c>
      <c r="C23" s="38" t="s">
        <v>23</v>
      </c>
      <c r="D23" s="42">
        <f>A23*$D$6</f>
        <v>123.46837500000001</v>
      </c>
      <c r="E23" s="50">
        <v>31</v>
      </c>
      <c r="F23" s="42">
        <v>520.14</v>
      </c>
      <c r="G23" s="50">
        <v>19</v>
      </c>
      <c r="H23" s="42">
        <v>279.34</v>
      </c>
      <c r="I23" s="50">
        <v>3</v>
      </c>
      <c r="J23" s="42">
        <v>69.6</v>
      </c>
      <c r="K23" s="117">
        <f t="shared" si="6"/>
        <v>16.4441819255759</v>
      </c>
      <c r="L23" s="44">
        <f>M23/D23</f>
        <v>1.950296989006294</v>
      </c>
      <c r="M23" s="16">
        <f t="shared" si="2"/>
        <v>240.8</v>
      </c>
      <c r="N23" s="16">
        <f t="shared" si="3"/>
        <v>240.8</v>
      </c>
      <c r="O23" s="16">
        <f t="shared" si="1"/>
        <v>195.0296989006294</v>
      </c>
    </row>
    <row r="24" spans="1:15" ht="12.75">
      <c r="A24" s="16">
        <v>25.15</v>
      </c>
      <c r="B24" s="123">
        <f t="shared" si="4"/>
        <v>25.15</v>
      </c>
      <c r="C24" s="38" t="s">
        <v>24</v>
      </c>
      <c r="D24" s="42">
        <f>A24*$D$6</f>
        <v>105.94437500000001</v>
      </c>
      <c r="E24" s="50">
        <v>5</v>
      </c>
      <c r="F24" s="42">
        <v>48.29</v>
      </c>
      <c r="G24" s="50">
        <v>1</v>
      </c>
      <c r="H24" s="42">
        <v>14.62</v>
      </c>
      <c r="I24" s="50">
        <v>0</v>
      </c>
      <c r="J24" s="42">
        <v>0</v>
      </c>
      <c r="K24" s="117">
        <f t="shared" si="6"/>
        <v>0</v>
      </c>
      <c r="L24" s="44">
        <f>M24/D24</f>
        <v>0.31780828382818815</v>
      </c>
      <c r="M24" s="16">
        <f t="shared" si="2"/>
        <v>33.67</v>
      </c>
      <c r="N24" s="16">
        <f t="shared" si="3"/>
        <v>33.67</v>
      </c>
      <c r="O24" s="16">
        <f t="shared" si="1"/>
        <v>31.78082838281881</v>
      </c>
    </row>
    <row r="25" spans="1:15" ht="12.75">
      <c r="A25" s="16">
        <v>21.81</v>
      </c>
      <c r="B25" s="123">
        <f t="shared" si="4"/>
        <v>2.183301831069109</v>
      </c>
      <c r="C25" s="38" t="s">
        <v>41</v>
      </c>
      <c r="D25" s="42">
        <f>A25*$D$6</f>
        <v>91.87462500000001</v>
      </c>
      <c r="E25" s="50">
        <v>596</v>
      </c>
      <c r="F25" s="42">
        <v>298.75</v>
      </c>
      <c r="G25" s="50">
        <v>344</v>
      </c>
      <c r="H25" s="42">
        <v>181.02</v>
      </c>
      <c r="I25" s="50">
        <v>167</v>
      </c>
      <c r="J25" s="42">
        <v>83.07</v>
      </c>
      <c r="K25" s="117">
        <f t="shared" si="6"/>
        <v>19.62669816893089</v>
      </c>
      <c r="L25" s="44">
        <f>M25/D25</f>
        <v>1.2814201962729097</v>
      </c>
      <c r="M25" s="16">
        <f t="shared" si="2"/>
        <v>117.72999999999999</v>
      </c>
      <c r="N25" s="16">
        <f t="shared" si="3"/>
        <v>117.72999999999999</v>
      </c>
      <c r="O25" s="16">
        <f t="shared" si="1"/>
        <v>128.14201962729098</v>
      </c>
    </row>
    <row r="26" spans="1:15" ht="12.75">
      <c r="A26" s="16"/>
      <c r="B26" s="123">
        <f t="shared" si="4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6"/>
        <v>0</v>
      </c>
      <c r="L26" s="44"/>
      <c r="M26" s="16">
        <f t="shared" si="2"/>
        <v>0</v>
      </c>
      <c r="N26" s="16">
        <f t="shared" si="3"/>
        <v>0</v>
      </c>
      <c r="O26" s="16" t="e">
        <f t="shared" si="1"/>
        <v>#DIV/0!</v>
      </c>
    </row>
    <row r="27" spans="1:15" ht="12.75">
      <c r="A27" s="16"/>
      <c r="B27" s="123">
        <f t="shared" si="4"/>
        <v>-50.48789131718842</v>
      </c>
      <c r="C27" s="32" t="s">
        <v>25</v>
      </c>
      <c r="D27" s="39">
        <f aca="true" t="shared" si="9" ref="D27:J27">D28+D29+D30</f>
        <v>281.058</v>
      </c>
      <c r="E27" s="51">
        <f t="shared" si="9"/>
        <v>209</v>
      </c>
      <c r="F27" s="39">
        <f t="shared" si="9"/>
        <v>933.31</v>
      </c>
      <c r="G27" s="51">
        <f t="shared" si="9"/>
        <v>86</v>
      </c>
      <c r="H27" s="39">
        <f t="shared" si="9"/>
        <v>397.14</v>
      </c>
      <c r="I27" s="51">
        <f t="shared" si="9"/>
        <v>56</v>
      </c>
      <c r="J27" s="39">
        <f t="shared" si="9"/>
        <v>213.69</v>
      </c>
      <c r="K27" s="117">
        <f t="shared" si="6"/>
        <v>50.48789131718842</v>
      </c>
      <c r="L27" s="41">
        <f>M27/D27</f>
        <v>1.9076845348646898</v>
      </c>
      <c r="M27" s="16">
        <f t="shared" si="2"/>
        <v>536.17</v>
      </c>
      <c r="N27" s="16">
        <f>N28+N29+N30</f>
        <v>316.49437500000005</v>
      </c>
      <c r="O27" s="16">
        <f t="shared" si="1"/>
        <v>112.60820720278379</v>
      </c>
    </row>
    <row r="28" spans="1:15" ht="12.75">
      <c r="A28" s="16">
        <v>25.15</v>
      </c>
      <c r="B28" s="123">
        <f t="shared" si="4"/>
        <v>0.597135262847015</v>
      </c>
      <c r="C28" s="38" t="s">
        <v>26</v>
      </c>
      <c r="D28" s="42">
        <f>A28*$D$6</f>
        <v>105.94437500000001</v>
      </c>
      <c r="E28" s="50">
        <v>33</v>
      </c>
      <c r="F28" s="42">
        <v>417.18</v>
      </c>
      <c r="G28" s="50">
        <v>10</v>
      </c>
      <c r="H28" s="42">
        <v>91.56</v>
      </c>
      <c r="I28" s="50">
        <v>5</v>
      </c>
      <c r="J28" s="54">
        <v>103.92</v>
      </c>
      <c r="K28" s="117">
        <f t="shared" si="6"/>
        <v>24.552864737152984</v>
      </c>
      <c r="L28" s="44">
        <f>M28/D28</f>
        <v>3.073499654889653</v>
      </c>
      <c r="M28" s="16">
        <f t="shared" si="2"/>
        <v>325.62</v>
      </c>
      <c r="N28" s="16">
        <f>D28</f>
        <v>105.94437500000001</v>
      </c>
      <c r="O28" s="16">
        <f t="shared" si="1"/>
        <v>99.99999999999999</v>
      </c>
    </row>
    <row r="29" spans="1:15" ht="12.75">
      <c r="A29" s="16">
        <v>25.18</v>
      </c>
      <c r="B29" s="123">
        <f t="shared" si="4"/>
        <v>5.695062020082695</v>
      </c>
      <c r="C29" s="38" t="s">
        <v>42</v>
      </c>
      <c r="D29" s="42">
        <f>A29*$D$6</f>
        <v>106.07075</v>
      </c>
      <c r="E29" s="50">
        <v>58</v>
      </c>
      <c r="F29" s="42">
        <v>432.13</v>
      </c>
      <c r="G29" s="50">
        <v>39</v>
      </c>
      <c r="H29" s="42">
        <v>280.37</v>
      </c>
      <c r="I29" s="50">
        <v>12</v>
      </c>
      <c r="J29" s="42">
        <v>82.47</v>
      </c>
      <c r="K29" s="117">
        <f t="shared" si="6"/>
        <v>19.484937979917305</v>
      </c>
      <c r="L29" s="44">
        <f>M29/D29</f>
        <v>1.4307431596363747</v>
      </c>
      <c r="M29" s="16">
        <f t="shared" si="2"/>
        <v>151.76</v>
      </c>
      <c r="N29" s="16">
        <f t="shared" si="3"/>
        <v>151.76</v>
      </c>
      <c r="O29" s="16">
        <f t="shared" si="1"/>
        <v>143.07431596363747</v>
      </c>
    </row>
    <row r="30" spans="1:15" ht="12.75">
      <c r="A30" s="16">
        <v>16.39</v>
      </c>
      <c r="B30" s="123">
        <f t="shared" si="4"/>
        <v>9.939911399881867</v>
      </c>
      <c r="C30" s="38" t="s">
        <v>36</v>
      </c>
      <c r="D30" s="42">
        <f>A30*$D$6</f>
        <v>69.04287500000001</v>
      </c>
      <c r="E30" s="50">
        <v>118</v>
      </c>
      <c r="F30" s="42">
        <v>84</v>
      </c>
      <c r="G30" s="50">
        <v>37</v>
      </c>
      <c r="H30" s="42">
        <v>25.21</v>
      </c>
      <c r="I30" s="50">
        <v>39</v>
      </c>
      <c r="J30" s="42">
        <v>27.3</v>
      </c>
      <c r="K30" s="117">
        <f t="shared" si="6"/>
        <v>6.450088600118134</v>
      </c>
      <c r="L30" s="44">
        <f>M30/D30</f>
        <v>0.8514998832247352</v>
      </c>
      <c r="M30" s="16">
        <f t="shared" si="2"/>
        <v>58.79</v>
      </c>
      <c r="N30" s="16">
        <f t="shared" si="3"/>
        <v>58.79</v>
      </c>
      <c r="O30" s="16">
        <f t="shared" si="1"/>
        <v>85.14998832247352</v>
      </c>
    </row>
    <row r="31" spans="1:15" ht="12.75">
      <c r="A31" s="16"/>
      <c r="B31" s="123">
        <f t="shared" si="4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6"/>
        <v>0</v>
      </c>
      <c r="L31" s="44"/>
      <c r="M31" s="16">
        <f t="shared" si="2"/>
        <v>0</v>
      </c>
      <c r="N31" s="16">
        <f t="shared" si="3"/>
        <v>0</v>
      </c>
      <c r="O31" s="16" t="e">
        <f t="shared" si="1"/>
        <v>#DIV/0!</v>
      </c>
    </row>
    <row r="32" spans="1:15" ht="13.5" thickBot="1">
      <c r="A32" s="16">
        <v>455.48999999999995</v>
      </c>
      <c r="B32" s="123">
        <f t="shared" si="4"/>
        <v>140.30984642646183</v>
      </c>
      <c r="C32" s="34" t="s">
        <v>0</v>
      </c>
      <c r="D32" s="46">
        <f aca="true" t="shared" si="10" ref="D32:J32">D8+D13+D16+D22+D27</f>
        <v>1918.7516250000003</v>
      </c>
      <c r="E32" s="52">
        <f t="shared" si="10"/>
        <v>1110</v>
      </c>
      <c r="F32" s="46">
        <f t="shared" si="10"/>
        <v>4624.09</v>
      </c>
      <c r="G32" s="52">
        <f t="shared" si="10"/>
        <v>525</v>
      </c>
      <c r="H32" s="48">
        <f t="shared" si="10"/>
        <v>1652.6100000000001</v>
      </c>
      <c r="I32" s="52">
        <f t="shared" si="10"/>
        <v>298</v>
      </c>
      <c r="J32" s="48">
        <f t="shared" si="10"/>
        <v>1334</v>
      </c>
      <c r="K32" s="117">
        <f t="shared" si="6"/>
        <v>315.1801535735381</v>
      </c>
      <c r="L32" s="49">
        <f>M32/D32</f>
        <v>1.5486527600986395</v>
      </c>
      <c r="M32" s="16">
        <f t="shared" si="2"/>
        <v>2971.48</v>
      </c>
      <c r="N32" s="16">
        <f>N8+N13+N16+N22+N27</f>
        <v>1849.6893875</v>
      </c>
      <c r="O32" s="16">
        <f>N32/D32</f>
        <v>0.9640066819487383</v>
      </c>
    </row>
    <row r="33" spans="1:13" ht="12.75" hidden="1">
      <c r="A33">
        <f>(A32-A8)*D6</f>
        <v>1918.7516249999999</v>
      </c>
      <c r="D33" s="23">
        <f>D8+D16+D22+D27</f>
        <v>1524.2510000000002</v>
      </c>
      <c r="E33" s="23">
        <f aca="true" t="shared" si="11" ref="E33:J33">E8+E16+E22+E27</f>
        <v>1064</v>
      </c>
      <c r="F33" s="23">
        <f t="shared" si="11"/>
        <v>3286.79</v>
      </c>
      <c r="G33" s="23">
        <f t="shared" si="11"/>
        <v>508</v>
      </c>
      <c r="H33" s="23">
        <f t="shared" si="11"/>
        <v>1210.2199999999998</v>
      </c>
      <c r="I33" s="23">
        <f t="shared" si="11"/>
        <v>284</v>
      </c>
      <c r="J33" s="23">
        <f t="shared" si="11"/>
        <v>894.6299999999999</v>
      </c>
      <c r="K33" s="126"/>
      <c r="L33" s="24">
        <f>M33*100/D33</f>
        <v>136.23543628969244</v>
      </c>
      <c r="M33" s="16">
        <f t="shared" si="2"/>
        <v>2076.57</v>
      </c>
    </row>
    <row r="34" ht="12.75">
      <c r="N34" s="16">
        <f>N32-N13</f>
        <v>1455.1887625</v>
      </c>
    </row>
    <row r="35" spans="3:17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585</v>
      </c>
      <c r="F38">
        <f>F32-H32</f>
        <v>2971.48</v>
      </c>
    </row>
    <row r="39" ht="12.75" hidden="1">
      <c r="F39">
        <f>F38/D6</f>
        <v>705.3958456973294</v>
      </c>
    </row>
    <row r="40" spans="5:6" ht="12.75" hidden="1">
      <c r="E40">
        <f>E33-G33</f>
        <v>556</v>
      </c>
      <c r="F40">
        <f>F33-H33</f>
        <v>2076.57</v>
      </c>
    </row>
    <row r="41" ht="12.75" hidden="1">
      <c r="F41">
        <f>F40/D6</f>
        <v>492.9543026706231</v>
      </c>
    </row>
  </sheetData>
  <sheetProtection/>
  <mergeCells count="9">
    <mergeCell ref="C2:L2"/>
    <mergeCell ref="C3:J3"/>
    <mergeCell ref="L4:L5"/>
    <mergeCell ref="C4:C5"/>
    <mergeCell ref="C35:Q35"/>
    <mergeCell ref="D4:D5"/>
    <mergeCell ref="E4:F4"/>
    <mergeCell ref="G4:H4"/>
    <mergeCell ref="I4:J4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41"/>
  <sheetViews>
    <sheetView zoomScale="90" zoomScaleNormal="90" zoomScalePageLayoutView="0" workbookViewId="0" topLeftCell="A1">
      <pane xSplit="3" topLeftCell="D1" activePane="topRight" state="frozen"/>
      <selection pane="topLeft" activeCell="C1" sqref="C1"/>
      <selection pane="topRight" activeCell="C3" sqref="C3:J3"/>
    </sheetView>
  </sheetViews>
  <sheetFormatPr defaultColWidth="9.140625" defaultRowHeight="12.75"/>
  <cols>
    <col min="1" max="1" width="7.00390625" style="0" hidden="1" customWidth="1"/>
    <col min="2" max="2" width="8.8515625" style="85" hidden="1" customWidth="1"/>
    <col min="3" max="3" width="36.00390625" style="0" customWidth="1"/>
    <col min="4" max="4" width="13.7109375" style="0" customWidth="1"/>
    <col min="5" max="5" width="7.7109375" style="0" customWidth="1"/>
    <col min="6" max="6" width="10.421875" style="0" customWidth="1"/>
    <col min="7" max="7" width="7.57421875" style="0" customWidth="1"/>
    <col min="8" max="8" width="9.57421875" style="0" customWidth="1"/>
    <col min="9" max="9" width="8.00390625" style="0" customWidth="1"/>
    <col min="10" max="10" width="10.00390625" style="0" customWidth="1"/>
    <col min="11" max="11" width="10.00390625" style="85" hidden="1" customWidth="1"/>
    <col min="12" max="12" width="11.00390625" style="0" customWidth="1"/>
    <col min="13" max="13" width="10.140625" style="0" hidden="1" customWidth="1"/>
    <col min="14" max="22" width="9.140625" style="0" hidden="1" customWidth="1"/>
    <col min="23" max="23" width="9.140625" style="16" hidden="1" customWidth="1"/>
    <col min="24" max="24" width="9.140625" style="0" hidden="1" customWidth="1"/>
    <col min="25" max="25" width="9.140625" style="23" hidden="1" customWidth="1"/>
    <col min="26" max="33" width="9.140625" style="0" hidden="1" customWidth="1"/>
    <col min="34" max="34" width="9.421875" style="0" hidden="1" customWidth="1"/>
    <col min="35" max="35" width="11.140625" style="0" hidden="1" customWidth="1"/>
    <col min="36" max="38" width="9.140625" style="0" hidden="1" customWidth="1"/>
  </cols>
  <sheetData>
    <row r="2" spans="3:12" ht="12.75">
      <c r="C2" s="152" t="s">
        <v>35</v>
      </c>
      <c r="D2" s="152"/>
      <c r="E2" s="152"/>
      <c r="F2" s="152"/>
      <c r="G2" s="152"/>
      <c r="H2" s="152"/>
      <c r="I2" s="152"/>
      <c r="J2" s="152"/>
      <c r="K2" s="152"/>
      <c r="L2" s="152"/>
    </row>
    <row r="3" spans="3:12" ht="13.5" thickBot="1">
      <c r="C3" s="151" t="s">
        <v>101</v>
      </c>
      <c r="D3" s="151"/>
      <c r="E3" s="151"/>
      <c r="F3" s="151"/>
      <c r="G3" s="151"/>
      <c r="H3" s="151"/>
      <c r="I3" s="151"/>
      <c r="J3" s="151"/>
      <c r="K3" s="113"/>
      <c r="L3" s="9" t="s">
        <v>27</v>
      </c>
    </row>
    <row r="4" spans="3:12" ht="30.75" customHeight="1">
      <c r="C4" s="141" t="s">
        <v>37</v>
      </c>
      <c r="D4" s="143" t="s">
        <v>17</v>
      </c>
      <c r="E4" s="145" t="s">
        <v>11</v>
      </c>
      <c r="F4" s="146"/>
      <c r="G4" s="145" t="s">
        <v>8</v>
      </c>
      <c r="H4" s="146"/>
      <c r="I4" s="145" t="s">
        <v>9</v>
      </c>
      <c r="J4" s="146"/>
      <c r="K4" s="114"/>
      <c r="L4" s="147" t="s">
        <v>77</v>
      </c>
    </row>
    <row r="5" spans="3:35" ht="37.5" customHeight="1">
      <c r="C5" s="142"/>
      <c r="D5" s="144"/>
      <c r="E5" s="10" t="s">
        <v>49</v>
      </c>
      <c r="F5" s="10" t="s">
        <v>10</v>
      </c>
      <c r="G5" s="10" t="s">
        <v>50</v>
      </c>
      <c r="H5" s="10" t="s">
        <v>10</v>
      </c>
      <c r="I5" s="10" t="s">
        <v>50</v>
      </c>
      <c r="J5" s="10" t="s">
        <v>10</v>
      </c>
      <c r="K5" s="115"/>
      <c r="L5" s="148"/>
      <c r="R5" t="s">
        <v>63</v>
      </c>
      <c r="T5" t="s">
        <v>64</v>
      </c>
      <c r="V5" t="s">
        <v>78</v>
      </c>
      <c r="X5" t="s">
        <v>65</v>
      </c>
      <c r="Z5" t="s">
        <v>66</v>
      </c>
      <c r="AG5" t="s">
        <v>74</v>
      </c>
      <c r="AH5" t="s">
        <v>76</v>
      </c>
      <c r="AI5" t="s">
        <v>75</v>
      </c>
    </row>
    <row r="6" spans="3:34" ht="12.75" hidden="1">
      <c r="C6" s="4"/>
      <c r="D6" s="2">
        <f>NE!D6</f>
        <v>4.2125</v>
      </c>
      <c r="E6" s="2"/>
      <c r="F6" s="2"/>
      <c r="G6" s="2" t="s">
        <v>59</v>
      </c>
      <c r="H6" s="2"/>
      <c r="I6" s="2"/>
      <c r="J6" s="2"/>
      <c r="K6" s="121"/>
      <c r="L6" s="3"/>
      <c r="AC6" s="85"/>
      <c r="AD6" s="85"/>
      <c r="AF6" s="79"/>
      <c r="AG6" s="79"/>
      <c r="AH6" s="79"/>
    </row>
    <row r="7" spans="3:35" ht="12.75">
      <c r="C7" s="1"/>
      <c r="D7" s="2"/>
      <c r="E7" s="2"/>
      <c r="F7" s="2"/>
      <c r="G7" s="2"/>
      <c r="H7" s="2"/>
      <c r="I7" s="2"/>
      <c r="J7" s="2"/>
      <c r="K7" s="121"/>
      <c r="L7" s="3"/>
      <c r="AC7" s="85"/>
      <c r="AD7" s="85"/>
      <c r="AF7" s="79"/>
      <c r="AG7" s="79"/>
      <c r="AH7" s="79"/>
      <c r="AI7" s="100"/>
    </row>
    <row r="8" spans="3:38" ht="12.75">
      <c r="C8" s="32" t="s">
        <v>38</v>
      </c>
      <c r="D8" s="39">
        <f aca="true" t="shared" si="0" ref="D8:J8">D9+D10+D11</f>
        <v>508.82787500000006</v>
      </c>
      <c r="E8" s="55">
        <v>60</v>
      </c>
      <c r="F8" s="39">
        <f t="shared" si="0"/>
        <v>857.6</v>
      </c>
      <c r="G8" s="40">
        <f t="shared" si="0"/>
        <v>11</v>
      </c>
      <c r="H8" s="39">
        <f t="shared" si="0"/>
        <v>140.48</v>
      </c>
      <c r="I8" s="40">
        <f t="shared" si="0"/>
        <v>5</v>
      </c>
      <c r="J8" s="39">
        <f t="shared" si="0"/>
        <v>28.75</v>
      </c>
      <c r="K8" s="117"/>
      <c r="L8" s="41">
        <f>M8/D8</f>
        <v>1.4093567495688004</v>
      </c>
      <c r="M8" s="16">
        <f>F8-H8</f>
        <v>717.12</v>
      </c>
      <c r="N8" s="16">
        <f>N9+N10+N11</f>
        <v>717.12</v>
      </c>
      <c r="O8" s="16">
        <f aca="true" t="shared" si="1" ref="O8:O31">(N8*100)/D8</f>
        <v>140.93567495688004</v>
      </c>
      <c r="P8" s="16"/>
      <c r="Q8" s="81">
        <f>NE!D8+SE!D8+SUD!D8+SV!D8+VEST!D8+NV!D8+CENTRU!D8+'BI'!D8</f>
        <v>5743.111875</v>
      </c>
      <c r="R8" s="9">
        <f>NE!E8+SE!E8+SUD!E8+SV!E8+VEST!E8+NV!E8+CENTRU!E8+'BI'!E8</f>
        <v>508</v>
      </c>
      <c r="S8" s="9">
        <f>NE!F8+SE!F8+SUD!F8+SV!F8+VEST!F8+NV!F8+CENTRU!F8+'BI'!F8</f>
        <v>6397.16</v>
      </c>
      <c r="T8" s="9">
        <f>NE!G8+SE!G8+SUD!G8+SV!G8+VEST!G8+NV!G8+CENTRU!G8+'BI'!G8</f>
        <v>89</v>
      </c>
      <c r="U8" s="9">
        <f>NE!H8+SE!H8+SUD!H8+SV!H8+VEST!H8+NV!H8+CENTRU!H8+'BI'!H8</f>
        <v>1088.6499999999999</v>
      </c>
      <c r="V8" s="9">
        <f>NE!I8+SE!I8+SUD!I8+SV!I8+VEST!I8+NV!I8+CENTRU!I8+'BI'!I8</f>
        <v>148</v>
      </c>
      <c r="W8" s="16">
        <f>NE!J8+SE!J8+SUD!J8+SV!J8+VEST!J8+NV!J8+CENTRU!J8+'BI'!J8</f>
        <v>2282.34</v>
      </c>
      <c r="X8" s="9" t="e">
        <f>NE!#REF!+SE!#REF!+SUD!#REF!+SV!#REF!+VEST!#REF!+NV!#REF!+CENTRU!#REF!+'BI'!#REF!</f>
        <v>#REF!</v>
      </c>
      <c r="Y8" s="23" t="e">
        <f>NE!#REF!+SE!#REF!+SUD!#REF!+SV!#REF!+VEST!#REF!+NV!#REF!+CENTRU!#REF!+'BI'!#REF!</f>
        <v>#REF!</v>
      </c>
      <c r="Z8" s="9" t="e">
        <f>NE!#REF!+SE!#REF!+SUD!#REF!+SV!#REF!+VEST!#REF!+NV!#REF!+CENTRU!#REF!+'BI'!#REF!</f>
        <v>#REF!</v>
      </c>
      <c r="AA8" s="9">
        <f>NE!L8+SE!L8+SUD!L8+SV!L8+VEST!L8+NV!L8+CENTRU!L8+'BI'!L8</f>
        <v>7.548247931981424</v>
      </c>
      <c r="AB8" s="9"/>
      <c r="AC8" s="78">
        <f>R8-T8-V8</f>
        <v>271</v>
      </c>
      <c r="AD8" s="78">
        <f>S8-U8-W8</f>
        <v>3026.17</v>
      </c>
      <c r="AE8" s="9"/>
      <c r="AF8" s="80">
        <f>R8-T8</f>
        <v>419</v>
      </c>
      <c r="AG8" s="80">
        <f>S8-U8</f>
        <v>5308.51</v>
      </c>
      <c r="AH8" s="81">
        <f>AG8*100/Q8</f>
        <v>92.43264131956336</v>
      </c>
      <c r="AI8" s="100">
        <f>AG8/4.0715</f>
        <v>1303.8216873388185</v>
      </c>
      <c r="AJ8" s="9">
        <v>1.1</v>
      </c>
      <c r="AK8" s="9"/>
      <c r="AL8" s="9"/>
    </row>
    <row r="9" spans="1:35" ht="12.75">
      <c r="A9" s="16">
        <v>0</v>
      </c>
      <c r="B9" s="123">
        <f>A9-K9</f>
        <v>0</v>
      </c>
      <c r="C9" s="25" t="s">
        <v>18</v>
      </c>
      <c r="D9" s="42">
        <v>0</v>
      </c>
      <c r="E9" s="50">
        <v>0</v>
      </c>
      <c r="F9" s="42">
        <v>0</v>
      </c>
      <c r="G9" s="50">
        <v>0</v>
      </c>
      <c r="H9" s="42">
        <v>0</v>
      </c>
      <c r="I9" s="50">
        <v>0</v>
      </c>
      <c r="J9" s="42">
        <v>0</v>
      </c>
      <c r="K9" s="117"/>
      <c r="L9" s="44">
        <v>0</v>
      </c>
      <c r="M9" s="16">
        <v>0</v>
      </c>
      <c r="N9" s="16">
        <f aca="true" t="shared" si="2" ref="N9:N33">F9-H9</f>
        <v>0</v>
      </c>
      <c r="O9" s="16" t="e">
        <f t="shared" si="1"/>
        <v>#DIV/0!</v>
      </c>
      <c r="P9" s="16"/>
      <c r="Q9" s="35">
        <f>NE!D9+SE!D9+SUD!D9+SV!D9+VEST!D9+NV!D9+CENTRU!D9+'BI'!D9</f>
        <v>2617.1420000000003</v>
      </c>
      <c r="R9" s="9">
        <f>NE!E9+SE!E9+SUD!E9+SV!E9+VEST!E9+NV!E9+CENTRU!E9+'BI'!E9</f>
        <v>66</v>
      </c>
      <c r="S9" s="9">
        <f>NE!F9+SE!F9+SUD!F9+SV!F9+VEST!F9+NV!F9+CENTRU!F9+'BI'!F9</f>
        <v>1602.37</v>
      </c>
      <c r="T9" s="9">
        <f>NE!G9+SE!G9+SUD!G9+SV!G9+VEST!G9+NV!G9+CENTRU!G9+'BI'!G9</f>
        <v>10</v>
      </c>
      <c r="U9" s="9">
        <f>NE!H9+SE!H9+SUD!H9+SV!H9+VEST!H9+NV!H9+CENTRU!H9+'BI'!H9</f>
        <v>242.78</v>
      </c>
      <c r="V9" s="9">
        <f>NE!I9+SE!I9+SUD!I9+SV!I9+VEST!I9+NV!I9+CENTRU!I9+'BI'!I9</f>
        <v>21</v>
      </c>
      <c r="W9" s="16">
        <f>NE!J9+SE!J9+SUD!J9+SV!J9+VEST!J9+NV!J9+CENTRU!J9+'BI'!J9</f>
        <v>610.0600000000001</v>
      </c>
      <c r="X9" s="9" t="e">
        <f>NE!#REF!+SE!#REF!+SUD!#REF!+SV!#REF!+VEST!#REF!+NV!#REF!+CENTRU!#REF!+'BI'!#REF!</f>
        <v>#REF!</v>
      </c>
      <c r="Y9" s="23" t="e">
        <f>NE!#REF!+SE!#REF!+SUD!#REF!+SV!#REF!+VEST!#REF!+NV!#REF!+CENTRU!#REF!+'BI'!#REF!</f>
        <v>#REF!</v>
      </c>
      <c r="Z9" s="9" t="e">
        <f>NE!#REF!+SE!#REF!+SUD!#REF!+SV!#REF!+VEST!#REF!+NV!#REF!+CENTRU!#REF!+'BI'!#REF!</f>
        <v>#REF!</v>
      </c>
      <c r="AA9" s="9">
        <f>NE!L9+SE!L9+SUD!L9+SV!L9+VEST!L9+NV!L9+CENTRU!L9+'BI'!L9</f>
        <v>3.6793774152383185</v>
      </c>
      <c r="AB9" s="9"/>
      <c r="AC9" s="78">
        <f aca="true" t="shared" si="3" ref="AC9:AC32">R9-T9-V9</f>
        <v>35</v>
      </c>
      <c r="AD9" s="78">
        <f aca="true" t="shared" si="4" ref="AD9:AD32">S9-U9-W9</f>
        <v>749.5299999999999</v>
      </c>
      <c r="AF9" s="80">
        <f aca="true" t="shared" si="5" ref="AF9:AF32">R9-T9</f>
        <v>56</v>
      </c>
      <c r="AG9" s="80">
        <f aca="true" t="shared" si="6" ref="AG9:AG32">S9-U9</f>
        <v>1359.59</v>
      </c>
      <c r="AH9" s="81">
        <f aca="true" t="shared" si="7" ref="AH9:AH32">AG9*100/Q9</f>
        <v>51.94941657731984</v>
      </c>
      <c r="AI9" s="100">
        <f aca="true" t="shared" si="8" ref="AI9:AI32">AG9/4.0715</f>
        <v>333.9285275696917</v>
      </c>
    </row>
    <row r="10" spans="1:35" ht="12.75">
      <c r="A10" s="16">
        <v>0</v>
      </c>
      <c r="B10" s="123">
        <f aca="true" t="shared" si="9" ref="B10:B32">A10-K10</f>
        <v>0</v>
      </c>
      <c r="C10" s="25" t="s">
        <v>19</v>
      </c>
      <c r="D10" s="42">
        <v>0</v>
      </c>
      <c r="E10" s="50">
        <v>0</v>
      </c>
      <c r="F10" s="42">
        <v>0</v>
      </c>
      <c r="G10" s="50">
        <v>0</v>
      </c>
      <c r="H10" s="42">
        <v>0</v>
      </c>
      <c r="I10" s="50">
        <v>0</v>
      </c>
      <c r="J10" s="42">
        <v>0</v>
      </c>
      <c r="K10" s="117"/>
      <c r="L10" s="44">
        <v>0</v>
      </c>
      <c r="M10" s="16">
        <v>0</v>
      </c>
      <c r="N10" s="16">
        <f t="shared" si="2"/>
        <v>0</v>
      </c>
      <c r="O10" s="16" t="e">
        <f t="shared" si="1"/>
        <v>#DIV/0!</v>
      </c>
      <c r="P10" s="16"/>
      <c r="Q10" s="35">
        <f>NE!D10+SE!D10+SUD!D10+SV!D10+VEST!D10+NV!D10+CENTRU!D10+'BI'!D10</f>
        <v>1046.865225</v>
      </c>
      <c r="R10" s="9" t="e">
        <f>NE!E10+SE!E10+SUD!E10+SV!E10+VEST!E10+NV!E10+CENTRU!E10+'BI'!E10</f>
        <v>#VALUE!</v>
      </c>
      <c r="S10" s="9">
        <f>NE!F10+SE!F10+SUD!F10+SV!F10+VEST!F10+NV!F10+CENTRU!F10+'BI'!F10</f>
        <v>1158.62</v>
      </c>
      <c r="T10" s="9">
        <f>NE!G10+SE!G10+SUD!G10+SV!G10+VEST!G10+NV!G10+CENTRU!G10+'BI'!G10</f>
        <v>18</v>
      </c>
      <c r="U10" s="9">
        <f>NE!H10+SE!H10+SUD!H10+SV!H10+VEST!H10+NV!H10+CENTRU!H10+'BI'!H10</f>
        <v>235.78000000000003</v>
      </c>
      <c r="V10" s="9">
        <f>NE!I10+SE!I10+SUD!I10+SV!I10+VEST!I10+NV!I10+CENTRU!I10+'BI'!I10</f>
        <v>24</v>
      </c>
      <c r="W10" s="16">
        <f>NE!J10+SE!J10+SUD!J10+SV!J10+VEST!J10+NV!J10+CENTRU!J10+'BI'!J10</f>
        <v>306.72999999999996</v>
      </c>
      <c r="X10" s="9" t="e">
        <f>NE!#REF!+SE!#REF!+SUD!#REF!+SV!#REF!+VEST!#REF!+NV!#REF!+CENTRU!#REF!+'BI'!#REF!</f>
        <v>#REF!</v>
      </c>
      <c r="Y10" s="23" t="e">
        <f>NE!#REF!+SE!#REF!+SUD!#REF!+SV!#REF!+VEST!#REF!+NV!#REF!+CENTRU!#REF!+'BI'!#REF!</f>
        <v>#REF!</v>
      </c>
      <c r="Z10" s="9" t="e">
        <f>NE!#REF!+SE!#REF!+SUD!#REF!+SV!#REF!+VEST!#REF!+NV!#REF!+CENTRU!#REF!+'BI'!#REF!</f>
        <v>#REF!</v>
      </c>
      <c r="AA10" s="9">
        <f>NE!L10+SE!L10+SUD!L10+SV!L10+VEST!L10+NV!L10+CENTRU!L10+'BI'!L10</f>
        <v>6.186594388446989</v>
      </c>
      <c r="AB10" s="9"/>
      <c r="AC10" s="78" t="e">
        <f t="shared" si="3"/>
        <v>#VALUE!</v>
      </c>
      <c r="AD10" s="78">
        <f t="shared" si="4"/>
        <v>616.1099999999999</v>
      </c>
      <c r="AF10" s="80" t="e">
        <f t="shared" si="5"/>
        <v>#VALUE!</v>
      </c>
      <c r="AG10" s="80">
        <f t="shared" si="6"/>
        <v>922.8399999999999</v>
      </c>
      <c r="AH10" s="81">
        <f t="shared" si="7"/>
        <v>88.15270370643937</v>
      </c>
      <c r="AI10" s="100">
        <f t="shared" si="8"/>
        <v>226.65847967579512</v>
      </c>
    </row>
    <row r="11" spans="1:35" ht="12.75">
      <c r="A11" s="16">
        <v>120.79</v>
      </c>
      <c r="B11" s="123">
        <f t="shared" si="9"/>
        <v>120.79</v>
      </c>
      <c r="C11" s="25" t="s">
        <v>20</v>
      </c>
      <c r="D11" s="42">
        <f>A11*$D$6</f>
        <v>508.82787500000006</v>
      </c>
      <c r="E11" s="53" t="s">
        <v>96</v>
      </c>
      <c r="F11" s="45">
        <v>857.6</v>
      </c>
      <c r="G11" s="50">
        <v>11</v>
      </c>
      <c r="H11" s="42">
        <v>140.48</v>
      </c>
      <c r="I11" s="50">
        <v>5</v>
      </c>
      <c r="J11" s="42">
        <v>28.75</v>
      </c>
      <c r="K11" s="117"/>
      <c r="L11" s="44">
        <f>M11/D11</f>
        <v>1.4093567495688004</v>
      </c>
      <c r="M11" s="16">
        <f aca="true" t="shared" si="10" ref="M11:M33">F11-H11</f>
        <v>717.12</v>
      </c>
      <c r="N11" s="16">
        <f t="shared" si="2"/>
        <v>717.12</v>
      </c>
      <c r="O11" s="16">
        <f t="shared" si="1"/>
        <v>140.93567495688004</v>
      </c>
      <c r="P11" s="16"/>
      <c r="Q11" s="35">
        <f>NE!D11+SE!D11+SUD!D11+SV!D11+VEST!D11+NV!D11+CENTRU!D11+'BI'!D11</f>
        <v>2079.10465</v>
      </c>
      <c r="R11" s="9" t="e">
        <f>NE!E11+SE!E11+SUD!E11+SV!E11+VEST!E11+NV!E11+CENTRU!E11+'BI'!E11</f>
        <v>#VALUE!</v>
      </c>
      <c r="S11" s="9">
        <f>NE!F11+SE!F11+SUD!F11+SV!F11+VEST!F11+NV!F11+CENTRU!F11+'BI'!F11</f>
        <v>3636.1699999999996</v>
      </c>
      <c r="T11" s="9">
        <f>NE!G11+SE!G11+SUD!G11+SV!G11+VEST!G11+NV!G11+CENTRU!G11+'BI'!G11</f>
        <v>61</v>
      </c>
      <c r="U11" s="9">
        <f>NE!H11+SE!H11+SUD!H11+SV!H11+VEST!H11+NV!H11+CENTRU!H11+'BI'!H11</f>
        <v>610.09</v>
      </c>
      <c r="V11" s="9">
        <f>NE!I11+SE!I11+SUD!I11+SV!I11+VEST!I11+NV!I11+CENTRU!I11+'BI'!I11</f>
        <v>103</v>
      </c>
      <c r="W11" s="16">
        <f>NE!J11+SE!J11+SUD!J11+SV!J11+VEST!J11+NV!J11+CENTRU!J11+'BI'!J11</f>
        <v>1365.55</v>
      </c>
      <c r="X11" s="9" t="e">
        <f>NE!#REF!+SE!#REF!+SUD!#REF!+SV!#REF!+VEST!#REF!+NV!#REF!+CENTRU!#REF!+'BI'!#REF!</f>
        <v>#REF!</v>
      </c>
      <c r="Y11" s="23" t="e">
        <f>NE!#REF!+SE!#REF!+SUD!#REF!+SV!#REF!+VEST!#REF!+NV!#REF!+CENTRU!#REF!+'BI'!#REF!</f>
        <v>#REF!</v>
      </c>
      <c r="Z11" s="9" t="e">
        <f>NE!#REF!+SE!#REF!+SUD!#REF!+SV!#REF!+VEST!#REF!+NV!#REF!+CENTRU!#REF!+'BI'!#REF!</f>
        <v>#REF!</v>
      </c>
      <c r="AA11" s="9">
        <f>NE!L11+SE!L11+SUD!L11+SV!L11+VEST!L11+NV!L11+CENTRU!L11+'BI'!L11</f>
        <v>11.615635267039828</v>
      </c>
      <c r="AB11" s="82">
        <f>S11*100/Q11</f>
        <v>174.89114845662044</v>
      </c>
      <c r="AC11" s="78" t="e">
        <f t="shared" si="3"/>
        <v>#VALUE!</v>
      </c>
      <c r="AD11" s="78">
        <f t="shared" si="4"/>
        <v>1660.5299999999995</v>
      </c>
      <c r="AF11" s="80" t="e">
        <f t="shared" si="5"/>
        <v>#VALUE!</v>
      </c>
      <c r="AG11" s="80">
        <f t="shared" si="6"/>
        <v>3026.0799999999995</v>
      </c>
      <c r="AH11" s="81">
        <f t="shared" si="7"/>
        <v>145.54726718542037</v>
      </c>
      <c r="AI11" s="100">
        <f t="shared" si="8"/>
        <v>743.2346800933315</v>
      </c>
    </row>
    <row r="12" spans="1:35" ht="12.75">
      <c r="A12" s="16"/>
      <c r="B12" s="123">
        <f t="shared" si="9"/>
        <v>0</v>
      </c>
      <c r="C12" s="25"/>
      <c r="D12" s="42"/>
      <c r="E12" s="50"/>
      <c r="F12" s="42"/>
      <c r="G12" s="50"/>
      <c r="H12" s="42"/>
      <c r="I12" s="50"/>
      <c r="J12" s="42"/>
      <c r="K12" s="117"/>
      <c r="L12" s="44"/>
      <c r="M12" s="16">
        <f t="shared" si="10"/>
        <v>0</v>
      </c>
      <c r="N12" s="16">
        <f t="shared" si="2"/>
        <v>0</v>
      </c>
      <c r="O12" s="16" t="e">
        <f t="shared" si="1"/>
        <v>#DIV/0!</v>
      </c>
      <c r="P12" s="16"/>
      <c r="Q12" s="35">
        <f>NE!D12+SE!D12+SUD!D12+SV!D12+VEST!D12+NV!D12+CENTRU!D12+'BI'!D12</f>
        <v>0</v>
      </c>
      <c r="R12" s="9">
        <f>NE!E12+SE!E12+SUD!E12+SV!E12+VEST!E12+NV!E12+CENTRU!E12+'BI'!E12</f>
        <v>0</v>
      </c>
      <c r="T12" s="9">
        <f>NE!G12+SE!G12+SUD!G12+SV!G12+VEST!G12+NV!G12+CENTRU!G12+'BI'!G12</f>
        <v>0</v>
      </c>
      <c r="AC12" s="78">
        <f t="shared" si="3"/>
        <v>0</v>
      </c>
      <c r="AD12" s="78">
        <f t="shared" si="4"/>
        <v>0</v>
      </c>
      <c r="AF12" s="80">
        <f t="shared" si="5"/>
        <v>0</v>
      </c>
      <c r="AG12" s="80"/>
      <c r="AH12" s="81" t="e">
        <f t="shared" si="7"/>
        <v>#DIV/0!</v>
      </c>
      <c r="AI12" s="100">
        <f t="shared" si="8"/>
        <v>0</v>
      </c>
    </row>
    <row r="13" spans="1:36" ht="12.75">
      <c r="A13" s="16"/>
      <c r="B13" s="123">
        <f t="shared" si="9"/>
        <v>-56.897814530419375</v>
      </c>
      <c r="C13" s="32" t="s">
        <v>39</v>
      </c>
      <c r="D13" s="39">
        <f aca="true" t="shared" si="11" ref="D13:J13">D14</f>
        <v>320.6555000000001</v>
      </c>
      <c r="E13" s="51">
        <f t="shared" si="11"/>
        <v>29</v>
      </c>
      <c r="F13" s="39">
        <f t="shared" si="11"/>
        <v>689.42</v>
      </c>
      <c r="G13" s="51">
        <f t="shared" si="11"/>
        <v>6</v>
      </c>
      <c r="H13" s="39">
        <f t="shared" si="11"/>
        <v>164.51</v>
      </c>
      <c r="I13" s="51">
        <f t="shared" si="11"/>
        <v>13</v>
      </c>
      <c r="J13" s="39">
        <f t="shared" si="11"/>
        <v>240.82</v>
      </c>
      <c r="K13" s="117">
        <f>J13/4.2325</f>
        <v>56.897814530419375</v>
      </c>
      <c r="L13" s="41">
        <f>M13/D13</f>
        <v>1.6369904773191162</v>
      </c>
      <c r="M13" s="16">
        <f t="shared" si="10"/>
        <v>524.91</v>
      </c>
      <c r="N13" s="16">
        <f>N14</f>
        <v>524.91</v>
      </c>
      <c r="O13" s="16">
        <f t="shared" si="1"/>
        <v>163.69904773191163</v>
      </c>
      <c r="P13" s="16"/>
      <c r="Q13" s="81">
        <f>NE!D13+SE!D13+SUD!D13+SV!D13+VEST!D13+NV!D13+CENTRU!D13+'BI'!D13</f>
        <v>3619.29575</v>
      </c>
      <c r="R13" s="9">
        <f>NE!E13+SE!E13+SUD!E13+SV!E13+VEST!E13+NV!E13+CENTRU!E13+'BI'!E13</f>
        <v>318</v>
      </c>
      <c r="S13" s="9">
        <f>NE!F13+SE!F13+SUD!F13+SV!F13+VEST!F13+NV!F13+CENTRU!F13+'BI'!F13</f>
        <v>9840.029999999999</v>
      </c>
      <c r="T13" s="9">
        <f>NE!G13+SE!G13+SUD!G13+SV!G13+VEST!G13+NV!G13+CENTRU!G13+'BI'!G13</f>
        <v>72</v>
      </c>
      <c r="U13" s="9">
        <f>NE!H13+SE!H13+SUD!H13+SV!H13+VEST!H13+NV!H13+CENTRU!H13+'BI'!H13</f>
        <v>1659.4799999999998</v>
      </c>
      <c r="V13" s="9">
        <f>NE!I13+SE!I13+SUD!I13+SV!I13+VEST!I13+NV!I13+CENTRU!I13+'BI'!I13</f>
        <v>127</v>
      </c>
      <c r="W13" s="16">
        <f>NE!J13+SE!J13+SUD!J13+SV!J13+VEST!J13+NV!J13+CENTRU!J13+'BI'!J13</f>
        <v>4435.8060000000005</v>
      </c>
      <c r="X13" s="9" t="e">
        <f>NE!#REF!+SE!#REF!+SUD!#REF!+SV!#REF!+VEST!#REF!+NV!#REF!+CENTRU!#REF!+'BI'!#REF!</f>
        <v>#REF!</v>
      </c>
      <c r="Y13" s="23" t="e">
        <f>NE!#REF!+SE!#REF!+SUD!#REF!+SV!#REF!+VEST!#REF!+NV!#REF!+CENTRU!#REF!+'BI'!#REF!</f>
        <v>#REF!</v>
      </c>
      <c r="Z13" s="9" t="e">
        <f>NE!#REF!+SE!#REF!+SUD!#REF!+SV!#REF!+VEST!#REF!+NV!#REF!+CENTRU!#REF!+'BI'!#REF!</f>
        <v>#REF!</v>
      </c>
      <c r="AA13" s="9">
        <f>NE!L13+SE!L13+SUD!L13+SV!L13+VEST!L13+NV!L13+CENTRU!L13+'BI'!L13</f>
        <v>18.004999223048962</v>
      </c>
      <c r="AB13" s="9"/>
      <c r="AC13" s="78">
        <f t="shared" si="3"/>
        <v>119</v>
      </c>
      <c r="AD13" s="78">
        <f t="shared" si="4"/>
        <v>3744.743999999999</v>
      </c>
      <c r="AF13" s="80">
        <f t="shared" si="5"/>
        <v>246</v>
      </c>
      <c r="AG13" s="80">
        <f t="shared" si="6"/>
        <v>8180.549999999999</v>
      </c>
      <c r="AH13" s="81">
        <f t="shared" si="7"/>
        <v>226.02601624915562</v>
      </c>
      <c r="AI13" s="100">
        <f t="shared" si="8"/>
        <v>2009.2226452167502</v>
      </c>
      <c r="AJ13">
        <v>2.1</v>
      </c>
    </row>
    <row r="14" spans="1:35" ht="12.75">
      <c r="A14" s="16">
        <v>76.12</v>
      </c>
      <c r="B14" s="123">
        <f t="shared" si="9"/>
        <v>19.22218546958063</v>
      </c>
      <c r="C14" s="38" t="s">
        <v>44</v>
      </c>
      <c r="D14" s="42">
        <f>A14*$D$6</f>
        <v>320.6555000000001</v>
      </c>
      <c r="E14" s="50">
        <v>29</v>
      </c>
      <c r="F14" s="42">
        <v>689.42</v>
      </c>
      <c r="G14" s="50">
        <v>6</v>
      </c>
      <c r="H14" s="42">
        <v>164.51</v>
      </c>
      <c r="I14" s="50">
        <v>13</v>
      </c>
      <c r="J14" s="42">
        <v>240.82</v>
      </c>
      <c r="K14" s="117">
        <f aca="true" t="shared" si="12" ref="K14:K32">J14/4.2325</f>
        <v>56.897814530419375</v>
      </c>
      <c r="L14" s="44">
        <f>M14/D14</f>
        <v>1.6369904773191162</v>
      </c>
      <c r="M14" s="16">
        <f t="shared" si="10"/>
        <v>524.91</v>
      </c>
      <c r="N14" s="16">
        <f t="shared" si="2"/>
        <v>524.91</v>
      </c>
      <c r="O14" s="16">
        <f t="shared" si="1"/>
        <v>163.69904773191163</v>
      </c>
      <c r="P14" s="16"/>
      <c r="Q14" s="35">
        <f>NE!D14+SE!D14+SUD!D14+SV!D14+VEST!D14+NV!D14+CENTRU!D14+'BI'!D14</f>
        <v>3619.29575</v>
      </c>
      <c r="R14" s="9">
        <f>NE!E14+SE!E14+SUD!E14+SV!E14+VEST!E14+NV!E14+CENTRU!E14+'BI'!E14</f>
        <v>318</v>
      </c>
      <c r="S14" s="9">
        <f>NE!F14+SE!F14+SUD!F14+SV!F14+VEST!F14+NV!F14+CENTRU!F14+'BI'!F14</f>
        <v>9840.029999999999</v>
      </c>
      <c r="T14" s="9">
        <f>NE!G14+SE!G14+SUD!G14+SV!G14+VEST!G14+NV!G14+CENTRU!G14+'BI'!G14</f>
        <v>72</v>
      </c>
      <c r="U14" s="9">
        <f>NE!H14+SE!H14+SUD!H14+SV!H14+VEST!H14+NV!H14+CENTRU!H14+'BI'!H14</f>
        <v>1659.4799999999998</v>
      </c>
      <c r="V14" s="9">
        <f>NE!I14+SE!I14+SUD!I14+SV!I14+VEST!I14+NV!I14+CENTRU!I14+'BI'!I14</f>
        <v>127</v>
      </c>
      <c r="W14" s="16">
        <f>NE!J14+SE!J14+SUD!J14+SV!J14+VEST!J14+NV!J14+CENTRU!J14+'BI'!J14</f>
        <v>4435.8060000000005</v>
      </c>
      <c r="X14" s="9" t="e">
        <f>NE!#REF!+SE!#REF!+SUD!#REF!+SV!#REF!+VEST!#REF!+NV!#REF!+CENTRU!#REF!+'BI'!#REF!</f>
        <v>#REF!</v>
      </c>
      <c r="Y14" s="23" t="e">
        <f>NE!#REF!+SE!#REF!+SUD!#REF!+SV!#REF!+VEST!#REF!+NV!#REF!+CENTRU!#REF!+'BI'!#REF!</f>
        <v>#REF!</v>
      </c>
      <c r="Z14" s="9" t="e">
        <f>NE!#REF!+SE!#REF!+SUD!#REF!+SV!#REF!+VEST!#REF!+NV!#REF!+CENTRU!#REF!+'BI'!#REF!</f>
        <v>#REF!</v>
      </c>
      <c r="AA14" s="9">
        <f>NE!L14+SE!L14+SUD!L14+SV!L14+VEST!L14+NV!L14+CENTRU!L14+'BI'!L14</f>
        <v>18.004999223048962</v>
      </c>
      <c r="AB14" s="9"/>
      <c r="AC14" s="78">
        <f t="shared" si="3"/>
        <v>119</v>
      </c>
      <c r="AD14" s="78">
        <f t="shared" si="4"/>
        <v>3744.743999999999</v>
      </c>
      <c r="AF14" s="80">
        <f t="shared" si="5"/>
        <v>246</v>
      </c>
      <c r="AG14" s="80">
        <f t="shared" si="6"/>
        <v>8180.549999999999</v>
      </c>
      <c r="AH14" s="81">
        <f t="shared" si="7"/>
        <v>226.02601624915562</v>
      </c>
      <c r="AI14" s="100">
        <f t="shared" si="8"/>
        <v>2009.2226452167502</v>
      </c>
    </row>
    <row r="15" spans="1:35" ht="12.75">
      <c r="A15" s="16"/>
      <c r="B15" s="123">
        <f t="shared" si="9"/>
        <v>0</v>
      </c>
      <c r="C15" s="25"/>
      <c r="D15" s="42"/>
      <c r="E15" s="50"/>
      <c r="F15" s="42"/>
      <c r="G15" s="50"/>
      <c r="H15" s="42"/>
      <c r="I15" s="50"/>
      <c r="J15" s="42"/>
      <c r="K15" s="117">
        <f t="shared" si="12"/>
        <v>0</v>
      </c>
      <c r="L15" s="44"/>
      <c r="M15" s="16">
        <f t="shared" si="10"/>
        <v>0</v>
      </c>
      <c r="N15" s="16">
        <f t="shared" si="2"/>
        <v>0</v>
      </c>
      <c r="O15" s="16" t="e">
        <f t="shared" si="1"/>
        <v>#DIV/0!</v>
      </c>
      <c r="P15" s="16"/>
      <c r="Q15" s="35" t="e">
        <f>NE!D15+SE!D15+SUD!D15+SV!D15+VEST!D15+NV!D15+CENTRU!D15+'BI'!D15</f>
        <v>#VALUE!</v>
      </c>
      <c r="R15" s="9">
        <f>NE!E15+SE!E15+SUD!E15+SV!E15+VEST!E15+NV!E15+CENTRU!E15+'BI'!E15</f>
        <v>0</v>
      </c>
      <c r="T15" s="9">
        <f>NE!G15+SE!G15+SUD!G15+SV!G15+VEST!G15+NV!G15+CENTRU!G15+'BI'!G15</f>
        <v>0</v>
      </c>
      <c r="AC15" s="78">
        <f t="shared" si="3"/>
        <v>0</v>
      </c>
      <c r="AD15" s="78">
        <f t="shared" si="4"/>
        <v>0</v>
      </c>
      <c r="AF15" s="80">
        <f t="shared" si="5"/>
        <v>0</v>
      </c>
      <c r="AG15" s="80"/>
      <c r="AH15" s="81" t="e">
        <f t="shared" si="7"/>
        <v>#VALUE!</v>
      </c>
      <c r="AI15" s="100">
        <f t="shared" si="8"/>
        <v>0</v>
      </c>
    </row>
    <row r="16" spans="1:35" ht="12.75">
      <c r="A16" s="16"/>
      <c r="B16" s="123">
        <f t="shared" si="9"/>
        <v>-10.53987005316007</v>
      </c>
      <c r="C16" s="32" t="s">
        <v>45</v>
      </c>
      <c r="D16" s="39">
        <f aca="true" t="shared" si="13" ref="D16:J16">D17+D18+D19+D20</f>
        <v>240.49162500000003</v>
      </c>
      <c r="E16" s="51">
        <f t="shared" si="13"/>
        <v>68</v>
      </c>
      <c r="F16" s="39">
        <f t="shared" si="13"/>
        <v>871.2</v>
      </c>
      <c r="G16" s="51">
        <f t="shared" si="13"/>
        <v>14</v>
      </c>
      <c r="H16" s="39">
        <f t="shared" si="13"/>
        <v>154.16000000000003</v>
      </c>
      <c r="I16" s="51">
        <f t="shared" si="13"/>
        <v>4</v>
      </c>
      <c r="J16" s="39">
        <f t="shared" si="13"/>
        <v>44.61</v>
      </c>
      <c r="K16" s="117">
        <f t="shared" si="12"/>
        <v>10.53987005316007</v>
      </c>
      <c r="L16" s="41">
        <f>M16/D16</f>
        <v>2.9815591291380725</v>
      </c>
      <c r="M16" s="16">
        <f t="shared" si="10"/>
        <v>717.04</v>
      </c>
      <c r="N16" s="16">
        <f>N17+N18+N19+N20</f>
        <v>717.04</v>
      </c>
      <c r="O16" s="16">
        <f t="shared" si="1"/>
        <v>298.15591291380724</v>
      </c>
      <c r="P16" s="16"/>
      <c r="Q16" s="81">
        <f>NE!D16+SE!D16+SUD!D16+SV!D16+VEST!D16+NV!D16+CENTRU!D16+'BI'!D16</f>
        <v>2714.45075</v>
      </c>
      <c r="R16" s="9">
        <f>NE!E16+SE!E16+SUD!E16+SV!E16+VEST!E16+NV!E16+CENTRU!E16+'BI'!E16</f>
        <v>1221</v>
      </c>
      <c r="S16" s="9">
        <f>NE!F16+SE!F16+SUD!F16+SV!F16+VEST!F16+NV!F16+CENTRU!F16+'BI'!F16</f>
        <v>7006.680000000001</v>
      </c>
      <c r="T16" s="9">
        <f>NE!G16+SE!G16+SUD!G16+SV!G16+VEST!G16+NV!G16+CENTRU!G16+'BI'!G16</f>
        <v>267</v>
      </c>
      <c r="U16" s="9">
        <f>NE!H16+SE!H16+SUD!H16+SV!H16+VEST!H16+NV!H16+CENTRU!H16+'BI'!H16</f>
        <v>1168.6200000000001</v>
      </c>
      <c r="V16" s="9">
        <f>NE!I16+SE!I16+SUD!I16+SV!I16+VEST!I16+NV!I16+CENTRU!I16+'BI'!I16</f>
        <v>348</v>
      </c>
      <c r="W16" s="16">
        <f>NE!J16+SE!J16+SUD!J16+SV!J16+VEST!J16+NV!J16+CENTRU!J16+'BI'!J16</f>
        <v>2196.8300000000004</v>
      </c>
      <c r="X16" s="9" t="e">
        <f>NE!#REF!+SE!#REF!+SUD!#REF!+SV!#REF!+VEST!#REF!+NV!#REF!+CENTRU!#REF!+'BI'!#REF!</f>
        <v>#REF!</v>
      </c>
      <c r="Y16" s="23" t="e">
        <f>NE!#REF!+SE!#REF!+SUD!#REF!+SV!#REF!+VEST!#REF!+NV!#REF!+CENTRU!#REF!+'BI'!#REF!</f>
        <v>#REF!</v>
      </c>
      <c r="Z16" s="9" t="e">
        <f>NE!#REF!+SE!#REF!+SUD!#REF!+SV!#REF!+VEST!#REF!+NV!#REF!+CENTRU!#REF!+'BI'!#REF!</f>
        <v>#REF!</v>
      </c>
      <c r="AA16" s="9">
        <f>NE!L16+SE!L16+SUD!L16+SV!L16+VEST!L16+NV!L16+CENTRU!L16+'BI'!L16</f>
        <v>17.755844410231013</v>
      </c>
      <c r="AB16" s="9"/>
      <c r="AC16" s="78">
        <f t="shared" si="3"/>
        <v>606</v>
      </c>
      <c r="AD16" s="78">
        <f t="shared" si="4"/>
        <v>3641.230000000001</v>
      </c>
      <c r="AF16" s="80">
        <f t="shared" si="5"/>
        <v>954</v>
      </c>
      <c r="AG16" s="80">
        <f t="shared" si="6"/>
        <v>5838.060000000001</v>
      </c>
      <c r="AH16" s="81">
        <f t="shared" si="7"/>
        <v>215.07334402733227</v>
      </c>
      <c r="AI16" s="100">
        <f t="shared" si="8"/>
        <v>1433.884317818986</v>
      </c>
    </row>
    <row r="17" spans="1:36" ht="12.75">
      <c r="A17" s="16">
        <v>15.07</v>
      </c>
      <c r="B17" s="123">
        <f t="shared" si="9"/>
        <v>15.07</v>
      </c>
      <c r="C17" s="38" t="s">
        <v>40</v>
      </c>
      <c r="D17" s="42">
        <f>A17*$D$6</f>
        <v>63.482375000000005</v>
      </c>
      <c r="E17" s="50">
        <v>3</v>
      </c>
      <c r="F17" s="45">
        <v>93.45</v>
      </c>
      <c r="G17" s="50">
        <v>0</v>
      </c>
      <c r="H17" s="42">
        <v>0</v>
      </c>
      <c r="I17" s="50">
        <v>0</v>
      </c>
      <c r="J17" s="42">
        <v>0</v>
      </c>
      <c r="K17" s="117">
        <f t="shared" si="12"/>
        <v>0</v>
      </c>
      <c r="L17" s="44">
        <f>M17/D17</f>
        <v>1.4720621274802652</v>
      </c>
      <c r="M17" s="16">
        <f t="shared" si="10"/>
        <v>93.45</v>
      </c>
      <c r="N17" s="16">
        <f t="shared" si="2"/>
        <v>93.45</v>
      </c>
      <c r="O17" s="16">
        <f t="shared" si="1"/>
        <v>147.2062127480265</v>
      </c>
      <c r="P17" s="16"/>
      <c r="Q17" s="35">
        <f>NE!D17+SE!D17+SUD!D17+SV!D17+VEST!D17+NV!D17+CENTRU!D17+'BI'!D17</f>
        <v>716.588375</v>
      </c>
      <c r="R17" s="9">
        <f>NE!E17+SE!E17+SUD!E17+SV!E17+VEST!E17+NV!E17+CENTRU!E17+'BI'!E17</f>
        <v>126</v>
      </c>
      <c r="S17" s="9">
        <f>NE!F17+SE!F17+SUD!F17+SV!F17+VEST!F17+NV!F17+CENTRU!F17+'BI'!F17</f>
        <v>1427.07</v>
      </c>
      <c r="T17" s="9">
        <f>NE!G17+SE!G17+SUD!G17+SV!G17+VEST!G17+NV!G17+CENTRU!G17+'BI'!G17</f>
        <v>17</v>
      </c>
      <c r="U17" s="9">
        <f>NE!H17+SE!H17+SUD!H17+SV!H17+VEST!H17+NV!H17+CENTRU!H17+'BI'!H17</f>
        <v>155.02999999999997</v>
      </c>
      <c r="V17" s="9">
        <f>NE!I17+SE!I17+SUD!I17+SV!I17+VEST!I17+NV!I17+CENTRU!I17+'BI'!I17</f>
        <v>44</v>
      </c>
      <c r="W17" s="16">
        <f>NE!J17+SE!J17+SUD!J17+SV!J17+VEST!J17+NV!J17+CENTRU!J17+'BI'!J17</f>
        <v>568.4000000000001</v>
      </c>
      <c r="X17" s="9" t="e">
        <f>NE!#REF!+SE!#REF!+SUD!#REF!+SV!#REF!+VEST!#REF!+NV!#REF!+CENTRU!#REF!+'BI'!#REF!</f>
        <v>#REF!</v>
      </c>
      <c r="Y17" s="23" t="e">
        <f>NE!#REF!+SE!#REF!+SUD!#REF!+SV!#REF!+VEST!#REF!+NV!#REF!+CENTRU!#REF!+'BI'!#REF!</f>
        <v>#REF!</v>
      </c>
      <c r="Z17" s="9" t="e">
        <f>NE!#REF!+SE!#REF!+SUD!#REF!+SV!#REF!+VEST!#REF!+NV!#REF!+CENTRU!#REF!+'BI'!#REF!</f>
        <v>#REF!</v>
      </c>
      <c r="AA17" s="9">
        <f>NE!L17+SE!L17+SUD!L17+SV!L17+VEST!L17+NV!L17+CENTRU!L17+'BI'!L17</f>
        <v>14.364859160589576</v>
      </c>
      <c r="AB17" s="9"/>
      <c r="AC17" s="78">
        <f t="shared" si="3"/>
        <v>65</v>
      </c>
      <c r="AD17" s="78">
        <f t="shared" si="4"/>
        <v>703.6399999999999</v>
      </c>
      <c r="AF17" s="80">
        <f t="shared" si="5"/>
        <v>109</v>
      </c>
      <c r="AG17" s="80">
        <f t="shared" si="6"/>
        <v>1272.04</v>
      </c>
      <c r="AH17" s="81">
        <f t="shared" si="7"/>
        <v>177.51334578934524</v>
      </c>
      <c r="AI17" s="100">
        <f t="shared" si="8"/>
        <v>312.4253960456834</v>
      </c>
      <c r="AJ17">
        <v>3.1</v>
      </c>
    </row>
    <row r="18" spans="1:36" ht="12.75">
      <c r="A18" s="16">
        <v>8.64</v>
      </c>
      <c r="B18" s="123">
        <f t="shared" si="9"/>
        <v>7.3169049025398705</v>
      </c>
      <c r="C18" s="38" t="s">
        <v>21</v>
      </c>
      <c r="D18" s="42">
        <f>A18*$D$6</f>
        <v>36.39600000000001</v>
      </c>
      <c r="E18" s="50">
        <v>27</v>
      </c>
      <c r="F18" s="42">
        <v>72.7</v>
      </c>
      <c r="G18" s="50">
        <v>8</v>
      </c>
      <c r="H18" s="42">
        <v>21.64</v>
      </c>
      <c r="I18" s="50">
        <v>2</v>
      </c>
      <c r="J18" s="42">
        <v>5.6</v>
      </c>
      <c r="K18" s="117">
        <f t="shared" si="12"/>
        <v>1.3230950974601299</v>
      </c>
      <c r="L18" s="44">
        <f>M18/D18</f>
        <v>1.4029014177382126</v>
      </c>
      <c r="M18" s="16">
        <f t="shared" si="10"/>
        <v>51.06</v>
      </c>
      <c r="N18" s="16">
        <f t="shared" si="2"/>
        <v>51.06</v>
      </c>
      <c r="O18" s="16">
        <f t="shared" si="1"/>
        <v>140.29014177382126</v>
      </c>
      <c r="P18" s="16"/>
      <c r="Q18" s="35">
        <f>NE!D18+SE!D18+SUD!D18+SV!D18+VEST!D18+NV!D18+CENTRU!D18+'BI'!D18</f>
        <v>410.80300000000005</v>
      </c>
      <c r="R18" s="9">
        <f>NE!E18+SE!E18+SUD!E18+SV!E18+VEST!E18+NV!E18+CENTRU!E18+'BI'!E18</f>
        <v>412</v>
      </c>
      <c r="S18" s="9">
        <f>NE!F18+SE!F18+SUD!F18+SV!F18+VEST!F18+NV!F18+CENTRU!F18+'BI'!F18</f>
        <v>941.43</v>
      </c>
      <c r="T18" s="9">
        <f>NE!G18+SE!G18+SUD!G18+SV!G18+VEST!G18+NV!G18+CENTRU!G18+'BI'!G18</f>
        <v>138</v>
      </c>
      <c r="U18" s="9">
        <f>NE!H18+SE!H18+SUD!H18+SV!H18+VEST!H18+NV!H18+CENTRU!H18+'BI'!H18</f>
        <v>314.58</v>
      </c>
      <c r="V18" s="9">
        <f>NE!I18+SE!I18+SUD!I18+SV!I18+VEST!I18+NV!I18+CENTRU!I18+'BI'!I18</f>
        <v>112</v>
      </c>
      <c r="W18" s="16">
        <f>NE!J18+SE!J18+SUD!J18+SV!J18+VEST!J18+NV!J18+CENTRU!J18+'BI'!J18</f>
        <v>255.78</v>
      </c>
      <c r="X18" s="9" t="e">
        <f>NE!#REF!+SE!#REF!+SUD!#REF!+SV!#REF!+VEST!#REF!+NV!#REF!+CENTRU!#REF!+'BI'!#REF!</f>
        <v>#REF!</v>
      </c>
      <c r="Y18" s="23" t="e">
        <f>NE!#REF!+SE!#REF!+SUD!#REF!+SV!#REF!+VEST!#REF!+NV!#REF!+CENTRU!#REF!+'BI'!#REF!</f>
        <v>#REF!</v>
      </c>
      <c r="Z18" s="9" t="e">
        <f>NE!#REF!+SE!#REF!+SUD!#REF!+SV!#REF!+VEST!#REF!+NV!#REF!+CENTRU!#REF!+'BI'!#REF!</f>
        <v>#REF!</v>
      </c>
      <c r="AA18" s="9">
        <f>NE!L18+SE!L18+SUD!L18+SV!L18+VEST!L18+NV!L18+CENTRU!L18+'BI'!L18</f>
        <v>12.16577403798089</v>
      </c>
      <c r="AB18" s="9"/>
      <c r="AC18" s="78">
        <f t="shared" si="3"/>
        <v>162</v>
      </c>
      <c r="AD18" s="78">
        <f t="shared" si="4"/>
        <v>371.06999999999994</v>
      </c>
      <c r="AF18" s="80">
        <f t="shared" si="5"/>
        <v>274</v>
      </c>
      <c r="AG18" s="80">
        <f t="shared" si="6"/>
        <v>626.8499999999999</v>
      </c>
      <c r="AH18" s="81">
        <f t="shared" si="7"/>
        <v>152.59138808626028</v>
      </c>
      <c r="AI18" s="100">
        <f t="shared" si="8"/>
        <v>153.9604568340906</v>
      </c>
      <c r="AJ18">
        <v>3.2</v>
      </c>
    </row>
    <row r="19" spans="1:36" ht="12.75">
      <c r="A19" s="16">
        <v>8.64</v>
      </c>
      <c r="B19" s="123">
        <f t="shared" si="9"/>
        <v>0.21708210277613738</v>
      </c>
      <c r="C19" s="38" t="s">
        <v>46</v>
      </c>
      <c r="D19" s="42">
        <f>A19*$D$6</f>
        <v>36.39600000000001</v>
      </c>
      <c r="E19" s="50">
        <v>1</v>
      </c>
      <c r="F19" s="42">
        <v>35.65</v>
      </c>
      <c r="G19" s="50">
        <v>0</v>
      </c>
      <c r="H19" s="42">
        <v>0</v>
      </c>
      <c r="I19" s="50">
        <v>1</v>
      </c>
      <c r="J19" s="42">
        <v>35.65</v>
      </c>
      <c r="K19" s="117">
        <f t="shared" si="12"/>
        <v>8.422917897223863</v>
      </c>
      <c r="L19" s="44">
        <f>M19/D19</f>
        <v>0.9795032421145178</v>
      </c>
      <c r="M19" s="16">
        <f t="shared" si="10"/>
        <v>35.65</v>
      </c>
      <c r="N19" s="16">
        <f t="shared" si="2"/>
        <v>35.65</v>
      </c>
      <c r="O19" s="16">
        <f t="shared" si="1"/>
        <v>97.95032421145179</v>
      </c>
      <c r="P19" s="16"/>
      <c r="Q19" s="35">
        <f>NE!D19+SE!D19+SUD!D19+SV!D19+VEST!D19+NV!D19+CENTRU!D19+'BI'!D19</f>
        <v>410.80300000000005</v>
      </c>
      <c r="R19" s="9">
        <f>NE!E19+SE!E19+SUD!E19+SV!E19+VEST!E19+NV!E19+CENTRU!E19+'BI'!E19</f>
        <v>11</v>
      </c>
      <c r="S19" s="9">
        <f>NE!F19+SE!F19+SUD!F19+SV!F19+VEST!F19+NV!F19+CENTRU!F19+'BI'!F19</f>
        <v>377.57</v>
      </c>
      <c r="T19" s="9">
        <f>NE!G19+SE!G19+SUD!G19+SV!G19+VEST!G19+NV!G19+CENTRU!G19+'BI'!G19</f>
        <v>1</v>
      </c>
      <c r="U19" s="9">
        <f>NE!H19+SE!H19+SUD!H19+SV!H19+VEST!H19+NV!H19+CENTRU!H19+'BI'!H19</f>
        <v>24.73</v>
      </c>
      <c r="V19" s="9">
        <f>NE!I19+SE!I19+SUD!I19+SV!I19+VEST!I19+NV!I19+CENTRU!I19+'BI'!I19</f>
        <v>9</v>
      </c>
      <c r="W19" s="16">
        <f>NE!J19+SE!J19+SUD!J19+SV!J19+VEST!J19+NV!J19+CENTRU!J19+'BI'!J19</f>
        <v>337.02</v>
      </c>
      <c r="X19" s="9" t="e">
        <f>NE!#REF!+SE!#REF!+SUD!#REF!+SV!#REF!+VEST!#REF!+NV!#REF!+CENTRU!#REF!+'BI'!#REF!</f>
        <v>#REF!</v>
      </c>
      <c r="Y19" s="23" t="e">
        <f>NE!#REF!+SE!#REF!+SUD!#REF!+SV!#REF!+VEST!#REF!+NV!#REF!+CENTRU!#REF!+'BI'!#REF!</f>
        <v>#REF!</v>
      </c>
      <c r="Z19" s="9" t="e">
        <f>NE!#REF!+SE!#REF!+SUD!#REF!+SV!#REF!+VEST!#REF!+NV!#REF!+CENTRU!#REF!+'BI'!#REF!</f>
        <v>#REF!</v>
      </c>
      <c r="AA19" s="9">
        <f>NE!L19+SE!L19+SUD!L19+SV!L19+VEST!L19+NV!L19+CENTRU!L19+'BI'!L19</f>
        <v>6.979325469010867</v>
      </c>
      <c r="AB19" s="9"/>
      <c r="AC19" s="78">
        <f t="shared" si="3"/>
        <v>1</v>
      </c>
      <c r="AD19" s="78">
        <f t="shared" si="4"/>
        <v>15.819999999999993</v>
      </c>
      <c r="AF19" s="80">
        <f t="shared" si="5"/>
        <v>10</v>
      </c>
      <c r="AG19" s="80">
        <f t="shared" si="6"/>
        <v>352.84</v>
      </c>
      <c r="AH19" s="81">
        <f t="shared" si="7"/>
        <v>85.89031725668994</v>
      </c>
      <c r="AI19" s="100">
        <f t="shared" si="8"/>
        <v>86.6609357730566</v>
      </c>
      <c r="AJ19">
        <v>3.3</v>
      </c>
    </row>
    <row r="20" spans="1:36" ht="12.75">
      <c r="A20" s="16">
        <v>24.74</v>
      </c>
      <c r="B20" s="123">
        <f t="shared" si="9"/>
        <v>23.94614294152392</v>
      </c>
      <c r="C20" s="38" t="s">
        <v>47</v>
      </c>
      <c r="D20" s="42">
        <f>A20*$D$6</f>
        <v>104.21725</v>
      </c>
      <c r="E20" s="50">
        <v>37</v>
      </c>
      <c r="F20" s="42">
        <v>669.4</v>
      </c>
      <c r="G20" s="50">
        <v>6</v>
      </c>
      <c r="H20" s="42">
        <v>132.52</v>
      </c>
      <c r="I20" s="50">
        <v>1</v>
      </c>
      <c r="J20" s="42">
        <v>3.36</v>
      </c>
      <c r="K20" s="117">
        <f t="shared" si="12"/>
        <v>0.7938570584760779</v>
      </c>
      <c r="L20" s="44">
        <f>M20/D20</f>
        <v>5.151546409063759</v>
      </c>
      <c r="M20" s="16">
        <f t="shared" si="10"/>
        <v>536.88</v>
      </c>
      <c r="N20" s="16">
        <f t="shared" si="2"/>
        <v>536.88</v>
      </c>
      <c r="O20" s="16">
        <f t="shared" si="1"/>
        <v>515.1546409063758</v>
      </c>
      <c r="P20" s="16"/>
      <c r="Q20" s="35">
        <f>NE!D20+SE!D20+SUD!D20+SV!D20+VEST!D20+NV!D20+CENTRU!D20+'BI'!D20</f>
        <v>1176.256375</v>
      </c>
      <c r="R20" s="9">
        <f>NE!E20+SE!E20+SUD!E20+SV!E20+VEST!E20+NV!E20+CENTRU!E20+'BI'!E20</f>
        <v>672</v>
      </c>
      <c r="S20" s="9">
        <f>NE!F20+SE!F20+SUD!F20+SV!F20+VEST!F20+NV!F20+CENTRU!F20+'BI'!F20</f>
        <v>4260.61</v>
      </c>
      <c r="T20" s="9">
        <f>NE!G20+SE!G20+SUD!G20+SV!G20+VEST!G20+NV!G20+CENTRU!G20+'BI'!G20</f>
        <v>111</v>
      </c>
      <c r="U20" s="9">
        <f>NE!H20+SE!H20+SUD!H20+SV!H20+VEST!H20+NV!H20+CENTRU!H20+'BI'!H20</f>
        <v>674.28</v>
      </c>
      <c r="V20" s="9">
        <f>NE!I20+SE!I20+SUD!I20+SV!I20+VEST!I20+NV!I20+CENTRU!I20+'BI'!I20</f>
        <v>183</v>
      </c>
      <c r="W20" s="16">
        <f>NE!J20+SE!J20+SUD!J20+SV!J20+VEST!J20+NV!J20+CENTRU!J20+'BI'!J20</f>
        <v>1035.6299999999999</v>
      </c>
      <c r="X20" s="9" t="e">
        <f>NE!#REF!+SE!#REF!+SUD!#REF!+SV!#REF!+VEST!#REF!+NV!#REF!+CENTRU!#REF!+'BI'!#REF!</f>
        <v>#REF!</v>
      </c>
      <c r="Y20" s="23" t="e">
        <f>NE!#REF!+SE!#REF!+SUD!#REF!+SV!#REF!+VEST!#REF!+NV!#REF!+CENTRU!#REF!+'BI'!#REF!</f>
        <v>#REF!</v>
      </c>
      <c r="Z20" s="9" t="e">
        <f>NE!#REF!+SE!#REF!+SUD!#REF!+SV!#REF!+VEST!#REF!+NV!#REF!+CENTRU!#REF!+'BI'!#REF!</f>
        <v>#REF!</v>
      </c>
      <c r="AA20" s="9">
        <f>NE!L20+SE!L20+SUD!L20+SV!L20+VEST!L20+NV!L20+CENTRU!L20+'BI'!L20</f>
        <v>25.537122055241845</v>
      </c>
      <c r="AB20" s="9"/>
      <c r="AC20" s="78">
        <f t="shared" si="3"/>
        <v>378</v>
      </c>
      <c r="AD20" s="78">
        <f t="shared" si="4"/>
        <v>2550.7</v>
      </c>
      <c r="AF20" s="80">
        <f t="shared" si="5"/>
        <v>561</v>
      </c>
      <c r="AG20" s="80">
        <f t="shared" si="6"/>
        <v>3586.33</v>
      </c>
      <c r="AH20" s="81">
        <f t="shared" si="7"/>
        <v>304.89356540150527</v>
      </c>
      <c r="AI20" s="100">
        <f t="shared" si="8"/>
        <v>880.8375291661549</v>
      </c>
      <c r="AJ20">
        <v>3.4</v>
      </c>
    </row>
    <row r="21" spans="1:35" ht="12.75">
      <c r="A21" s="16"/>
      <c r="B21" s="123">
        <f t="shared" si="9"/>
        <v>0</v>
      </c>
      <c r="C21" s="25"/>
      <c r="D21" s="42"/>
      <c r="E21" s="50"/>
      <c r="F21" s="42"/>
      <c r="G21" s="50"/>
      <c r="H21" s="42"/>
      <c r="I21" s="50"/>
      <c r="J21" s="42"/>
      <c r="K21" s="117">
        <f t="shared" si="12"/>
        <v>0</v>
      </c>
      <c r="L21" s="44"/>
      <c r="M21" s="16">
        <f t="shared" si="10"/>
        <v>0</v>
      </c>
      <c r="N21" s="16">
        <f t="shared" si="2"/>
        <v>0</v>
      </c>
      <c r="O21" s="16" t="e">
        <f t="shared" si="1"/>
        <v>#DIV/0!</v>
      </c>
      <c r="P21" s="16"/>
      <c r="Q21" s="35">
        <f>NE!D21+SE!D21+SUD!D21+SV!D21+VEST!D21+NV!D21+CENTRU!D21+'BI'!D21</f>
        <v>0</v>
      </c>
      <c r="R21" s="9">
        <f>NE!E21+SE!E21+SUD!E21+SV!E21+VEST!E21+NV!E21+CENTRU!E21+'BI'!E21</f>
        <v>0</v>
      </c>
      <c r="T21" s="9">
        <f>NE!G21+SE!G21+SUD!G21+SV!G21+VEST!G21+NV!G21+CENTRU!G21+'BI'!G21</f>
        <v>0</v>
      </c>
      <c r="AC21" s="78">
        <f t="shared" si="3"/>
        <v>0</v>
      </c>
      <c r="AD21" s="78">
        <f t="shared" si="4"/>
        <v>0</v>
      </c>
      <c r="AF21" s="80">
        <f t="shared" si="5"/>
        <v>0</v>
      </c>
      <c r="AG21" s="80"/>
      <c r="AH21" s="81" t="e">
        <f t="shared" si="7"/>
        <v>#DIV/0!</v>
      </c>
      <c r="AI21" s="100">
        <f t="shared" si="8"/>
        <v>0</v>
      </c>
    </row>
    <row r="22" spans="1:35" ht="12.75">
      <c r="A22" s="16"/>
      <c r="B22" s="123">
        <f t="shared" si="9"/>
        <v>-19.154164205552274</v>
      </c>
      <c r="C22" s="32" t="s">
        <v>22</v>
      </c>
      <c r="D22" s="39">
        <f aca="true" t="shared" si="14" ref="D22:J22">D23+D24+D25</f>
        <v>261.132875</v>
      </c>
      <c r="E22" s="51">
        <f t="shared" si="14"/>
        <v>521</v>
      </c>
      <c r="F22" s="39">
        <f t="shared" si="14"/>
        <v>769.12</v>
      </c>
      <c r="G22" s="51">
        <f t="shared" si="14"/>
        <v>208</v>
      </c>
      <c r="H22" s="39">
        <f t="shared" si="14"/>
        <v>403.47</v>
      </c>
      <c r="I22" s="51">
        <f t="shared" si="14"/>
        <v>63</v>
      </c>
      <c r="J22" s="39">
        <f t="shared" si="14"/>
        <v>81.07</v>
      </c>
      <c r="K22" s="117">
        <f t="shared" si="12"/>
        <v>19.154164205552274</v>
      </c>
      <c r="L22" s="41">
        <f>M22/D22</f>
        <v>1.4002449902181024</v>
      </c>
      <c r="M22" s="16">
        <f t="shared" si="10"/>
        <v>365.65</v>
      </c>
      <c r="N22" s="16">
        <f>N23+N24+N25</f>
        <v>365.65</v>
      </c>
      <c r="O22" s="16">
        <f t="shared" si="1"/>
        <v>140.02449902181024</v>
      </c>
      <c r="P22" s="16"/>
      <c r="Q22" s="81">
        <f>NE!D22+SE!D22+SUD!D22+SV!D22+VEST!D22+NV!D22+CENTRU!D22+'BI'!D22</f>
        <v>2947.48625</v>
      </c>
      <c r="R22" s="9">
        <f>NE!E22+SE!E22+SUD!E22+SV!E22+VEST!E22+NV!E22+CENTRU!E22+'BI'!E22</f>
        <v>4649</v>
      </c>
      <c r="S22" s="9">
        <f>NE!F22+SE!F22+SUD!F22+SV!F22+VEST!F22+NV!F22+CENTRU!F22+'BI'!F22</f>
        <v>6465.746</v>
      </c>
      <c r="T22" s="9">
        <f>NE!G22+SE!G22+SUD!G22+SV!G22+VEST!G22+NV!G22+CENTRU!G22+'BI'!G22</f>
        <v>1839</v>
      </c>
      <c r="U22" s="9">
        <f>NE!H22+SE!H22+SUD!H22+SV!H22+VEST!H22+NV!H22+CENTRU!H22+'BI'!H22</f>
        <v>2743.0460000000003</v>
      </c>
      <c r="V22" s="9">
        <f>NE!I22+SE!I22+SUD!I22+SV!I22+VEST!I22+NV!I22+CENTRU!I22+'BI'!I22</f>
        <v>887</v>
      </c>
      <c r="W22" s="16">
        <f>NE!J22+SE!J22+SUD!J22+SV!J22+VEST!J22+NV!J22+CENTRU!J22+'BI'!J22</f>
        <v>865.79</v>
      </c>
      <c r="X22" s="9" t="e">
        <f>NE!#REF!+SE!#REF!+SUD!#REF!+SV!#REF!+VEST!#REF!+NV!#REF!+CENTRU!#REF!+'BI'!#REF!</f>
        <v>#REF!</v>
      </c>
      <c r="Y22" s="23" t="e">
        <f>NE!#REF!+SE!#REF!+SUD!#REF!+SV!#REF!+VEST!#REF!+NV!#REF!+CENTRU!#REF!+'BI'!#REF!</f>
        <v>#REF!</v>
      </c>
      <c r="Z22" s="9" t="e">
        <f>NE!#REF!+SE!#REF!+SUD!#REF!+SV!#REF!+VEST!#REF!+NV!#REF!+CENTRU!#REF!+'BI'!#REF!</f>
        <v>#REF!</v>
      </c>
      <c r="AA22" s="9">
        <f>NE!L22+SE!L22+SUD!L22+SV!L22+VEST!L22+NV!L22+CENTRU!L22+'BI'!L22</f>
        <v>10.35713970049075</v>
      </c>
      <c r="AB22" s="9"/>
      <c r="AC22" s="78">
        <f t="shared" si="3"/>
        <v>1923</v>
      </c>
      <c r="AD22" s="78">
        <f t="shared" si="4"/>
        <v>2856.91</v>
      </c>
      <c r="AF22" s="80">
        <f t="shared" si="5"/>
        <v>2810</v>
      </c>
      <c r="AG22" s="80">
        <f t="shared" si="6"/>
        <v>3722.7</v>
      </c>
      <c r="AH22" s="81">
        <f t="shared" si="7"/>
        <v>126.30084364261242</v>
      </c>
      <c r="AI22" s="100">
        <f t="shared" si="8"/>
        <v>914.3313275205697</v>
      </c>
    </row>
    <row r="23" spans="1:36" ht="12.75">
      <c r="A23" s="16">
        <v>23.83</v>
      </c>
      <c r="B23" s="123">
        <f t="shared" si="9"/>
        <v>12.671110454813938</v>
      </c>
      <c r="C23" s="38" t="s">
        <v>23</v>
      </c>
      <c r="D23" s="42">
        <f>A23*$D$6</f>
        <v>100.383875</v>
      </c>
      <c r="E23" s="50">
        <v>34</v>
      </c>
      <c r="F23" s="42">
        <v>492.81</v>
      </c>
      <c r="G23" s="50">
        <v>22</v>
      </c>
      <c r="H23" s="42">
        <v>316.18</v>
      </c>
      <c r="I23" s="50">
        <v>2</v>
      </c>
      <c r="J23" s="42">
        <v>47.23</v>
      </c>
      <c r="K23" s="117">
        <f t="shared" si="12"/>
        <v>11.15888954518606</v>
      </c>
      <c r="L23" s="44">
        <f>M23/D23</f>
        <v>1.7595455445408936</v>
      </c>
      <c r="M23" s="16">
        <f t="shared" si="10"/>
        <v>176.63</v>
      </c>
      <c r="N23" s="16">
        <f t="shared" si="2"/>
        <v>176.63</v>
      </c>
      <c r="O23" s="16">
        <f t="shared" si="1"/>
        <v>175.95455445408936</v>
      </c>
      <c r="P23" s="16"/>
      <c r="Q23" s="35">
        <f>NE!D23+SE!D23+SUD!D23+SV!D23+VEST!D23+NV!D23+CENTRU!D23+'BI'!D23</f>
        <v>1132.8255</v>
      </c>
      <c r="R23" s="9">
        <f>NE!E23+SE!E23+SUD!E23+SV!E23+VEST!E23+NV!E23+CENTRU!E23+'BI'!E23</f>
        <v>258</v>
      </c>
      <c r="S23" s="9">
        <f>NE!F23+SE!F23+SUD!F23+SV!F23+VEST!F23+NV!F23+CENTRU!F23+'BI'!F23</f>
        <v>3742.8599999999997</v>
      </c>
      <c r="T23" s="9">
        <f>NE!G23+SE!G23+SUD!G23+SV!G23+VEST!G23+NV!G23+CENTRU!G23+'BI'!G23</f>
        <v>122</v>
      </c>
      <c r="U23" s="9">
        <f>NE!H23+SE!H23+SUD!H23+SV!H23+VEST!H23+NV!H23+CENTRU!H23+'BI'!H23</f>
        <v>1796.06</v>
      </c>
      <c r="V23" s="9">
        <f>NE!I23+SE!I23+SUD!I23+SV!I23+VEST!I23+NV!I23+CENTRU!I23+'BI'!I23</f>
        <v>29</v>
      </c>
      <c r="W23" s="16">
        <f>NE!J23+SE!J23+SUD!J23+SV!J23+VEST!J23+NV!J23+CENTRU!J23+'BI'!J23</f>
        <v>394.65999999999997</v>
      </c>
      <c r="X23" s="9" t="e">
        <f>NE!#REF!+SE!#REF!+SUD!#REF!+SV!#REF!+VEST!#REF!+NV!#REF!+CENTRU!#REF!+'BI'!#REF!</f>
        <v>#REF!</v>
      </c>
      <c r="Y23" s="23" t="e">
        <f>NE!#REF!+SE!#REF!+SUD!#REF!+SV!#REF!+VEST!#REF!+NV!#REF!+CENTRU!#REF!+'BI'!#REF!</f>
        <v>#REF!</v>
      </c>
      <c r="Z23" s="9" t="e">
        <f>NE!#REF!+SE!#REF!+SUD!#REF!+SV!#REF!+VEST!#REF!+NV!#REF!+CENTRU!#REF!+'BI'!#REF!</f>
        <v>#REF!</v>
      </c>
      <c r="AA23" s="9">
        <f>NE!L23+SE!L23+SUD!L23+SV!L23+VEST!L23+NV!L23+CENTRU!L23+'BI'!L23</f>
        <v>14.08112188003717</v>
      </c>
      <c r="AB23" s="9"/>
      <c r="AC23" s="78">
        <f t="shared" si="3"/>
        <v>107</v>
      </c>
      <c r="AD23" s="78">
        <f t="shared" si="4"/>
        <v>1552.1399999999999</v>
      </c>
      <c r="AF23" s="80">
        <f t="shared" si="5"/>
        <v>136</v>
      </c>
      <c r="AG23" s="80">
        <f t="shared" si="6"/>
        <v>1946.7999999999997</v>
      </c>
      <c r="AH23" s="81">
        <f t="shared" si="7"/>
        <v>171.85347610907417</v>
      </c>
      <c r="AI23" s="100">
        <f t="shared" si="8"/>
        <v>478.15301485938835</v>
      </c>
      <c r="AJ23">
        <v>4.1</v>
      </c>
    </row>
    <row r="24" spans="1:36" ht="12.75">
      <c r="A24" s="16">
        <v>20.43</v>
      </c>
      <c r="B24" s="123">
        <f t="shared" si="9"/>
        <v>20.43</v>
      </c>
      <c r="C24" s="38" t="s">
        <v>24</v>
      </c>
      <c r="D24" s="42">
        <f>A24*$D$6</f>
        <v>86.06137500000001</v>
      </c>
      <c r="E24" s="50">
        <v>0</v>
      </c>
      <c r="F24" s="42">
        <v>0</v>
      </c>
      <c r="G24" s="50">
        <v>0</v>
      </c>
      <c r="H24" s="42">
        <v>0</v>
      </c>
      <c r="I24" s="50">
        <v>0</v>
      </c>
      <c r="J24" s="42">
        <v>0</v>
      </c>
      <c r="K24" s="117">
        <f t="shared" si="12"/>
        <v>0</v>
      </c>
      <c r="L24" s="44">
        <f>M24/D24</f>
        <v>0</v>
      </c>
      <c r="M24" s="16">
        <f t="shared" si="10"/>
        <v>0</v>
      </c>
      <c r="N24" s="16">
        <f t="shared" si="2"/>
        <v>0</v>
      </c>
      <c r="O24" s="16">
        <f t="shared" si="1"/>
        <v>0</v>
      </c>
      <c r="P24" s="16"/>
      <c r="Q24" s="35">
        <f>NE!D24+SE!D24+SUD!D24+SV!D24+VEST!D24+NV!D24+CENTRU!D24+'BI'!D24</f>
        <v>971.7816250000001</v>
      </c>
      <c r="R24" s="9">
        <f>NE!E24+SE!E24+SUD!E24+SV!E24+VEST!E24+NV!E24+CENTRU!E24+'BI'!E24</f>
        <v>9</v>
      </c>
      <c r="S24" s="9">
        <f>NE!F24+SE!F24+SUD!F24+SV!F24+VEST!F24+NV!F24+CENTRU!F24+'BI'!F24</f>
        <v>189.456</v>
      </c>
      <c r="T24" s="9">
        <f>NE!G24+SE!G24+SUD!G24+SV!G24+VEST!G24+NV!G24+CENTRU!G24+'BI'!G24</f>
        <v>2</v>
      </c>
      <c r="U24" s="9">
        <f>NE!H24+SE!H24+SUD!H24+SV!H24+VEST!H24+NV!H24+CENTRU!H24+'BI'!H24</f>
        <v>17.636</v>
      </c>
      <c r="V24" s="9">
        <f>NE!I24+SE!I24+SUD!I24+SV!I24+VEST!I24+NV!I24+CENTRU!I24+'BI'!I24</f>
        <v>0</v>
      </c>
      <c r="W24" s="16">
        <f>NE!J24+SE!J24+SUD!J24+SV!J24+VEST!J24+NV!J24+CENTRU!J24+'BI'!J24</f>
        <v>0</v>
      </c>
      <c r="X24" s="9" t="e">
        <f>NE!#REF!+SE!#REF!+SUD!#REF!+SV!#REF!+VEST!#REF!+NV!#REF!+CENTRU!#REF!+'BI'!#REF!</f>
        <v>#REF!</v>
      </c>
      <c r="Y24" s="23" t="e">
        <f>NE!#REF!+SE!#REF!+SUD!#REF!+SV!#REF!+VEST!#REF!+NV!#REF!+CENTRU!#REF!+'BI'!#REF!</f>
        <v>#REF!</v>
      </c>
      <c r="Z24" s="9" t="e">
        <f>NE!#REF!+SE!#REF!+SUD!#REF!+SV!#REF!+VEST!#REF!+NV!#REF!+CENTRU!#REF!+'BI'!#REF!</f>
        <v>#REF!</v>
      </c>
      <c r="AA24" s="9">
        <f>NE!L24+SE!L24+SUD!L24+SV!L24+VEST!L24+NV!L24+CENTRU!L24+'BI'!L24</f>
        <v>1.6928712702231268</v>
      </c>
      <c r="AB24" s="9"/>
      <c r="AC24" s="78">
        <f t="shared" si="3"/>
        <v>7</v>
      </c>
      <c r="AD24" s="78">
        <f t="shared" si="4"/>
        <v>171.82</v>
      </c>
      <c r="AF24" s="80">
        <f t="shared" si="5"/>
        <v>7</v>
      </c>
      <c r="AG24" s="80">
        <f t="shared" si="6"/>
        <v>171.82</v>
      </c>
      <c r="AH24" s="81">
        <f t="shared" si="7"/>
        <v>17.680927029259273</v>
      </c>
      <c r="AI24" s="100">
        <f t="shared" si="8"/>
        <v>42.20066314626059</v>
      </c>
      <c r="AJ24">
        <v>4.2</v>
      </c>
    </row>
    <row r="25" spans="1:36" ht="12.75">
      <c r="A25" s="16">
        <v>17.73</v>
      </c>
      <c r="B25" s="123">
        <f t="shared" si="9"/>
        <v>9.734725339633787</v>
      </c>
      <c r="C25" s="38" t="s">
        <v>41</v>
      </c>
      <c r="D25" s="42">
        <f>A25*$D$6</f>
        <v>74.68762500000001</v>
      </c>
      <c r="E25" s="50">
        <v>487</v>
      </c>
      <c r="F25" s="42">
        <v>276.31</v>
      </c>
      <c r="G25" s="50">
        <v>186</v>
      </c>
      <c r="H25" s="42">
        <v>87.29</v>
      </c>
      <c r="I25" s="50">
        <v>61</v>
      </c>
      <c r="J25" s="42">
        <v>33.84</v>
      </c>
      <c r="K25" s="117">
        <f t="shared" si="12"/>
        <v>7.995274660366214</v>
      </c>
      <c r="L25" s="44">
        <f>M25/D25</f>
        <v>2.530807479820117</v>
      </c>
      <c r="M25" s="16">
        <f t="shared" si="10"/>
        <v>189.01999999999998</v>
      </c>
      <c r="N25" s="16">
        <f t="shared" si="2"/>
        <v>189.01999999999998</v>
      </c>
      <c r="O25" s="16">
        <f t="shared" si="1"/>
        <v>253.0807479820117</v>
      </c>
      <c r="P25" s="16"/>
      <c r="Q25" s="35">
        <f>NE!D25+SE!D25+SUD!D25+SV!D25+VEST!D25+NV!D25+CENTRU!D25+'BI'!D25</f>
        <v>842.8791250000002</v>
      </c>
      <c r="R25" s="9">
        <f>NE!E25+SE!E25+SUD!E25+SV!E25+VEST!E25+NV!E25+CENTRU!E25+'BI'!E25</f>
        <v>4382</v>
      </c>
      <c r="S25" s="35">
        <f>NE!F25+SE!F25+SUD!F25+SV!F25+VEST!F25+NV!F25+CENTRU!F25+'BI'!F25</f>
        <v>2533.43</v>
      </c>
      <c r="T25" s="9">
        <f>NE!G25+SE!G25+SUD!G25+SV!G25+VEST!G25+NV!G25+CENTRU!G25+'BI'!G25</f>
        <v>1715</v>
      </c>
      <c r="U25" s="35">
        <f>NE!H25+SE!H25+SUD!H25+SV!H25+VEST!H25+NV!H25+CENTRU!H25+'BI'!H25</f>
        <v>929.3499999999999</v>
      </c>
      <c r="V25" s="9">
        <f>NE!I25+SE!I25+SUD!I25+SV!I25+VEST!I25+NV!I25+CENTRU!I25+'BI'!I25</f>
        <v>858</v>
      </c>
      <c r="W25" s="16">
        <f>NE!J25+SE!J25+SUD!J25+SV!J25+VEST!J25+NV!J25+CENTRU!J25+'BI'!J25</f>
        <v>471.13</v>
      </c>
      <c r="X25" s="35" t="e">
        <f>NE!#REF!+SE!#REF!+SUD!#REF!+SV!#REF!+VEST!#REF!+NV!#REF!+CENTRU!#REF!+'BI'!#REF!</f>
        <v>#REF!</v>
      </c>
      <c r="Y25" s="23" t="e">
        <f>NE!#REF!+SE!#REF!+SUD!#REF!+SV!#REF!+VEST!#REF!+NV!#REF!+CENTRU!#REF!+'BI'!#REF!</f>
        <v>#REF!</v>
      </c>
      <c r="Z25" s="35" t="e">
        <f>NE!#REF!+SE!#REF!+SUD!#REF!+SV!#REF!+VEST!#REF!+NV!#REF!+CENTRU!#REF!+'BI'!#REF!</f>
        <v>#REF!</v>
      </c>
      <c r="AA25" s="35">
        <f>NE!L25+SE!L25+SUD!L25+SV!L25+VEST!L25+NV!L25+CENTRU!L25+'BI'!L25</f>
        <v>15.341032348569078</v>
      </c>
      <c r="AB25" s="9"/>
      <c r="AC25" s="78">
        <f t="shared" si="3"/>
        <v>1809</v>
      </c>
      <c r="AD25" s="78">
        <f t="shared" si="4"/>
        <v>1132.9499999999998</v>
      </c>
      <c r="AF25" s="80">
        <f t="shared" si="5"/>
        <v>2667</v>
      </c>
      <c r="AG25" s="80">
        <f t="shared" si="6"/>
        <v>1604.08</v>
      </c>
      <c r="AH25" s="81">
        <f t="shared" si="7"/>
        <v>190.30961289971438</v>
      </c>
      <c r="AI25" s="100">
        <f t="shared" si="8"/>
        <v>393.97764951492076</v>
      </c>
      <c r="AJ25">
        <v>4.3</v>
      </c>
    </row>
    <row r="26" spans="1:35" ht="12.75">
      <c r="A26" s="16"/>
      <c r="B26" s="123">
        <f t="shared" si="9"/>
        <v>0</v>
      </c>
      <c r="C26" s="25"/>
      <c r="D26" s="42"/>
      <c r="E26" s="50"/>
      <c r="F26" s="42"/>
      <c r="G26" s="50"/>
      <c r="H26" s="42"/>
      <c r="I26" s="50"/>
      <c r="J26" s="42"/>
      <c r="K26" s="117">
        <f t="shared" si="12"/>
        <v>0</v>
      </c>
      <c r="L26" s="44"/>
      <c r="M26" s="16">
        <f t="shared" si="10"/>
        <v>0</v>
      </c>
      <c r="N26" s="16">
        <f t="shared" si="2"/>
        <v>0</v>
      </c>
      <c r="O26" s="16" t="e">
        <f t="shared" si="1"/>
        <v>#DIV/0!</v>
      </c>
      <c r="P26" s="16"/>
      <c r="Q26" s="35">
        <f>NE!D26+SE!D26+SUD!D26+SV!D26+VEST!D26+NV!D26+CENTRU!D26+'BI'!D26</f>
        <v>0</v>
      </c>
      <c r="R26" s="9">
        <f>NE!E26+SE!E26+SUD!E26+SV!E26+VEST!E26+NV!E26+CENTRU!E26+'BI'!E26</f>
        <v>0</v>
      </c>
      <c r="T26" s="9">
        <f>NE!G26+SE!G26+SUD!G26+SV!G26+VEST!G26+NV!G26+CENTRU!G26+'BI'!G26</f>
        <v>0</v>
      </c>
      <c r="AC26" s="78">
        <f t="shared" si="3"/>
        <v>0</v>
      </c>
      <c r="AD26" s="78">
        <f t="shared" si="4"/>
        <v>0</v>
      </c>
      <c r="AF26" s="80">
        <f t="shared" si="5"/>
        <v>0</v>
      </c>
      <c r="AG26" s="80"/>
      <c r="AH26" s="81" t="e">
        <f t="shared" si="7"/>
        <v>#DIV/0!</v>
      </c>
      <c r="AI26" s="100">
        <f t="shared" si="8"/>
        <v>0</v>
      </c>
    </row>
    <row r="27" spans="1:35" ht="12.75">
      <c r="A27" s="16"/>
      <c r="B27" s="123">
        <f t="shared" si="9"/>
        <v>-19.834613112817486</v>
      </c>
      <c r="C27" s="32" t="s">
        <v>25</v>
      </c>
      <c r="D27" s="39">
        <f aca="true" t="shared" si="15" ref="D27:J27">D28+D29+D30</f>
        <v>228.40175000000002</v>
      </c>
      <c r="E27" s="51">
        <f t="shared" si="15"/>
        <v>76</v>
      </c>
      <c r="F27" s="39">
        <f t="shared" si="15"/>
        <v>484.18</v>
      </c>
      <c r="G27" s="51">
        <f t="shared" si="15"/>
        <v>27</v>
      </c>
      <c r="H27" s="39">
        <f t="shared" si="15"/>
        <v>95.1</v>
      </c>
      <c r="I27" s="51">
        <f t="shared" si="15"/>
        <v>16</v>
      </c>
      <c r="J27" s="39">
        <f t="shared" si="15"/>
        <v>83.95</v>
      </c>
      <c r="K27" s="117">
        <f t="shared" si="12"/>
        <v>19.834613112817486</v>
      </c>
      <c r="L27" s="41">
        <f>M27/D27</f>
        <v>1.703489574839072</v>
      </c>
      <c r="M27" s="16">
        <f t="shared" si="10"/>
        <v>389.08000000000004</v>
      </c>
      <c r="N27" s="16">
        <f>N28+N29+N30</f>
        <v>389.08</v>
      </c>
      <c r="O27" s="16">
        <f t="shared" si="1"/>
        <v>170.34895748390718</v>
      </c>
      <c r="P27" s="16"/>
      <c r="Q27" s="81">
        <f>NE!D27+SE!D27+SUD!D27+SV!D27+VEST!D27+NV!D27+CENTRU!D27+'BI'!D27</f>
        <v>2578.30275</v>
      </c>
      <c r="R27" s="9">
        <f>NE!E27+SE!E27+SUD!E27+SV!E27+VEST!E27+NV!E27+CENTRU!E27+'BI'!E27</f>
        <v>1104</v>
      </c>
      <c r="S27" s="9">
        <f>NE!F27+SE!F27+SUD!F27+SV!F27+VEST!F27+NV!F27+CENTRU!F27+'BI'!F27</f>
        <v>5887.780000000001</v>
      </c>
      <c r="T27" s="9">
        <f>NE!G27+SE!G27+SUD!G27+SV!G27+VEST!G27+NV!G27+CENTRU!G27+'BI'!G27</f>
        <v>414</v>
      </c>
      <c r="U27" s="9">
        <f>NE!H27+SE!H27+SUD!H27+SV!H27+VEST!H27+NV!H27+CENTRU!H27+'BI'!H27</f>
        <v>1888.2599999999998</v>
      </c>
      <c r="V27" s="9">
        <f>NE!I27+SE!I27+SUD!I27+SV!I27+VEST!I27+NV!I27+CENTRU!I27+'BI'!I27</f>
        <v>303</v>
      </c>
      <c r="W27" s="16">
        <f>NE!J27+SE!J27+SUD!J27+SV!J27+VEST!J27+NV!J27+CENTRU!J27+'BI'!J27</f>
        <v>1731.1700000000003</v>
      </c>
      <c r="X27" s="9" t="e">
        <f>NE!#REF!+SE!#REF!+SUD!#REF!+SV!#REF!+VEST!#REF!+NV!#REF!+CENTRU!#REF!+'BI'!#REF!</f>
        <v>#REF!</v>
      </c>
      <c r="Y27" s="23" t="e">
        <f>NE!#REF!+SE!#REF!+SUD!#REF!+SV!#REF!+VEST!#REF!+NV!#REF!+CENTRU!#REF!+'BI'!#REF!</f>
        <v>#REF!</v>
      </c>
      <c r="Z27" s="9" t="e">
        <f>NE!#REF!+SE!#REF!+SUD!#REF!+SV!#REF!+VEST!#REF!+NV!#REF!+CENTRU!#REF!+'BI'!#REF!</f>
        <v>#REF!</v>
      </c>
      <c r="AA27" s="9">
        <f>NE!L27+SE!L27+SUD!L27+SV!L27+VEST!L27+NV!L27+CENTRU!L27+'BI'!L27</f>
        <v>12.440583388465395</v>
      </c>
      <c r="AB27" s="9"/>
      <c r="AC27" s="78">
        <f t="shared" si="3"/>
        <v>387</v>
      </c>
      <c r="AD27" s="78">
        <f t="shared" si="4"/>
        <v>2268.3500000000004</v>
      </c>
      <c r="AF27" s="80">
        <f t="shared" si="5"/>
        <v>690</v>
      </c>
      <c r="AG27" s="80">
        <f t="shared" si="6"/>
        <v>3999.520000000001</v>
      </c>
      <c r="AH27" s="81">
        <f t="shared" si="7"/>
        <v>155.12220199897013</v>
      </c>
      <c r="AI27" s="100">
        <f t="shared" si="8"/>
        <v>982.3210119120719</v>
      </c>
    </row>
    <row r="28" spans="1:36" ht="12.75">
      <c r="A28" s="16">
        <v>20.43</v>
      </c>
      <c r="B28" s="123">
        <f t="shared" si="9"/>
        <v>16.370933254577672</v>
      </c>
      <c r="C28" s="38" t="s">
        <v>26</v>
      </c>
      <c r="D28" s="42">
        <f>A28*$D$6</f>
        <v>86.06137500000001</v>
      </c>
      <c r="E28" s="50">
        <v>9</v>
      </c>
      <c r="F28" s="42">
        <v>187.03</v>
      </c>
      <c r="G28" s="50">
        <v>0</v>
      </c>
      <c r="H28" s="42">
        <v>0</v>
      </c>
      <c r="I28" s="50">
        <v>2</v>
      </c>
      <c r="J28" s="42">
        <v>17.18</v>
      </c>
      <c r="K28" s="117">
        <f t="shared" si="12"/>
        <v>4.059066745422327</v>
      </c>
      <c r="L28" s="44">
        <f>M28/D28</f>
        <v>2.1732164981096336</v>
      </c>
      <c r="M28" s="16">
        <f t="shared" si="10"/>
        <v>187.03</v>
      </c>
      <c r="N28" s="16">
        <f t="shared" si="2"/>
        <v>187.03</v>
      </c>
      <c r="O28" s="16">
        <f t="shared" si="1"/>
        <v>217.32164981096338</v>
      </c>
      <c r="P28" s="16"/>
      <c r="Q28" s="35">
        <f>NE!D28+SE!D28+SUD!D28+SV!D28+VEST!D28+NV!D28+CENTRU!D28+'BI'!D28</f>
        <v>971.7816250000001</v>
      </c>
      <c r="R28" s="9">
        <f>NE!E28+SE!E28+SUD!E28+SV!E28+VEST!E28+NV!E28+CENTRU!E28+'BI'!E28</f>
        <v>177</v>
      </c>
      <c r="S28" s="9">
        <f>NE!F28+SE!F28+SUD!F28+SV!F28+VEST!F28+NV!F28+CENTRU!F28+'BI'!F28</f>
        <v>2445.77</v>
      </c>
      <c r="T28" s="9">
        <f>NE!G28+SE!G28+SUD!G28+SV!G28+VEST!G28+NV!G28+CENTRU!G28+'BI'!G28</f>
        <v>41</v>
      </c>
      <c r="U28" s="9">
        <f>NE!H28+SE!H28+SUD!H28+SV!H28+VEST!H28+NV!H28+CENTRU!H28+'BI'!H28</f>
        <v>399.28</v>
      </c>
      <c r="V28" s="9">
        <f>NE!I28+SE!I28+SUD!I28+SV!I28+VEST!I28+NV!I28+CENTRU!I28+'BI'!I28</f>
        <v>53</v>
      </c>
      <c r="W28" s="16">
        <f>NE!J28+SE!J28+SUD!J28+SV!J28+VEST!J28+NV!J28+CENTRU!J28+'BI'!J28</f>
        <v>914.5699999999999</v>
      </c>
      <c r="X28" s="9" t="e">
        <f>NE!#REF!+SE!#REF!+SUD!#REF!+SV!#REF!+VEST!#REF!+NV!#REF!+CENTRU!#REF!+'BI'!#REF!</f>
        <v>#REF!</v>
      </c>
      <c r="Y28" s="23" t="e">
        <f>NE!#REF!+SE!#REF!+SUD!#REF!+SV!#REF!+VEST!#REF!+NV!#REF!+CENTRU!#REF!+'BI'!#REF!</f>
        <v>#REF!</v>
      </c>
      <c r="Z28" s="9" t="e">
        <f>NE!#REF!+SE!#REF!+SUD!#REF!+SV!#REF!+VEST!#REF!+NV!#REF!+CENTRU!#REF!+'BI'!#REF!</f>
        <v>#REF!</v>
      </c>
      <c r="AA28" s="9">
        <f>NE!L28+SE!L28+SUD!L28+SV!L28+VEST!L28+NV!L28+CENTRU!L28+'BI'!L28</f>
        <v>16.817716416209688</v>
      </c>
      <c r="AB28" s="9"/>
      <c r="AC28" s="78">
        <f t="shared" si="3"/>
        <v>83</v>
      </c>
      <c r="AD28" s="78">
        <f t="shared" si="4"/>
        <v>1131.92</v>
      </c>
      <c r="AF28" s="80">
        <f t="shared" si="5"/>
        <v>136</v>
      </c>
      <c r="AG28" s="80">
        <f t="shared" si="6"/>
        <v>2046.49</v>
      </c>
      <c r="AH28" s="81">
        <f t="shared" si="7"/>
        <v>210.59155136834366</v>
      </c>
      <c r="AI28" s="100">
        <f t="shared" si="8"/>
        <v>502.63784845879894</v>
      </c>
      <c r="AJ28">
        <v>5.1</v>
      </c>
    </row>
    <row r="29" spans="1:38" ht="12.75">
      <c r="A29" s="16">
        <v>20.47</v>
      </c>
      <c r="B29" s="123">
        <f t="shared" si="9"/>
        <v>18.700360307147076</v>
      </c>
      <c r="C29" s="38" t="s">
        <v>42</v>
      </c>
      <c r="D29" s="42">
        <f>A29*$D$6</f>
        <v>86.229875</v>
      </c>
      <c r="E29" s="50">
        <v>9</v>
      </c>
      <c r="F29" s="42">
        <v>186.67</v>
      </c>
      <c r="G29" s="50">
        <v>3</v>
      </c>
      <c r="H29" s="42">
        <v>43.94</v>
      </c>
      <c r="I29" s="50">
        <v>1</v>
      </c>
      <c r="J29" s="42">
        <v>7.49</v>
      </c>
      <c r="K29" s="117">
        <f t="shared" si="12"/>
        <v>1.7696396928529239</v>
      </c>
      <c r="L29" s="44">
        <f>M29/D29</f>
        <v>1.6552267992966472</v>
      </c>
      <c r="M29" s="16">
        <f t="shared" si="10"/>
        <v>142.73</v>
      </c>
      <c r="N29" s="16">
        <f t="shared" si="2"/>
        <v>142.73</v>
      </c>
      <c r="O29" s="16">
        <f t="shared" si="1"/>
        <v>165.52267992966472</v>
      </c>
      <c r="P29" s="16"/>
      <c r="Q29" s="35">
        <f>NE!D29+SE!D29+SUD!D29+SV!D29+VEST!D29+NV!D29+CENTRU!D29+'BI'!D29</f>
        <v>973.129625</v>
      </c>
      <c r="R29" s="9">
        <f>NE!E29+SE!E29+SUD!E29+SV!E29+VEST!E29+NV!E29+CENTRU!E29+'BI'!E29</f>
        <v>282</v>
      </c>
      <c r="S29" s="9">
        <f>NE!F29+SE!F29+SUD!F29+SV!F29+VEST!F29+NV!F29+CENTRU!F29+'BI'!F29</f>
        <v>2897.53</v>
      </c>
      <c r="T29" s="9">
        <f>NE!G29+SE!G29+SUD!G29+SV!G29+VEST!G29+NV!G29+CENTRU!G29+'BI'!G29</f>
        <v>145</v>
      </c>
      <c r="U29" s="9">
        <f>NE!H29+SE!H29+SUD!H29+SV!H29+VEST!H29+NV!H29+CENTRU!H29+'BI'!H29</f>
        <v>1288.67</v>
      </c>
      <c r="V29" s="9">
        <f>NE!I29+SE!I29+SUD!I29+SV!I29+VEST!I29+NV!I29+CENTRU!I29+'BI'!I29</f>
        <v>71</v>
      </c>
      <c r="W29" s="16">
        <f>NE!J29+SE!J29+SUD!J29+SV!J29+VEST!J29+NV!J29+CENTRU!J29+'BI'!J29</f>
        <v>636.13</v>
      </c>
      <c r="X29" s="9" t="e">
        <f>NE!#REF!+SE!#REF!+SUD!#REF!+SV!#REF!+VEST!#REF!+NV!#REF!+CENTRU!#REF!+'BI'!#REF!</f>
        <v>#REF!</v>
      </c>
      <c r="Y29" s="23" t="e">
        <f>NE!#REF!+SE!#REF!+SUD!#REF!+SV!#REF!+VEST!#REF!+NV!#REF!+CENTRU!#REF!+'BI'!#REF!</f>
        <v>#REF!</v>
      </c>
      <c r="Z29" s="9" t="e">
        <f>NE!#REF!+SE!#REF!+SUD!#REF!+SV!#REF!+VEST!#REF!+NV!#REF!+CENTRU!#REF!+'BI'!#REF!</f>
        <v>#REF!</v>
      </c>
      <c r="AA29" s="9">
        <f>NE!L29+SE!L29+SUD!L29+SV!L29+VEST!L29+NV!L29+CENTRU!L29+'BI'!L29</f>
        <v>13.235605941087142</v>
      </c>
      <c r="AB29" s="9"/>
      <c r="AC29" s="78">
        <f t="shared" si="3"/>
        <v>66</v>
      </c>
      <c r="AD29" s="78">
        <f t="shared" si="4"/>
        <v>972.7300000000001</v>
      </c>
      <c r="AF29" s="80">
        <f t="shared" si="5"/>
        <v>137</v>
      </c>
      <c r="AG29" s="80">
        <f t="shared" si="6"/>
        <v>1608.8600000000001</v>
      </c>
      <c r="AH29" s="81">
        <f t="shared" si="7"/>
        <v>165.32843710312488</v>
      </c>
      <c r="AI29" s="100">
        <f t="shared" si="8"/>
        <v>395.15166400589465</v>
      </c>
      <c r="AJ29">
        <v>5.2</v>
      </c>
      <c r="AK29" s="35">
        <f>F29-H29-J29</f>
        <v>135.23999999999998</v>
      </c>
      <c r="AL29" s="35">
        <f>D29-AK29</f>
        <v>-49.010124999999974</v>
      </c>
    </row>
    <row r="30" spans="1:36" ht="12.75">
      <c r="A30" s="16">
        <v>13.32</v>
      </c>
      <c r="B30" s="123">
        <f t="shared" si="9"/>
        <v>-0.6859066745422329</v>
      </c>
      <c r="C30" s="38" t="s">
        <v>36</v>
      </c>
      <c r="D30" s="42">
        <f>A30*$D$6</f>
        <v>56.11050000000001</v>
      </c>
      <c r="E30" s="50">
        <v>58</v>
      </c>
      <c r="F30" s="42">
        <v>110.48</v>
      </c>
      <c r="G30" s="50">
        <v>24</v>
      </c>
      <c r="H30" s="42">
        <v>51.16</v>
      </c>
      <c r="I30" s="50">
        <v>13</v>
      </c>
      <c r="J30" s="42">
        <v>59.28</v>
      </c>
      <c r="K30" s="117">
        <f t="shared" si="12"/>
        <v>14.005906674542233</v>
      </c>
      <c r="L30" s="44">
        <f>M30/D30</f>
        <v>1.0571996328672886</v>
      </c>
      <c r="M30" s="16">
        <f t="shared" si="10"/>
        <v>59.32000000000001</v>
      </c>
      <c r="N30" s="16">
        <f t="shared" si="2"/>
        <v>59.32000000000001</v>
      </c>
      <c r="O30" s="16">
        <f t="shared" si="1"/>
        <v>105.71996328672887</v>
      </c>
      <c r="P30" s="16"/>
      <c r="Q30" s="35">
        <f>NE!D30+SE!D30+SUD!D30+SV!D30+VEST!D30+NV!D30+CENTRU!D30+'BI'!D30</f>
        <v>633.3915000000001</v>
      </c>
      <c r="R30" s="9">
        <f>NE!E30+SE!E30+SUD!E30+SV!E30+VEST!E30+NV!E30+CENTRU!E30+'BI'!E30</f>
        <v>645</v>
      </c>
      <c r="S30" s="9">
        <f>NE!F30+SE!F30+SUD!F30+SV!F30+VEST!F30+NV!F30+CENTRU!F30+'BI'!F30</f>
        <v>544.48</v>
      </c>
      <c r="T30" s="9">
        <f>NE!G30+SE!G30+SUD!G30+SV!G30+VEST!G30+NV!G30+CENTRU!G30+'BI'!G30</f>
        <v>228</v>
      </c>
      <c r="U30" s="9">
        <f>NE!H30+SE!H30+SUD!H30+SV!H30+VEST!H30+NV!H30+CENTRU!H30+'BI'!H30</f>
        <v>200.30999999999997</v>
      </c>
      <c r="V30" s="9">
        <f>NE!I30+SE!I30+SUD!I30+SV!I30+VEST!I30+NV!I30+CENTRU!I30+'BI'!I30</f>
        <v>179</v>
      </c>
      <c r="W30" s="16">
        <f>NE!J30+SE!J30+SUD!J30+SV!J30+VEST!J30+NV!J30+CENTRU!J30+'BI'!J30</f>
        <v>180.46999999999997</v>
      </c>
      <c r="X30" s="9" t="e">
        <f>NE!#REF!+SE!#REF!+SUD!#REF!+SV!#REF!+VEST!#REF!+NV!#REF!+CENTRU!#REF!+'BI'!#REF!</f>
        <v>#REF!</v>
      </c>
      <c r="Y30" s="23" t="e">
        <f>NE!#REF!+SE!#REF!+SUD!#REF!+SV!#REF!+VEST!#REF!+NV!#REF!+CENTRU!#REF!+'BI'!#REF!</f>
        <v>#REF!</v>
      </c>
      <c r="Z30" s="9" t="e">
        <f>NE!#REF!+SE!#REF!+SUD!#REF!+SV!#REF!+VEST!#REF!+NV!#REF!+CENTRU!#REF!+'BI'!#REF!</f>
        <v>#REF!</v>
      </c>
      <c r="AA30" s="9">
        <f>NE!L30+SE!L30+SUD!L30+SV!L30+VEST!L30+NV!L30+CENTRU!L30+'BI'!L30</f>
        <v>4.503284571675079</v>
      </c>
      <c r="AB30" s="9"/>
      <c r="AC30" s="78">
        <f t="shared" si="3"/>
        <v>238</v>
      </c>
      <c r="AD30" s="78">
        <f t="shared" si="4"/>
        <v>163.7000000000001</v>
      </c>
      <c r="AF30" s="80">
        <f t="shared" si="5"/>
        <v>417</v>
      </c>
      <c r="AG30" s="80">
        <f t="shared" si="6"/>
        <v>344.1700000000001</v>
      </c>
      <c r="AH30" s="81">
        <f t="shared" si="7"/>
        <v>54.33764109559412</v>
      </c>
      <c r="AI30" s="100">
        <f t="shared" si="8"/>
        <v>84.53149944737812</v>
      </c>
      <c r="AJ30">
        <v>5.3</v>
      </c>
    </row>
    <row r="31" spans="1:35" ht="12.75">
      <c r="A31" s="16"/>
      <c r="B31" s="123">
        <f t="shared" si="9"/>
        <v>0</v>
      </c>
      <c r="C31" s="4"/>
      <c r="D31" s="42"/>
      <c r="E31" s="50"/>
      <c r="F31" s="42"/>
      <c r="G31" s="50"/>
      <c r="H31" s="42"/>
      <c r="I31" s="50"/>
      <c r="J31" s="42"/>
      <c r="K31" s="117">
        <f t="shared" si="12"/>
        <v>0</v>
      </c>
      <c r="L31" s="44"/>
      <c r="M31" s="16">
        <f t="shared" si="10"/>
        <v>0</v>
      </c>
      <c r="N31" s="16">
        <f t="shared" si="2"/>
        <v>0</v>
      </c>
      <c r="O31" s="16" t="e">
        <f t="shared" si="1"/>
        <v>#DIV/0!</v>
      </c>
      <c r="P31" s="16"/>
      <c r="Q31" s="35">
        <f>NE!D31+SE!D32+SUD!D31+SV!D31+VEST!D31+NV!D31+CENTRU!D31+'BI'!D31</f>
        <v>2332.334875</v>
      </c>
      <c r="R31" s="9">
        <f>NE!E31+SE!E31+SUD!E31+SV!E31+VEST!E31+NV!E31+CENTRU!E31+'BI'!E31</f>
        <v>0</v>
      </c>
      <c r="T31" s="9">
        <f>NE!G31+SE!G31+SUD!G31+SV!G31+VEST!G31+NV!G31+CENTRU!G31+'BI'!G31</f>
        <v>0</v>
      </c>
      <c r="AC31" s="78">
        <f t="shared" si="3"/>
        <v>0</v>
      </c>
      <c r="AD31" s="78">
        <f t="shared" si="4"/>
        <v>0</v>
      </c>
      <c r="AF31" s="80">
        <f t="shared" si="5"/>
        <v>0</v>
      </c>
      <c r="AG31" s="80"/>
      <c r="AH31" s="81">
        <f t="shared" si="7"/>
        <v>0</v>
      </c>
      <c r="AI31" s="100">
        <f t="shared" si="8"/>
        <v>0</v>
      </c>
    </row>
    <row r="32" spans="1:35" ht="13.5" thickBot="1">
      <c r="A32" s="16">
        <v>370.21</v>
      </c>
      <c r="B32" s="123">
        <f t="shared" si="9"/>
        <v>256.99086237448313</v>
      </c>
      <c r="C32" s="34" t="s">
        <v>0</v>
      </c>
      <c r="D32" s="46">
        <f>D8+D13+D16+D22+D27</f>
        <v>1559.5096250000001</v>
      </c>
      <c r="E32" s="52">
        <f aca="true" t="shared" si="16" ref="E32:J32">E8+E13+E16+E22+E27</f>
        <v>754</v>
      </c>
      <c r="F32" s="48">
        <f t="shared" si="16"/>
        <v>3671.52</v>
      </c>
      <c r="G32" s="52">
        <f t="shared" si="16"/>
        <v>266</v>
      </c>
      <c r="H32" s="48">
        <f t="shared" si="16"/>
        <v>957.7200000000001</v>
      </c>
      <c r="I32" s="52">
        <f t="shared" si="16"/>
        <v>101</v>
      </c>
      <c r="J32" s="48">
        <f t="shared" si="16"/>
        <v>479.2</v>
      </c>
      <c r="K32" s="117">
        <f t="shared" si="12"/>
        <v>113.21913762551684</v>
      </c>
      <c r="L32" s="49">
        <f>M32/D32</f>
        <v>1.7401623923930571</v>
      </c>
      <c r="M32" s="16">
        <f t="shared" si="10"/>
        <v>2713.7999999999997</v>
      </c>
      <c r="N32" s="16">
        <f>N8+N13+N16+N22+N27</f>
        <v>2713.7999999999997</v>
      </c>
      <c r="O32" s="16">
        <f>N32/D32</f>
        <v>1.7401623923930571</v>
      </c>
      <c r="P32" s="16"/>
      <c r="Q32" s="81">
        <f>NE!D32+SE!D33+SUD!D32+SV!D32+VEST!D32+NV!D32+CENTRU!D32+'BI'!D32</f>
        <v>17123.096375</v>
      </c>
      <c r="R32" s="9">
        <f>NE!E32+SE!E32+SUD!E32+SV!E32+VEST!E32+NV!E32+CENTRU!E32+'BI'!E32</f>
        <v>7800</v>
      </c>
      <c r="S32" s="9">
        <f>NE!F32+SE!F33+SUD!F32+SV!F32+VEST!F32+NV!F32+CENTRU!F32+'BI'!F32</f>
        <v>34728.346</v>
      </c>
      <c r="T32" s="9">
        <f>NE!G32+SE!G32+SUD!G32+SV!G32+VEST!G32+NV!G32+CENTRU!G32+'BI'!G32</f>
        <v>2681</v>
      </c>
      <c r="U32" s="9">
        <f>NE!H32+SE!H33+SUD!H32+SV!H32+VEST!H32+NV!H32+CENTRU!H32+'BI'!H32</f>
        <v>8548.055999999999</v>
      </c>
      <c r="V32" s="9">
        <f>NE!I32+SE!I32+SUD!I32+SV!I32+VEST!I32+NV!I32+CENTRU!I32+'BI'!I32</f>
        <v>1813</v>
      </c>
      <c r="W32" s="16">
        <f>NE!J32+SE!J33+SUD!J32+SV!J32+VEST!J32+NV!J32+CENTRU!J32+'BI'!J32</f>
        <v>10925.116000000002</v>
      </c>
      <c r="X32" s="9" t="e">
        <f>X8+X13+X16+X22+X27</f>
        <v>#REF!</v>
      </c>
      <c r="Y32" s="23" t="e">
        <f>NE!#REF!+SE!#REF!+SUD!#REF!+SV!#REF!+VEST!#REF!+NV!#REF!+CENTRU!#REF!+'BI'!#REF!</f>
        <v>#REF!</v>
      </c>
      <c r="Z32" s="9" t="e">
        <f>NE!#REF!+SE!#REF!+SUD!#REF!+SV!#REF!+VEST!#REF!+NV!#REF!+CENTRU!#REF!+'BI'!#REF!</f>
        <v>#REF!</v>
      </c>
      <c r="AA32" s="9">
        <f>NE!L32+SE!L33+SUD!L32+SV!L32+VEST!L32+NV!L32+CENTRU!L32+'BI'!L32</f>
        <v>128.75922411340758</v>
      </c>
      <c r="AB32" s="9"/>
      <c r="AC32" s="78">
        <f t="shared" si="3"/>
        <v>3306</v>
      </c>
      <c r="AD32" s="78">
        <f t="shared" si="4"/>
        <v>15255.173999999999</v>
      </c>
      <c r="AF32" s="80">
        <f t="shared" si="5"/>
        <v>5119</v>
      </c>
      <c r="AG32" s="80">
        <f t="shared" si="6"/>
        <v>26180.29</v>
      </c>
      <c r="AH32" s="81">
        <f t="shared" si="7"/>
        <v>152.89460169262173</v>
      </c>
      <c r="AI32" s="100">
        <f t="shared" si="8"/>
        <v>6430.133857300749</v>
      </c>
    </row>
    <row r="33" spans="1:18" ht="12.75" hidden="1">
      <c r="A33">
        <f>A32*D6</f>
        <v>1559.5096250000001</v>
      </c>
      <c r="D33" s="22">
        <f>D8+D16+D22+D27</f>
        <v>1238.854125</v>
      </c>
      <c r="E33" s="22">
        <f aca="true" t="shared" si="17" ref="E33:J33">E8+E16+E22+E27</f>
        <v>725</v>
      </c>
      <c r="F33" s="22">
        <f t="shared" si="17"/>
        <v>2982.1</v>
      </c>
      <c r="G33" s="22">
        <f t="shared" si="17"/>
        <v>260</v>
      </c>
      <c r="H33" s="22">
        <f t="shared" si="17"/>
        <v>793.21</v>
      </c>
      <c r="I33" s="22">
        <f t="shared" si="17"/>
        <v>88</v>
      </c>
      <c r="J33" s="22">
        <f t="shared" si="17"/>
        <v>238.38</v>
      </c>
      <c r="K33" s="122"/>
      <c r="L33" s="24">
        <f>M33*100/D33</f>
        <v>176.686661958687</v>
      </c>
      <c r="M33" s="16">
        <f t="shared" si="10"/>
        <v>2188.89</v>
      </c>
      <c r="N33" s="16">
        <f t="shared" si="2"/>
        <v>2188.89</v>
      </c>
      <c r="R33" s="9">
        <f>NE!E33+SE!E34+SUD!E33+SV!E33+VEST!E33+NV!E33+CENTRU!E33+'BI'!E33</f>
        <v>6499</v>
      </c>
    </row>
    <row r="34" ht="12.75">
      <c r="N34" s="16">
        <f>N32-N13</f>
        <v>2188.89</v>
      </c>
    </row>
    <row r="35" spans="3:40" ht="12.75" customHeight="1">
      <c r="C35" s="140" t="s">
        <v>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</row>
    <row r="36" spans="3:12" ht="12.75">
      <c r="C36" s="31" t="s">
        <v>54</v>
      </c>
      <c r="D36" s="31"/>
      <c r="E36" s="31"/>
      <c r="F36" s="31"/>
      <c r="G36" s="31"/>
      <c r="H36" s="31"/>
      <c r="I36" s="31"/>
      <c r="J36" s="31"/>
      <c r="K36" s="118"/>
      <c r="L36" s="31"/>
    </row>
    <row r="37" spans="3:12" ht="12.75">
      <c r="C37" s="31" t="s">
        <v>79</v>
      </c>
      <c r="D37" s="31"/>
      <c r="E37" s="31"/>
      <c r="F37" s="31"/>
      <c r="G37" s="31"/>
      <c r="H37" s="31"/>
      <c r="I37" s="31"/>
      <c r="J37" s="31"/>
      <c r="K37" s="118"/>
      <c r="L37" s="31"/>
    </row>
    <row r="38" spans="5:6" ht="12.75" hidden="1">
      <c r="E38">
        <f>E32-G32</f>
        <v>488</v>
      </c>
      <c r="F38">
        <f>F32-H32</f>
        <v>2713.7999999999997</v>
      </c>
    </row>
    <row r="39" ht="12.75" hidden="1">
      <c r="F39">
        <f>F38/D6</f>
        <v>644.2255192878337</v>
      </c>
    </row>
    <row r="40" spans="5:6" ht="12.75" hidden="1">
      <c r="E40">
        <f>E33-G33</f>
        <v>465</v>
      </c>
      <c r="F40">
        <f>F33-H33</f>
        <v>2188.89</v>
      </c>
    </row>
    <row r="41" ht="12.75" hidden="1">
      <c r="F41">
        <f>F40/D6</f>
        <v>519.6178041543026</v>
      </c>
    </row>
  </sheetData>
  <sheetProtection/>
  <mergeCells count="9">
    <mergeCell ref="C2:L2"/>
    <mergeCell ref="C3:J3"/>
    <mergeCell ref="L4:L5"/>
    <mergeCell ref="C4:C5"/>
    <mergeCell ref="C35:AN35"/>
    <mergeCell ref="D4:D5"/>
    <mergeCell ref="E4:F4"/>
    <mergeCell ref="G4:H4"/>
    <mergeCell ref="I4:J4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8"/>
  <sheetViews>
    <sheetView zoomScale="90" zoomScaleNormal="90" zoomScalePageLayoutView="0" workbookViewId="0" topLeftCell="D1">
      <selection activeCell="H87" sqref="H87"/>
    </sheetView>
  </sheetViews>
  <sheetFormatPr defaultColWidth="9.140625" defaultRowHeight="12.75"/>
  <cols>
    <col min="1" max="1" width="9.140625" style="0" hidden="1" customWidth="1"/>
    <col min="2" max="3" width="10.7109375" style="0" hidden="1" customWidth="1"/>
    <col min="4" max="4" width="18.140625" style="0" customWidth="1"/>
    <col min="5" max="5" width="11.140625" style="0" customWidth="1"/>
    <col min="6" max="6" width="9.8515625" style="0" customWidth="1"/>
    <col min="7" max="7" width="11.8515625" style="0" customWidth="1"/>
    <col min="8" max="8" width="8.7109375" style="0" customWidth="1"/>
    <col min="9" max="9" width="12.8515625" style="0" customWidth="1"/>
    <col min="10" max="10" width="8.57421875" style="0" customWidth="1"/>
    <col min="11" max="11" width="11.8515625" style="0" customWidth="1"/>
    <col min="12" max="12" width="14.140625" style="0" customWidth="1"/>
    <col min="13" max="14" width="12.421875" style="0" hidden="1" customWidth="1"/>
    <col min="15" max="15" width="6.28125" style="0" hidden="1" customWidth="1"/>
    <col min="16" max="16" width="6.7109375" style="0" hidden="1" customWidth="1"/>
    <col min="17" max="27" width="0" style="0" hidden="1" customWidth="1"/>
  </cols>
  <sheetData>
    <row r="2" spans="4:14" ht="12.75">
      <c r="D2" s="152" t="s">
        <v>52</v>
      </c>
      <c r="E2" s="152"/>
      <c r="F2" s="152"/>
      <c r="G2" s="152"/>
      <c r="H2" s="152"/>
      <c r="I2" s="152"/>
      <c r="J2" s="152"/>
      <c r="K2" s="152"/>
      <c r="L2" s="152"/>
      <c r="M2" s="84"/>
      <c r="N2" s="84"/>
    </row>
    <row r="3" spans="1:12" ht="13.5" thickBot="1">
      <c r="A3">
        <f>1*4.217</f>
        <v>4.217</v>
      </c>
      <c r="D3" s="151" t="s">
        <v>101</v>
      </c>
      <c r="E3" s="151"/>
      <c r="F3" s="151"/>
      <c r="G3" s="151"/>
      <c r="H3" s="151"/>
      <c r="I3" s="151"/>
      <c r="J3" s="151"/>
      <c r="K3" s="151"/>
      <c r="L3" s="151"/>
    </row>
    <row r="4" spans="4:12" ht="13.5" thickBot="1">
      <c r="D4" s="131"/>
      <c r="E4" s="132"/>
      <c r="F4" s="132"/>
      <c r="G4" s="132"/>
      <c r="H4" s="132"/>
      <c r="I4" s="132"/>
      <c r="J4" s="132"/>
      <c r="K4" s="132"/>
      <c r="L4" s="133" t="s">
        <v>27</v>
      </c>
    </row>
    <row r="5" spans="1:14" ht="30.75" customHeight="1">
      <c r="A5" s="66" t="s">
        <v>0</v>
      </c>
      <c r="D5" s="153" t="s">
        <v>51</v>
      </c>
      <c r="E5" s="155" t="s">
        <v>53</v>
      </c>
      <c r="F5" s="159" t="s">
        <v>11</v>
      </c>
      <c r="G5" s="159"/>
      <c r="H5" s="159" t="s">
        <v>8</v>
      </c>
      <c r="I5" s="159"/>
      <c r="J5" s="159" t="s">
        <v>9</v>
      </c>
      <c r="K5" s="159"/>
      <c r="L5" s="157" t="s">
        <v>43</v>
      </c>
      <c r="M5" s="86"/>
      <c r="N5" s="86"/>
    </row>
    <row r="6" spans="1:14" ht="89.25" customHeight="1">
      <c r="A6" s="96" t="s">
        <v>68</v>
      </c>
      <c r="B6" t="s">
        <v>69</v>
      </c>
      <c r="C6" s="98" t="s">
        <v>70</v>
      </c>
      <c r="D6" s="154"/>
      <c r="E6" s="156"/>
      <c r="F6" s="21" t="s">
        <v>49</v>
      </c>
      <c r="G6" s="21" t="s">
        <v>10</v>
      </c>
      <c r="H6" s="21" t="s">
        <v>49</v>
      </c>
      <c r="I6" s="21" t="s">
        <v>10</v>
      </c>
      <c r="J6" s="21" t="s">
        <v>49</v>
      </c>
      <c r="K6" s="21" t="s">
        <v>10</v>
      </c>
      <c r="L6" s="158"/>
      <c r="M6" s="86" t="s">
        <v>67</v>
      </c>
      <c r="N6" s="86"/>
    </row>
    <row r="7" spans="1:14" ht="12.75">
      <c r="A7" s="96"/>
      <c r="C7" s="98"/>
      <c r="D7" s="5"/>
      <c r="E7" s="6"/>
      <c r="F7" s="6"/>
      <c r="G7" s="6"/>
      <c r="H7" s="6"/>
      <c r="I7" s="6"/>
      <c r="J7" s="6"/>
      <c r="K7" s="6"/>
      <c r="L7" s="134"/>
      <c r="M7" s="87"/>
      <c r="N7" s="87"/>
    </row>
    <row r="8" spans="1:16" ht="12.75">
      <c r="A8" s="97">
        <f>F8-H8</f>
        <v>772</v>
      </c>
      <c r="B8" s="95">
        <f>G8-I8</f>
        <v>4474.159999999999</v>
      </c>
      <c r="C8" s="99">
        <f>B8/$A$3</f>
        <v>1060.9817405738675</v>
      </c>
      <c r="D8" s="20" t="s">
        <v>1</v>
      </c>
      <c r="E8" s="36">
        <f>NE!D32</f>
        <v>2872.7986250000004</v>
      </c>
      <c r="F8" s="12">
        <f>NE!E32</f>
        <v>1204</v>
      </c>
      <c r="G8" s="36">
        <f>NE!F32</f>
        <v>5322.549999999999</v>
      </c>
      <c r="H8" s="12">
        <f>NE!G32</f>
        <v>432</v>
      </c>
      <c r="I8" s="36">
        <f>NE!H32</f>
        <v>848.39</v>
      </c>
      <c r="J8" s="12">
        <f>NE!I32</f>
        <v>330</v>
      </c>
      <c r="K8" s="36">
        <f>NE!J32</f>
        <v>2448.08</v>
      </c>
      <c r="L8" s="135">
        <f>NE!L32</f>
        <v>1.5574220765299893</v>
      </c>
      <c r="M8" s="88">
        <f>NE!L33</f>
        <v>128.614698938545</v>
      </c>
      <c r="N8" s="88"/>
      <c r="O8" t="e">
        <f>#REF!/#REF!*100</f>
        <v>#REF!</v>
      </c>
      <c r="P8">
        <f>K8/E8*100</f>
        <v>85.2158581077015</v>
      </c>
    </row>
    <row r="9" spans="1:16" ht="12.75">
      <c r="A9" s="97">
        <f aca="true" t="shared" si="0" ref="A9:A17">F9-H9</f>
        <v>694</v>
      </c>
      <c r="B9" s="95">
        <f aca="true" t="shared" si="1" ref="B9:B17">G9-I9</f>
        <v>3048.0499999999993</v>
      </c>
      <c r="C9" s="99">
        <f aca="true" t="shared" si="2" ref="C9:C17">B9/$A$3</f>
        <v>722.8005691249703</v>
      </c>
      <c r="D9" s="20" t="s">
        <v>2</v>
      </c>
      <c r="E9" s="36">
        <f>SE!D32</f>
        <v>2332.334875</v>
      </c>
      <c r="F9" s="12">
        <f>SE!E32</f>
        <v>1003</v>
      </c>
      <c r="G9" s="36">
        <f>SE!F32</f>
        <v>3952.5999999999995</v>
      </c>
      <c r="H9" s="12">
        <f>SE!G32</f>
        <v>309</v>
      </c>
      <c r="I9" s="36">
        <f>SE!H32</f>
        <v>904.55</v>
      </c>
      <c r="J9" s="12">
        <f>SE!I32</f>
        <v>235</v>
      </c>
      <c r="K9" s="36">
        <f>SE!J32</f>
        <v>1414.74</v>
      </c>
      <c r="L9" s="135">
        <f>SE!L32</f>
        <v>1.3068663649768557</v>
      </c>
      <c r="M9" s="129">
        <f>SE!L33</f>
        <v>117.60680937489268</v>
      </c>
      <c r="N9" s="90"/>
      <c r="O9" t="e">
        <f>#REF!/#REF!*100</f>
        <v>#REF!</v>
      </c>
      <c r="P9">
        <f aca="true" t="shared" si="3" ref="P9:P15">K9/E9*100</f>
        <v>60.65767035276184</v>
      </c>
    </row>
    <row r="10" spans="1:16" ht="12.75">
      <c r="A10" s="97">
        <f t="shared" si="0"/>
        <v>752</v>
      </c>
      <c r="B10" s="95">
        <f t="shared" si="1"/>
        <v>3662.7900000000004</v>
      </c>
      <c r="C10" s="99">
        <f t="shared" si="2"/>
        <v>868.577187574105</v>
      </c>
      <c r="D10" s="20" t="s">
        <v>3</v>
      </c>
      <c r="E10" s="36">
        <f>SUD!D32</f>
        <v>2504.8788750000003</v>
      </c>
      <c r="F10" s="12">
        <f>SUD!E32</f>
        <v>986</v>
      </c>
      <c r="G10" s="36">
        <f>SUD!F32</f>
        <v>4938.06</v>
      </c>
      <c r="H10" s="12">
        <f>SUD!G32</f>
        <v>234</v>
      </c>
      <c r="I10" s="36">
        <f>SUD!H32</f>
        <v>1275.27</v>
      </c>
      <c r="J10" s="12">
        <f>SUD!I32</f>
        <v>209</v>
      </c>
      <c r="K10" s="36">
        <f>SUD!J32</f>
        <v>1723.5</v>
      </c>
      <c r="L10" s="135">
        <f>SUD!L32</f>
        <v>1.4622623219655682</v>
      </c>
      <c r="M10" s="129">
        <f>SUD!L33</f>
        <v>131.70332641094035</v>
      </c>
      <c r="N10" s="90"/>
      <c r="O10" t="e">
        <f>#REF!/#REF!*100</f>
        <v>#REF!</v>
      </c>
      <c r="P10">
        <f t="shared" si="3"/>
        <v>68.80572219285452</v>
      </c>
    </row>
    <row r="11" spans="1:16" ht="12.75">
      <c r="A11" s="97">
        <f t="shared" si="0"/>
        <v>557</v>
      </c>
      <c r="B11" s="95">
        <f t="shared" si="1"/>
        <v>3424.7700000000004</v>
      </c>
      <c r="C11" s="99">
        <f t="shared" si="2"/>
        <v>812.134218638843</v>
      </c>
      <c r="D11" s="20" t="s">
        <v>4</v>
      </c>
      <c r="E11" s="36">
        <f>SV!D32</f>
        <v>2466.123875</v>
      </c>
      <c r="F11" s="12">
        <f>SV!E32</f>
        <v>839</v>
      </c>
      <c r="G11" s="36">
        <f>SV!F32</f>
        <v>4338.746</v>
      </c>
      <c r="H11" s="12">
        <f>SV!G32</f>
        <v>282</v>
      </c>
      <c r="I11" s="36">
        <f>SV!H32</f>
        <v>913.9759999999999</v>
      </c>
      <c r="J11" s="12">
        <f>SV!I32</f>
        <v>257</v>
      </c>
      <c r="K11" s="36">
        <f>SV!J32</f>
        <v>1649.3799999999999</v>
      </c>
      <c r="L11" s="135">
        <f>SV!L32</f>
        <v>1.3887258603341652</v>
      </c>
      <c r="M11" s="129">
        <f>SV!L33</f>
        <v>114.70011016733619</v>
      </c>
      <c r="N11" s="90"/>
      <c r="O11" t="e">
        <f>#REF!/#REF!*100</f>
        <v>#REF!</v>
      </c>
      <c r="P11">
        <f t="shared" si="3"/>
        <v>66.8814740703161</v>
      </c>
    </row>
    <row r="12" spans="1:16" ht="12.75">
      <c r="A12" s="97">
        <f t="shared" si="0"/>
        <v>528</v>
      </c>
      <c r="B12" s="95">
        <f t="shared" si="1"/>
        <v>3538.38</v>
      </c>
      <c r="C12" s="99">
        <f t="shared" si="2"/>
        <v>839.0751719231682</v>
      </c>
      <c r="D12" s="20" t="s">
        <v>5</v>
      </c>
      <c r="E12" s="36">
        <f>VEST!D32</f>
        <v>1820.0948750000002</v>
      </c>
      <c r="F12" s="12">
        <f>VEST!E32</f>
        <v>736</v>
      </c>
      <c r="G12" s="36">
        <f>VEST!F32</f>
        <v>4457.47</v>
      </c>
      <c r="H12" s="12">
        <f>VEST!G32</f>
        <v>208</v>
      </c>
      <c r="I12" s="36">
        <f>VEST!H32</f>
        <v>919.0900000000001</v>
      </c>
      <c r="J12" s="12">
        <f>VEST!I32</f>
        <v>182</v>
      </c>
      <c r="K12" s="36">
        <f>VEST!J32</f>
        <v>1154.086</v>
      </c>
      <c r="L12" s="135">
        <f>VEST!L32</f>
        <v>1.94406349284402</v>
      </c>
      <c r="M12" s="129">
        <f>VEST!L33</f>
        <v>162.17862579884533</v>
      </c>
      <c r="N12" s="90"/>
      <c r="O12" t="e">
        <f>#REF!/#REF!*100</f>
        <v>#REF!</v>
      </c>
      <c r="P12">
        <f t="shared" si="3"/>
        <v>63.408013277329836</v>
      </c>
    </row>
    <row r="13" spans="1:16" ht="12.75">
      <c r="A13" s="97">
        <f t="shared" si="0"/>
        <v>743</v>
      </c>
      <c r="B13" s="95">
        <f t="shared" si="1"/>
        <v>3215.91</v>
      </c>
      <c r="C13" s="99">
        <f t="shared" si="2"/>
        <v>762.6061180934314</v>
      </c>
      <c r="D13" s="20" t="s">
        <v>6</v>
      </c>
      <c r="E13" s="36">
        <f>NV!D32</f>
        <v>2128.155</v>
      </c>
      <c r="F13" s="12">
        <f>NV!E32</f>
        <v>1168</v>
      </c>
      <c r="G13" s="36">
        <f>NV!F32</f>
        <v>4292.36</v>
      </c>
      <c r="H13" s="12">
        <f>NV!G32</f>
        <v>425</v>
      </c>
      <c r="I13" s="36">
        <f>NV!H32</f>
        <v>1076.4499999999998</v>
      </c>
      <c r="J13" s="12">
        <f>NV!I32</f>
        <v>201</v>
      </c>
      <c r="K13" s="36">
        <f>NV!J32</f>
        <v>1308.95</v>
      </c>
      <c r="L13" s="135">
        <f>NV!L32</f>
        <v>1.5111258343494716</v>
      </c>
      <c r="M13" s="129">
        <f>NV!L33</f>
        <v>134.6626325036021</v>
      </c>
      <c r="N13" s="90"/>
      <c r="O13" t="e">
        <f>#REF!/#REF!*100</f>
        <v>#REF!</v>
      </c>
      <c r="P13">
        <f t="shared" si="3"/>
        <v>61.50632825146665</v>
      </c>
    </row>
    <row r="14" spans="1:16" ht="12.75">
      <c r="A14" s="97">
        <f t="shared" si="0"/>
        <v>585</v>
      </c>
      <c r="B14" s="95">
        <f t="shared" si="1"/>
        <v>2971.48</v>
      </c>
      <c r="C14" s="99">
        <f t="shared" si="2"/>
        <v>704.6431112165047</v>
      </c>
      <c r="D14" s="20" t="s">
        <v>7</v>
      </c>
      <c r="E14" s="36">
        <f>CENTRU!D32</f>
        <v>1918.7516250000003</v>
      </c>
      <c r="F14" s="12">
        <f>CENTRU!E32</f>
        <v>1110</v>
      </c>
      <c r="G14" s="36">
        <f>CENTRU!F32</f>
        <v>4624.09</v>
      </c>
      <c r="H14" s="12">
        <f>CENTRU!G32</f>
        <v>525</v>
      </c>
      <c r="I14" s="36">
        <f>CENTRU!H32</f>
        <v>1652.6100000000001</v>
      </c>
      <c r="J14" s="12">
        <f>CENTRU!I32</f>
        <v>298</v>
      </c>
      <c r="K14" s="36">
        <f>CENTRU!J32</f>
        <v>1334</v>
      </c>
      <c r="L14" s="135">
        <f>CENTRU!L32</f>
        <v>1.5486527600986395</v>
      </c>
      <c r="M14" s="129">
        <f>CENTRU!L33</f>
        <v>136.23543628969244</v>
      </c>
      <c r="N14" s="90"/>
      <c r="O14" t="e">
        <f>#REF!/#REF!*100</f>
        <v>#REF!</v>
      </c>
      <c r="P14">
        <f t="shared" si="3"/>
        <v>69.52437108685183</v>
      </c>
    </row>
    <row r="15" spans="1:16" ht="15.75" customHeight="1">
      <c r="A15" s="97">
        <f t="shared" si="0"/>
        <v>488</v>
      </c>
      <c r="B15" s="95">
        <f t="shared" si="1"/>
        <v>2713.7999999999997</v>
      </c>
      <c r="C15" s="99">
        <f t="shared" si="2"/>
        <v>643.5380602323927</v>
      </c>
      <c r="D15" s="20" t="s">
        <v>12</v>
      </c>
      <c r="E15" s="36">
        <f>'BI'!D32</f>
        <v>1559.5096250000001</v>
      </c>
      <c r="F15" s="12">
        <f>'BI'!E32</f>
        <v>754</v>
      </c>
      <c r="G15" s="36">
        <f>'BI'!F32</f>
        <v>3671.52</v>
      </c>
      <c r="H15" s="12">
        <f>'BI'!G32</f>
        <v>266</v>
      </c>
      <c r="I15" s="36">
        <f>'BI'!H32</f>
        <v>957.7200000000001</v>
      </c>
      <c r="J15" s="12">
        <f>'BI'!I32</f>
        <v>101</v>
      </c>
      <c r="K15" s="36">
        <f>'BI'!J32</f>
        <v>479.2</v>
      </c>
      <c r="L15" s="135">
        <f>'BI'!L32</f>
        <v>1.7401623923930571</v>
      </c>
      <c r="M15" s="130">
        <f>'BI'!L33</f>
        <v>176.686661958687</v>
      </c>
      <c r="N15" s="93"/>
      <c r="O15" t="e">
        <f>#REF!/#REF!*100</f>
        <v>#REF!</v>
      </c>
      <c r="P15">
        <f t="shared" si="3"/>
        <v>30.72760772476797</v>
      </c>
    </row>
    <row r="16" spans="1:14" ht="12.75">
      <c r="A16" s="9"/>
      <c r="B16" s="95"/>
      <c r="C16" s="95"/>
      <c r="D16" s="5"/>
      <c r="E16" s="36"/>
      <c r="F16" s="12"/>
      <c r="G16" s="36"/>
      <c r="H16" s="12"/>
      <c r="I16" s="36"/>
      <c r="J16" s="12"/>
      <c r="K16" s="36"/>
      <c r="L16" s="135"/>
      <c r="M16" s="90"/>
      <c r="N16" s="90"/>
    </row>
    <row r="17" spans="1:16" ht="12.75">
      <c r="A17" s="9">
        <f t="shared" si="0"/>
        <v>5119</v>
      </c>
      <c r="B17" s="95">
        <f t="shared" si="1"/>
        <v>27049.340000000004</v>
      </c>
      <c r="C17" s="95">
        <f t="shared" si="2"/>
        <v>6414.3561773772835</v>
      </c>
      <c r="D17" s="20" t="s">
        <v>0</v>
      </c>
      <c r="E17" s="37">
        <f>E8+E9+E10+E11+E12+E13+E14+E15</f>
        <v>17602.647375</v>
      </c>
      <c r="F17" s="69">
        <f aca="true" t="shared" si="4" ref="F17:K17">F8+F9+F10+F11+F12+F13+F14+F15</f>
        <v>7800</v>
      </c>
      <c r="G17" s="70">
        <f t="shared" si="4"/>
        <v>35597.396</v>
      </c>
      <c r="H17" s="69">
        <f t="shared" si="4"/>
        <v>2681</v>
      </c>
      <c r="I17" s="70">
        <f t="shared" si="4"/>
        <v>8548.055999999999</v>
      </c>
      <c r="J17" s="69">
        <f>J8+J9+J10+J11+J12+J13+J14+J15</f>
        <v>1813</v>
      </c>
      <c r="K17" s="70">
        <f t="shared" si="4"/>
        <v>11511.936000000002</v>
      </c>
      <c r="L17" s="136">
        <f>(G17-I17)/E17</f>
        <v>1.536663174791343</v>
      </c>
      <c r="M17" s="94">
        <f>M21/M24</f>
        <v>1.0500899815569071</v>
      </c>
      <c r="N17" s="91"/>
      <c r="P17" s="66">
        <f>K17/E17*100</f>
        <v>65.39889003485762</v>
      </c>
    </row>
    <row r="18" spans="4:14" ht="13.5" thickBot="1">
      <c r="D18" s="7"/>
      <c r="E18" s="8"/>
      <c r="F18" s="15"/>
      <c r="G18" s="8"/>
      <c r="H18" s="15"/>
      <c r="I18" s="8"/>
      <c r="J18" s="15"/>
      <c r="K18" s="8"/>
      <c r="L18" s="137"/>
      <c r="M18" s="92"/>
      <c r="N18" s="92"/>
    </row>
    <row r="20" spans="5:11" ht="12.75" hidden="1">
      <c r="E20" s="9">
        <f>NE!D33+SE!D33+SUD!D33+SV!D33+VEST!D33+NV!D33+CENTRU!D33+'BI'!D33</f>
        <v>13983.351625000001</v>
      </c>
      <c r="F20" s="9">
        <f>NE!E33+SE!E33+SUD!E33+SV!E33+VEST!E33+NV!E33+CENTRU!E33+'BI'!E33</f>
        <v>7482</v>
      </c>
      <c r="G20" s="9">
        <f>NE!F33+SE!F33+SUD!F33+SV!F33+VEST!F33+NV!F33+CENTRU!F33+'BI'!F33</f>
        <v>25757.366</v>
      </c>
      <c r="H20" s="9">
        <f>NE!G33+SE!G33+SUD!G33+SV!G33+VEST!G33+NV!G33+CENTRU!G33+'BI'!G33</f>
        <v>2609</v>
      </c>
      <c r="I20" s="9">
        <f>NE!H33+SE!H33+SUD!H33+SV!H33+VEST!H33+NV!H33+CENTRU!H33+'BI'!H33</f>
        <v>6888.576</v>
      </c>
      <c r="J20" s="9">
        <f>NE!I33+SE!I33+SUD!I33+SV!I33+VEST!I33+NV!I33+CENTRU!I33+'BI'!I33</f>
        <v>1686</v>
      </c>
      <c r="K20" s="9">
        <f>NE!J33+SE!J33+SUD!J33+SV!J33+VEST!J33+NV!J33+CENTRU!J33+'BI'!J33</f>
        <v>7076.13</v>
      </c>
    </row>
    <row r="21" spans="5:14" ht="12.75" hidden="1">
      <c r="E21" s="9"/>
      <c r="F21" s="9"/>
      <c r="G21" s="9"/>
      <c r="H21" s="9"/>
      <c r="I21" s="9"/>
      <c r="J21" s="9"/>
      <c r="K21" s="9"/>
      <c r="L21" s="16">
        <f>NE!N32+SE!N32+SUD!N32+SV!N32+VEST!N32+NV!N32+CENTRU!N32+'BI'!N32</f>
        <v>18507.3277</v>
      </c>
      <c r="M21" s="89">
        <f>NE!N33+SE!N33+SUD!N34+SV!N34+VEST!N34+NV!N34+CENTRU!N34+'BI'!N34</f>
        <v>14683.777449999998</v>
      </c>
      <c r="N21" s="89"/>
    </row>
    <row r="22" spans="4:12" ht="12.75">
      <c r="D22" s="128" t="s">
        <v>48</v>
      </c>
      <c r="E22" s="128"/>
      <c r="F22" s="128"/>
      <c r="G22" s="128"/>
      <c r="H22" s="128"/>
      <c r="I22" s="128"/>
      <c r="J22" s="128"/>
      <c r="K22" s="128"/>
      <c r="L22" s="128"/>
    </row>
    <row r="23" spans="4:12" ht="12.75">
      <c r="D23" s="83"/>
      <c r="E23" s="83"/>
      <c r="F23" s="83"/>
      <c r="G23" s="83"/>
      <c r="H23" s="83"/>
      <c r="I23" s="83"/>
      <c r="J23" s="83"/>
      <c r="K23" s="83"/>
      <c r="L23" s="83"/>
    </row>
    <row r="24" spans="4:14" ht="12.75" hidden="1">
      <c r="D24" s="98"/>
      <c r="F24" s="98" t="s">
        <v>71</v>
      </c>
      <c r="G24" t="s">
        <v>72</v>
      </c>
      <c r="H24" s="98" t="s">
        <v>70</v>
      </c>
      <c r="I24" s="98"/>
      <c r="M24" s="9">
        <f>NE!D33+SE!D33+SV!D33+SUD!D33+VEST!D33+NV!D33+CENTRU!D33+'BI'!D33</f>
        <v>13983.351625000001</v>
      </c>
      <c r="N24" s="9"/>
    </row>
    <row r="25" spans="2:9" ht="12.75" hidden="1">
      <c r="B25" s="108" t="s">
        <v>73</v>
      </c>
      <c r="C25" s="98"/>
      <c r="D25" s="102" t="s">
        <v>1</v>
      </c>
      <c r="F25" s="101">
        <f>NE!E33-NE!G33</f>
        <v>720</v>
      </c>
      <c r="G25" s="9">
        <f>NE!F33-NE!H33</f>
        <v>2935.09</v>
      </c>
      <c r="H25" s="100">
        <f>G25/$A$3</f>
        <v>696.0137538534505</v>
      </c>
      <c r="I25" s="100">
        <f>G25*100/NE!D33</f>
        <v>128.614698938545</v>
      </c>
    </row>
    <row r="26" spans="4:9" ht="12.75" hidden="1">
      <c r="D26" s="102" t="s">
        <v>2</v>
      </c>
      <c r="F26" s="101">
        <f>SE!E33-SE!G33</f>
        <v>674</v>
      </c>
      <c r="G26" s="9">
        <f>SE!F33-SE!H33</f>
        <v>2179</v>
      </c>
      <c r="H26" s="100">
        <f aca="true" t="shared" si="5" ref="H26:H34">G26/$A$3</f>
        <v>516.7180460042684</v>
      </c>
      <c r="I26" s="100">
        <f>G26*100/SE!D33</f>
        <v>117.60680937489268</v>
      </c>
    </row>
    <row r="27" spans="4:9" ht="12.75" hidden="1">
      <c r="D27" s="102" t="s">
        <v>3</v>
      </c>
      <c r="F27" s="101">
        <f>SUD!E33-SUD!G33</f>
        <v>725</v>
      </c>
      <c r="G27" s="9">
        <f>SUD!F33-SUD!H33</f>
        <v>2620.7099999999996</v>
      </c>
      <c r="H27" s="100">
        <f t="shared" si="5"/>
        <v>621.4631254446289</v>
      </c>
      <c r="I27" s="100">
        <f>G27*100/SUD!D33</f>
        <v>131.70332641094035</v>
      </c>
    </row>
    <row r="28" spans="4:11" ht="12.75" hidden="1">
      <c r="D28" s="102" t="s">
        <v>4</v>
      </c>
      <c r="F28" s="98">
        <f>SV!E33-SV!G33</f>
        <v>523</v>
      </c>
      <c r="G28">
        <f>SV!F33-SV!H33</f>
        <v>2247.05</v>
      </c>
      <c r="H28" s="100">
        <f t="shared" si="5"/>
        <v>532.8551102679631</v>
      </c>
      <c r="I28" s="100">
        <f>G28*100/SV!D33</f>
        <v>114.70011016733619</v>
      </c>
      <c r="K28" s="35"/>
    </row>
    <row r="29" spans="4:11" ht="12.75" hidden="1">
      <c r="D29" s="102" t="s">
        <v>5</v>
      </c>
      <c r="F29" s="98">
        <f>VEST!E33-VEST!G33</f>
        <v>486</v>
      </c>
      <c r="G29">
        <f>VEST!F33-VEST!H33</f>
        <v>2344.8700000000003</v>
      </c>
      <c r="H29" s="100">
        <f t="shared" si="5"/>
        <v>556.051695518141</v>
      </c>
      <c r="I29" s="100">
        <f>G29*100/VEST!D33</f>
        <v>162.17862579884533</v>
      </c>
      <c r="K29" s="35"/>
    </row>
    <row r="30" spans="4:11" ht="12.75" hidden="1">
      <c r="D30" s="102" t="s">
        <v>6</v>
      </c>
      <c r="F30" s="98">
        <f>NV!E33-NV!G33</f>
        <v>724</v>
      </c>
      <c r="G30">
        <f>NV!F33-NV!H33</f>
        <v>2276.6100000000006</v>
      </c>
      <c r="H30" s="100">
        <f t="shared" si="5"/>
        <v>539.8648328195402</v>
      </c>
      <c r="I30" s="100">
        <f>G30*100/NV!D33</f>
        <v>134.6626325036021</v>
      </c>
      <c r="K30" s="35"/>
    </row>
    <row r="31" spans="4:11" ht="12.75" hidden="1">
      <c r="D31" s="102" t="s">
        <v>7</v>
      </c>
      <c r="F31" s="98">
        <f>CENTRU!E33-CENTRU!G33</f>
        <v>556</v>
      </c>
      <c r="G31">
        <f>CENTRU!F33-CENTRU!H33</f>
        <v>2076.57</v>
      </c>
      <c r="H31" s="100">
        <f t="shared" si="5"/>
        <v>492.42826654019456</v>
      </c>
      <c r="I31" s="100">
        <f>G31*100/CENTRU!D33</f>
        <v>136.23543628969244</v>
      </c>
      <c r="K31" s="35"/>
    </row>
    <row r="32" spans="4:11" ht="25.5" hidden="1">
      <c r="D32" s="102" t="s">
        <v>12</v>
      </c>
      <c r="F32" s="98">
        <f>'BI'!E33-'BI'!G33</f>
        <v>465</v>
      </c>
      <c r="G32">
        <f>'BI'!F33-'BI'!H33</f>
        <v>2188.89</v>
      </c>
      <c r="H32" s="100">
        <f t="shared" si="5"/>
        <v>519.0633151529523</v>
      </c>
      <c r="I32" s="100">
        <f>G32*100/'BI'!D33</f>
        <v>176.686661958687</v>
      </c>
      <c r="K32" s="35"/>
    </row>
    <row r="33" spans="4:11" ht="12.75" hidden="1">
      <c r="D33" s="103"/>
      <c r="F33" s="98"/>
      <c r="H33" s="100">
        <f t="shared" si="5"/>
        <v>0</v>
      </c>
      <c r="I33" s="104"/>
      <c r="K33" s="35"/>
    </row>
    <row r="34" spans="4:11" ht="12.75" hidden="1">
      <c r="D34" s="102" t="s">
        <v>0</v>
      </c>
      <c r="E34" s="66"/>
      <c r="F34" s="105">
        <f>F25+F26+F27+F28+F29+F30+F31+F32</f>
        <v>4873</v>
      </c>
      <c r="G34" s="31">
        <f>G25+G26+G27+G28+G29+G30+G31+G32</f>
        <v>18868.79</v>
      </c>
      <c r="H34" s="106">
        <f t="shared" si="5"/>
        <v>4474.458145601139</v>
      </c>
      <c r="I34" s="107">
        <f>G34*100/E20</f>
        <v>134.93753504893357</v>
      </c>
      <c r="K34" s="35"/>
    </row>
    <row r="35" spans="5:11" ht="12.75" hidden="1">
      <c r="E35" s="95"/>
      <c r="I35" s="35"/>
      <c r="K35" s="35"/>
    </row>
    <row r="36" spans="5:11" ht="12.75" hidden="1">
      <c r="E36" s="95"/>
      <c r="I36" s="35"/>
      <c r="K36" s="35"/>
    </row>
    <row r="37" spans="6:19" ht="12.75" hidden="1">
      <c r="F37" t="s">
        <v>88</v>
      </c>
      <c r="G37" t="s">
        <v>89</v>
      </c>
      <c r="H37" t="s">
        <v>90</v>
      </c>
      <c r="I37">
        <v>2.1</v>
      </c>
      <c r="J37">
        <v>3.1</v>
      </c>
      <c r="K37">
        <v>3.2</v>
      </c>
      <c r="L37">
        <v>4.2</v>
      </c>
      <c r="Q37">
        <v>5.1</v>
      </c>
      <c r="R37">
        <v>5.2</v>
      </c>
      <c r="S37">
        <v>5.3</v>
      </c>
    </row>
    <row r="38" ht="12.75" hidden="1"/>
    <row r="39" spans="5:20" ht="12.75" hidden="1">
      <c r="E39" t="s">
        <v>80</v>
      </c>
      <c r="F39" s="16">
        <f>NE!D9</f>
        <v>468.64062500000006</v>
      </c>
      <c r="G39" s="16">
        <f>NE!D10</f>
        <v>187.45625</v>
      </c>
      <c r="H39" s="16">
        <f>NE!D11</f>
        <v>281.18437500000005</v>
      </c>
      <c r="I39" s="16">
        <f>NE!D14</f>
        <v>590.718875</v>
      </c>
      <c r="J39" s="16">
        <f>NE!D17</f>
        <v>116.93900000000002</v>
      </c>
      <c r="K39" s="16">
        <f>NE!D18</f>
        <v>67.063</v>
      </c>
      <c r="L39" s="16">
        <f>NE!D24</f>
        <v>158.600625</v>
      </c>
      <c r="M39" s="16"/>
      <c r="N39" s="16"/>
      <c r="O39" s="16"/>
      <c r="P39" s="16"/>
      <c r="Q39" s="16">
        <v>164.67357</v>
      </c>
      <c r="R39" s="16">
        <v>164.89226000000002</v>
      </c>
      <c r="S39" s="16">
        <v>107.289314</v>
      </c>
      <c r="T39" s="127">
        <f>SUM(F39:S39)</f>
        <v>2307.457894</v>
      </c>
    </row>
    <row r="40" spans="5:20" ht="12.75" hidden="1">
      <c r="E40" t="s">
        <v>81</v>
      </c>
      <c r="F40" s="16">
        <f>SE!D9</f>
        <v>380.473</v>
      </c>
      <c r="G40" s="16">
        <f>SE!D10</f>
        <v>152.19762500000002</v>
      </c>
      <c r="H40" s="16">
        <f>SE!D11</f>
        <v>228.275375</v>
      </c>
      <c r="I40" s="16">
        <f>SE!D14</f>
        <v>479.55100000000004</v>
      </c>
      <c r="J40" s="16">
        <f>SE!D17</f>
        <v>94.94975000000001</v>
      </c>
      <c r="K40" s="16">
        <f>SE!D18</f>
        <v>54.42550000000001</v>
      </c>
      <c r="L40" s="16">
        <f>SE!D24</f>
        <v>128.776125</v>
      </c>
      <c r="M40" s="16"/>
      <c r="N40" s="16"/>
      <c r="O40" s="16"/>
      <c r="P40" s="16"/>
      <c r="Q40" s="16">
        <v>133.707066</v>
      </c>
      <c r="R40" s="16">
        <v>133.882018</v>
      </c>
      <c r="S40" s="16">
        <v>87.126096</v>
      </c>
      <c r="T40" s="127">
        <f aca="true" t="shared" si="6" ref="T40:T48">SUM(F40:S40)</f>
        <v>1873.363555</v>
      </c>
    </row>
    <row r="41" spans="5:20" ht="12.75" hidden="1">
      <c r="E41" t="s">
        <v>82</v>
      </c>
      <c r="F41" s="16">
        <f>SUD!D9</f>
        <v>408.6125</v>
      </c>
      <c r="G41" s="16">
        <f>SUD!D10</f>
        <v>163.445</v>
      </c>
      <c r="H41" s="16">
        <f>SUD!D11</f>
        <v>245.16750000000005</v>
      </c>
      <c r="I41" s="16">
        <f>SUD!D14</f>
        <v>515.02025</v>
      </c>
      <c r="J41" s="16">
        <f>SUD!D17</f>
        <v>101.98462500000001</v>
      </c>
      <c r="K41" s="16">
        <f>SUD!D18</f>
        <v>58.46950000000001</v>
      </c>
      <c r="L41" s="16">
        <f>SUD!D24</f>
        <v>138.296375</v>
      </c>
      <c r="M41" s="16"/>
      <c r="N41" s="16"/>
      <c r="O41" s="16"/>
      <c r="P41" s="16"/>
      <c r="Q41" s="16">
        <v>143.59185399999998</v>
      </c>
      <c r="R41" s="16">
        <v>143.766806</v>
      </c>
      <c r="S41" s="16">
        <v>93.59931999999999</v>
      </c>
      <c r="T41" s="127">
        <f t="shared" si="6"/>
        <v>2011.9537300000002</v>
      </c>
    </row>
    <row r="42" spans="5:20" ht="12.75" hidden="1">
      <c r="E42" t="s">
        <v>83</v>
      </c>
      <c r="F42" s="16">
        <f>SV!D9</f>
        <v>402.3148125</v>
      </c>
      <c r="G42" s="16">
        <f>SV!D10</f>
        <v>160.925925</v>
      </c>
      <c r="H42" s="16">
        <f>SV!D11</f>
        <v>241.3888875</v>
      </c>
      <c r="I42" s="16">
        <f>SV!D14</f>
        <v>507.05862500000006</v>
      </c>
      <c r="J42" s="16">
        <f>SV!D17</f>
        <v>100.383875</v>
      </c>
      <c r="K42" s="16">
        <f>SV!D18</f>
        <v>57.542750000000005</v>
      </c>
      <c r="L42" s="16">
        <f>SV!D24</f>
        <v>136.14800000000002</v>
      </c>
      <c r="M42" s="16"/>
      <c r="N42" s="16"/>
      <c r="O42" s="16"/>
      <c r="P42" s="16"/>
      <c r="Q42" s="16">
        <v>141.361216</v>
      </c>
      <c r="R42" s="16">
        <v>141.536168</v>
      </c>
      <c r="S42" s="16">
        <v>92.155966</v>
      </c>
      <c r="T42" s="127">
        <f t="shared" si="6"/>
        <v>1980.8162250000005</v>
      </c>
    </row>
    <row r="43" spans="5:20" ht="12.75" hidden="1">
      <c r="E43" t="s">
        <v>84</v>
      </c>
      <c r="F43" s="16">
        <f>VEST!D9</f>
        <v>296.9180625</v>
      </c>
      <c r="G43" s="16">
        <f>VEST!D10</f>
        <v>118.76722500000002</v>
      </c>
      <c r="H43" s="16">
        <f>VEST!D11</f>
        <v>178.1508375</v>
      </c>
      <c r="I43" s="16">
        <f>VEST!D14</f>
        <v>374.23850000000004</v>
      </c>
      <c r="J43" s="16">
        <f>VEST!D17</f>
        <v>74.097875</v>
      </c>
      <c r="K43" s="16">
        <f>VEST!D18</f>
        <v>42.462</v>
      </c>
      <c r="L43" s="16">
        <f>VEST!D24</f>
        <v>100.46812500000001</v>
      </c>
      <c r="M43" s="16"/>
      <c r="N43" s="16"/>
      <c r="O43" s="16"/>
      <c r="P43" s="16"/>
      <c r="Q43" s="16">
        <v>104.31513000000001</v>
      </c>
      <c r="R43" s="16">
        <v>104.490082</v>
      </c>
      <c r="S43" s="16">
        <v>68.01259</v>
      </c>
      <c r="T43" s="127">
        <f t="shared" si="6"/>
        <v>1461.9204270000002</v>
      </c>
    </row>
    <row r="44" spans="5:20" ht="12.75" hidden="1">
      <c r="E44" t="s">
        <v>85</v>
      </c>
      <c r="F44" s="16">
        <f>NV!D9</f>
        <v>347.17318750000004</v>
      </c>
      <c r="G44" s="16">
        <f>NV!D10</f>
        <v>138.86927500000002</v>
      </c>
      <c r="H44" s="16">
        <f>NV!D11</f>
        <v>208.30391250000005</v>
      </c>
      <c r="I44" s="16">
        <f>NV!D14</f>
        <v>437.55237500000004</v>
      </c>
      <c r="J44" s="16">
        <f>NV!D17</f>
        <v>86.65112500000001</v>
      </c>
      <c r="K44" s="16">
        <f>NV!D18</f>
        <v>49.665375</v>
      </c>
      <c r="L44" s="16">
        <f>NV!D24</f>
        <v>117.48662500000002</v>
      </c>
      <c r="M44" s="16"/>
      <c r="N44" s="16"/>
      <c r="O44" s="16"/>
      <c r="P44" s="16"/>
      <c r="Q44" s="16">
        <v>116.150694</v>
      </c>
      <c r="R44" s="16">
        <v>116.317278</v>
      </c>
      <c r="S44" s="16">
        <v>75.712428</v>
      </c>
      <c r="T44" s="127">
        <f t="shared" si="6"/>
        <v>1693.8822750000002</v>
      </c>
    </row>
    <row r="45" spans="5:20" ht="12.75" hidden="1">
      <c r="E45" t="s">
        <v>86</v>
      </c>
      <c r="F45" s="16">
        <f>CENTRU!D9</f>
        <v>313.00981250000007</v>
      </c>
      <c r="G45" s="16">
        <f>CENTRU!D10</f>
        <v>125.20392500000003</v>
      </c>
      <c r="H45" s="16">
        <f>CENTRU!D11</f>
        <v>187.80588750000004</v>
      </c>
      <c r="I45" s="16">
        <f>CENTRU!D14</f>
        <v>394.50062500000007</v>
      </c>
      <c r="J45" s="16">
        <f>CENTRU!D17</f>
        <v>78.09975</v>
      </c>
      <c r="K45" s="16">
        <f>CENTRU!D18</f>
        <v>44.778875000000006</v>
      </c>
      <c r="L45" s="16">
        <f>CENTRU!D24</f>
        <v>105.94437500000001</v>
      </c>
      <c r="M45" s="16"/>
      <c r="N45" s="16"/>
      <c r="O45" s="16"/>
      <c r="P45" s="16"/>
      <c r="Q45" s="16">
        <v>110.00107</v>
      </c>
      <c r="R45" s="16">
        <v>110.132284</v>
      </c>
      <c r="S45" s="16">
        <v>71.686582</v>
      </c>
      <c r="T45" s="127">
        <f t="shared" si="6"/>
        <v>1541.1631860000005</v>
      </c>
    </row>
    <row r="46" spans="5:20" ht="12.75" hidden="1">
      <c r="E46" t="s">
        <v>87</v>
      </c>
      <c r="F46" s="16">
        <f>'BI'!D9</f>
        <v>0</v>
      </c>
      <c r="G46" s="16">
        <f>'BI'!D10</f>
        <v>0</v>
      </c>
      <c r="H46" s="16">
        <f>'BI'!D11</f>
        <v>508.82787500000006</v>
      </c>
      <c r="I46" s="16">
        <f>'BI'!D14</f>
        <v>320.6555000000001</v>
      </c>
      <c r="J46" s="16">
        <f>'BI'!D17</f>
        <v>63.482375000000005</v>
      </c>
      <c r="K46" s="16">
        <f>'BI'!D18</f>
        <v>36.39600000000001</v>
      </c>
      <c r="L46" s="16">
        <f>'BI'!D24</f>
        <v>86.06137500000001</v>
      </c>
      <c r="M46" s="16"/>
      <c r="N46" s="16"/>
      <c r="O46" s="16"/>
      <c r="P46" s="16"/>
      <c r="Q46" s="16">
        <v>89.356734</v>
      </c>
      <c r="R46" s="16">
        <v>89.531686</v>
      </c>
      <c r="S46" s="16">
        <v>58.259016</v>
      </c>
      <c r="T46" s="127">
        <f t="shared" si="6"/>
        <v>1252.5705610000002</v>
      </c>
    </row>
    <row r="47" ht="12.75" hidden="1">
      <c r="T47" s="127"/>
    </row>
    <row r="48" spans="6:20" ht="12.75" hidden="1">
      <c r="F48" s="127">
        <f>SUM(F39:F46)</f>
        <v>2617.1420000000003</v>
      </c>
      <c r="G48" s="127">
        <f aca="true" t="shared" si="7" ref="G48:S48">SUM(G39:G46)</f>
        <v>1046.865225</v>
      </c>
      <c r="H48" s="127">
        <f t="shared" si="7"/>
        <v>2079.10465</v>
      </c>
      <c r="I48" s="127">
        <f t="shared" si="7"/>
        <v>3619.29575</v>
      </c>
      <c r="J48" s="127">
        <f t="shared" si="7"/>
        <v>716.588375</v>
      </c>
      <c r="K48" s="127">
        <f t="shared" si="7"/>
        <v>410.80300000000005</v>
      </c>
      <c r="L48" s="127">
        <f t="shared" si="7"/>
        <v>971.7816250000001</v>
      </c>
      <c r="M48" s="127">
        <f t="shared" si="7"/>
        <v>0</v>
      </c>
      <c r="N48" s="127">
        <f t="shared" si="7"/>
        <v>0</v>
      </c>
      <c r="O48" s="127">
        <f t="shared" si="7"/>
        <v>0</v>
      </c>
      <c r="P48" s="127">
        <f t="shared" si="7"/>
        <v>0</v>
      </c>
      <c r="Q48" s="127">
        <f t="shared" si="7"/>
        <v>1003.1573340000001</v>
      </c>
      <c r="R48" s="127">
        <f t="shared" si="7"/>
        <v>1004.548582</v>
      </c>
      <c r="S48" s="127">
        <f t="shared" si="7"/>
        <v>653.841312</v>
      </c>
      <c r="T48" s="127">
        <f t="shared" si="6"/>
        <v>14123.127852999998</v>
      </c>
    </row>
    <row r="49" ht="12.75" hidden="1"/>
    <row r="50" ht="12.75" hidden="1">
      <c r="F50" s="127">
        <f>SUM(F48:S48)</f>
        <v>14123.127852999998</v>
      </c>
    </row>
    <row r="51" ht="12.75" hidden="1"/>
    <row r="52" ht="12.75" hidden="1"/>
    <row r="53" ht="12.75" hidden="1"/>
    <row r="54" ht="12.75" hidden="1"/>
    <row r="55" ht="12.75" hidden="1"/>
    <row r="56" spans="4:10" ht="12.75" hidden="1">
      <c r="D56" t="s">
        <v>97</v>
      </c>
      <c r="E56">
        <v>142</v>
      </c>
      <c r="F56">
        <v>55.6</v>
      </c>
      <c r="G56">
        <v>531</v>
      </c>
      <c r="H56">
        <v>353.1</v>
      </c>
      <c r="I56">
        <f>E56+G56</f>
        <v>673</v>
      </c>
      <c r="J56">
        <f>F56+H56</f>
        <v>408.70000000000005</v>
      </c>
    </row>
    <row r="57" spans="4:10" ht="12.75" hidden="1">
      <c r="D57" t="s">
        <v>98</v>
      </c>
      <c r="E57">
        <v>110</v>
      </c>
      <c r="F57">
        <v>45.49</v>
      </c>
      <c r="G57">
        <v>191</v>
      </c>
      <c r="H57">
        <v>123.69</v>
      </c>
      <c r="I57">
        <f aca="true" t="shared" si="8" ref="I57:I78">E57+G57</f>
        <v>301</v>
      </c>
      <c r="J57">
        <f aca="true" t="shared" si="9" ref="J57:J78">F57+H57</f>
        <v>169.18</v>
      </c>
    </row>
    <row r="58" ht="12.75" hidden="1"/>
    <row r="59" spans="5:10" ht="12.75" hidden="1">
      <c r="E59">
        <v>80</v>
      </c>
      <c r="F59">
        <v>32.4</v>
      </c>
      <c r="G59">
        <v>446</v>
      </c>
      <c r="H59">
        <v>283.94</v>
      </c>
      <c r="I59">
        <f t="shared" si="8"/>
        <v>526</v>
      </c>
      <c r="J59">
        <f t="shared" si="9"/>
        <v>316.34</v>
      </c>
    </row>
    <row r="60" spans="5:10" ht="12.75" hidden="1">
      <c r="E60">
        <v>54</v>
      </c>
      <c r="F60">
        <v>22.71</v>
      </c>
      <c r="G60">
        <v>117</v>
      </c>
      <c r="H60">
        <v>71.43</v>
      </c>
      <c r="I60">
        <f t="shared" si="8"/>
        <v>171</v>
      </c>
      <c r="J60">
        <f t="shared" si="9"/>
        <v>94.14000000000001</v>
      </c>
    </row>
    <row r="61" ht="12.75" hidden="1"/>
    <row r="62" spans="5:10" ht="12.75" hidden="1">
      <c r="E62">
        <v>54</v>
      </c>
      <c r="F62">
        <v>44.86</v>
      </c>
      <c r="G62">
        <v>466</v>
      </c>
      <c r="H62">
        <v>335.01</v>
      </c>
      <c r="I62">
        <f t="shared" si="8"/>
        <v>520</v>
      </c>
      <c r="J62">
        <f t="shared" si="9"/>
        <v>379.87</v>
      </c>
    </row>
    <row r="63" spans="5:10" ht="12.75" hidden="1">
      <c r="E63">
        <v>44</v>
      </c>
      <c r="F63">
        <v>41.88</v>
      </c>
      <c r="G63">
        <v>79</v>
      </c>
      <c r="H63">
        <v>56.45</v>
      </c>
      <c r="I63">
        <f t="shared" si="8"/>
        <v>123</v>
      </c>
      <c r="J63">
        <f t="shared" si="9"/>
        <v>98.33000000000001</v>
      </c>
    </row>
    <row r="64" ht="12.75" hidden="1"/>
    <row r="65" spans="5:10" ht="12.75" hidden="1">
      <c r="E65">
        <v>61</v>
      </c>
      <c r="F65">
        <v>25.26</v>
      </c>
      <c r="G65">
        <v>403</v>
      </c>
      <c r="H65">
        <v>254.27</v>
      </c>
      <c r="I65">
        <f t="shared" si="8"/>
        <v>464</v>
      </c>
      <c r="J65">
        <f t="shared" si="9"/>
        <v>279.53000000000003</v>
      </c>
    </row>
    <row r="66" spans="5:10" ht="12.75" hidden="1">
      <c r="E66">
        <v>41</v>
      </c>
      <c r="F66">
        <v>17.6</v>
      </c>
      <c r="G66">
        <v>147</v>
      </c>
      <c r="H66">
        <v>89.22</v>
      </c>
      <c r="I66">
        <f t="shared" si="8"/>
        <v>188</v>
      </c>
      <c r="J66">
        <f t="shared" si="9"/>
        <v>106.82</v>
      </c>
    </row>
    <row r="67" ht="12.75" hidden="1"/>
    <row r="68" spans="5:10" ht="12.75" hidden="1">
      <c r="E68">
        <v>79</v>
      </c>
      <c r="F68">
        <v>27.96</v>
      </c>
      <c r="G68">
        <v>304</v>
      </c>
      <c r="H68">
        <v>165.89</v>
      </c>
      <c r="I68">
        <f t="shared" si="8"/>
        <v>383</v>
      </c>
      <c r="J68">
        <f t="shared" si="9"/>
        <v>193.85</v>
      </c>
    </row>
    <row r="69" spans="5:10" ht="12.75" hidden="1">
      <c r="E69">
        <v>54</v>
      </c>
      <c r="F69">
        <v>18.22</v>
      </c>
      <c r="G69">
        <v>57</v>
      </c>
      <c r="H69">
        <v>27.79</v>
      </c>
      <c r="I69">
        <f t="shared" si="8"/>
        <v>111</v>
      </c>
      <c r="J69">
        <f t="shared" si="9"/>
        <v>46.01</v>
      </c>
    </row>
    <row r="70" ht="12.75" hidden="1"/>
    <row r="71" spans="5:10" ht="12.75" hidden="1">
      <c r="E71">
        <v>130</v>
      </c>
      <c r="F71">
        <v>42.93</v>
      </c>
      <c r="G71">
        <v>603</v>
      </c>
      <c r="H71">
        <v>337.16</v>
      </c>
      <c r="I71">
        <f t="shared" si="8"/>
        <v>733</v>
      </c>
      <c r="J71">
        <f t="shared" si="9"/>
        <v>380.09000000000003</v>
      </c>
    </row>
    <row r="72" spans="5:10" ht="12.75" hidden="1">
      <c r="E72">
        <v>82</v>
      </c>
      <c r="F72">
        <v>28.6</v>
      </c>
      <c r="G72">
        <v>209</v>
      </c>
      <c r="H72">
        <v>117.96</v>
      </c>
      <c r="I72">
        <f t="shared" si="8"/>
        <v>291</v>
      </c>
      <c r="J72">
        <f t="shared" si="9"/>
        <v>146.56</v>
      </c>
    </row>
    <row r="73" ht="12.75" hidden="1"/>
    <row r="74" spans="5:10" ht="12.75" hidden="1">
      <c r="E74">
        <v>169</v>
      </c>
      <c r="F74">
        <v>56.23</v>
      </c>
      <c r="G74">
        <v>427</v>
      </c>
      <c r="H74">
        <v>242.52</v>
      </c>
      <c r="I74">
        <f t="shared" si="8"/>
        <v>596</v>
      </c>
      <c r="J74">
        <f t="shared" si="9"/>
        <v>298.75</v>
      </c>
    </row>
    <row r="75" spans="5:10" ht="12.75" hidden="1">
      <c r="E75">
        <v>114</v>
      </c>
      <c r="F75">
        <v>39.42</v>
      </c>
      <c r="G75">
        <v>230</v>
      </c>
      <c r="H75">
        <v>141.6</v>
      </c>
      <c r="I75">
        <f t="shared" si="8"/>
        <v>344</v>
      </c>
      <c r="J75">
        <f t="shared" si="9"/>
        <v>181.01999999999998</v>
      </c>
    </row>
    <row r="76" ht="12.75" hidden="1"/>
    <row r="77" spans="5:10" ht="12.75" hidden="1">
      <c r="E77">
        <v>62</v>
      </c>
      <c r="F77">
        <v>5.01</v>
      </c>
      <c r="G77">
        <v>425</v>
      </c>
      <c r="H77">
        <v>271.3</v>
      </c>
      <c r="I77">
        <f t="shared" si="8"/>
        <v>487</v>
      </c>
      <c r="J77">
        <f t="shared" si="9"/>
        <v>276.31</v>
      </c>
    </row>
    <row r="78" spans="5:10" ht="12.75" hidden="1">
      <c r="E78">
        <v>42</v>
      </c>
      <c r="F78">
        <v>3.25</v>
      </c>
      <c r="G78">
        <v>144</v>
      </c>
      <c r="H78">
        <v>84.04</v>
      </c>
      <c r="I78">
        <f t="shared" si="8"/>
        <v>186</v>
      </c>
      <c r="J78">
        <f t="shared" si="9"/>
        <v>87.29</v>
      </c>
    </row>
  </sheetData>
  <sheetProtection/>
  <mergeCells count="8">
    <mergeCell ref="D2:L2"/>
    <mergeCell ref="D5:D6"/>
    <mergeCell ref="E5:E6"/>
    <mergeCell ref="L5:L6"/>
    <mergeCell ref="F5:G5"/>
    <mergeCell ref="H5:I5"/>
    <mergeCell ref="J5:K5"/>
    <mergeCell ref="D3:L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oachesus</cp:lastModifiedBy>
  <cp:lastPrinted>2011-08-10T07:20:39Z</cp:lastPrinted>
  <dcterms:created xsi:type="dcterms:W3CDTF">2009-05-19T10:14:23Z</dcterms:created>
  <dcterms:modified xsi:type="dcterms:W3CDTF">2011-08-10T07:20:45Z</dcterms:modified>
  <cp:category/>
  <cp:version/>
  <cp:contentType/>
  <cp:contentStatus/>
</cp:coreProperties>
</file>