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940" windowHeight="11925" tabRatio="699" activeTab="8"/>
  </bookViews>
  <sheets>
    <sheet name="NE" sheetId="1" r:id="rId1"/>
    <sheet name="SE" sheetId="2" r:id="rId2"/>
    <sheet name="SUD" sheetId="3" r:id="rId3"/>
    <sheet name="SV" sheetId="4" r:id="rId4"/>
    <sheet name="VEST" sheetId="5" r:id="rId5"/>
    <sheet name="NV" sheetId="6" r:id="rId6"/>
    <sheet name="CENTRU" sheetId="7" r:id="rId7"/>
    <sheet name="BI" sheetId="8" r:id="rId8"/>
    <sheet name="TOTAL" sheetId="9" r:id="rId9"/>
  </sheets>
  <definedNames/>
  <calcPr fullCalcOnLoad="1"/>
</workbook>
</file>

<file path=xl/sharedStrings.xml><?xml version="1.0" encoding="utf-8"?>
<sst xmlns="http://schemas.openxmlformats.org/spreadsheetml/2006/main" count="358" uniqueCount="85">
  <si>
    <t>TOTAL</t>
  </si>
  <si>
    <t>NORD EST</t>
  </si>
  <si>
    <t>SUD EST</t>
  </si>
  <si>
    <t xml:space="preserve">SUD  </t>
  </si>
  <si>
    <t>SUD VEST</t>
  </si>
  <si>
    <t>VEST</t>
  </si>
  <si>
    <t>NORD VEST</t>
  </si>
  <si>
    <t>CENTRU</t>
  </si>
  <si>
    <t>Proiecte respinse</t>
  </si>
  <si>
    <t>Proiecte contractate</t>
  </si>
  <si>
    <t>Valoare solicitată</t>
  </si>
  <si>
    <t>Proiecte depuse</t>
  </si>
  <si>
    <t>BUCURESTI - ILFOV</t>
  </si>
  <si>
    <t>Grad de utilizare*</t>
  </si>
  <si>
    <t>alocari mil euro</t>
  </si>
  <si>
    <t>Rata de schimb</t>
  </si>
  <si>
    <t>.</t>
  </si>
  <si>
    <t>Valoare alocată (FEDR + Buget de Stat)</t>
  </si>
  <si>
    <t>3.2 - Infrastructura servicii sociale</t>
  </si>
  <si>
    <t>AXA 4 - Mediul de afaceri</t>
  </si>
  <si>
    <t>4.1 - Infrastructura de afaceri</t>
  </si>
  <si>
    <t>4.2 - Situri industriale</t>
  </si>
  <si>
    <t>AXA 5 - Turism</t>
  </si>
  <si>
    <t>5.1 - Patrimoniu cultural</t>
  </si>
  <si>
    <t>milioane lei</t>
  </si>
  <si>
    <t>REGIUNEA NORD EST</t>
  </si>
  <si>
    <t>REGIUNEA SUD EST</t>
  </si>
  <si>
    <t>REGIUNEA SUD</t>
  </si>
  <si>
    <t>REGIUNEA SUD VEST</t>
  </si>
  <si>
    <t>REGIUNEA NORD VEST</t>
  </si>
  <si>
    <t>REGIUNEA VEST</t>
  </si>
  <si>
    <t>REGIUNEA CENTRU</t>
  </si>
  <si>
    <t>REGIUNEA BUCURESTI - ILFOV</t>
  </si>
  <si>
    <t>5.3 - Promovarea turismului ***</t>
  </si>
  <si>
    <t>Axa Prioritară / Domeniul major de intervenţie</t>
  </si>
  <si>
    <t>AXA 1 - Dezvoltare urbană</t>
  </si>
  <si>
    <t>AXA 2 - Infrastructura rutieră</t>
  </si>
  <si>
    <t>3.1 - Infrastructura de sănătate</t>
  </si>
  <si>
    <t>4.3 - Microîntreprinderi</t>
  </si>
  <si>
    <t>5.2 - Cazare şi agrement turistic</t>
  </si>
  <si>
    <t>Grad de utilizare după mărimea  fondurilor solicitate prin proiectele depuse*</t>
  </si>
  <si>
    <t>2.1 - Infrastructura rutieră</t>
  </si>
  <si>
    <t>AXA 3 - Infrastructura socială</t>
  </si>
  <si>
    <t>3.3 - Echipamente situaţii de urgenţă</t>
  </si>
  <si>
    <t>3.4 - Infrastructura educaţională</t>
  </si>
  <si>
    <t xml:space="preserve">* gradul de utilizare reprezintă valoarea solicitată a proiectelor aflate în curs de evaluare şi contractate, raportat la valoarea alocărilor financiare </t>
  </si>
  <si>
    <t>Număr</t>
  </si>
  <si>
    <t xml:space="preserve">Număr </t>
  </si>
  <si>
    <t>Regiune</t>
  </si>
  <si>
    <t>PROGRAMUL OPERAŢIONAL REGIONAL 2007 - 2013</t>
  </si>
  <si>
    <t>Valoare alocată (FEDR + Buget de stat)</t>
  </si>
  <si>
    <t>**planuri integrate de dezvoltare urbană depuse/proiecte intrate în procesul de evaluare; valoarea solicitată se referă  la proiectele intrate în evaluare</t>
  </si>
  <si>
    <t>10/24**</t>
  </si>
  <si>
    <t>12/35**</t>
  </si>
  <si>
    <t>11/38**</t>
  </si>
  <si>
    <t>9/27**</t>
  </si>
  <si>
    <t>`</t>
  </si>
  <si>
    <t>11/51**</t>
  </si>
  <si>
    <t>15/49**</t>
  </si>
  <si>
    <t>16/55**</t>
  </si>
  <si>
    <t>Grad de utilizare* - % -</t>
  </si>
  <si>
    <t>ne</t>
  </si>
  <si>
    <t>se</t>
  </si>
  <si>
    <t>sv</t>
  </si>
  <si>
    <t>v</t>
  </si>
  <si>
    <t>nv</t>
  </si>
  <si>
    <t>c</t>
  </si>
  <si>
    <t>bi</t>
  </si>
  <si>
    <t>D1</t>
  </si>
  <si>
    <t>R1</t>
  </si>
  <si>
    <t>sud</t>
  </si>
  <si>
    <t>1/15**</t>
  </si>
  <si>
    <t>1/13**</t>
  </si>
  <si>
    <t>13/61**</t>
  </si>
  <si>
    <t>2/14**</t>
  </si>
  <si>
    <t>2/26**</t>
  </si>
  <si>
    <t>*** proiectele sunt gestionate, la nivel naţional, de organismul intermediar organizat în cadrul Autoritatii Nationale pentru Turism</t>
  </si>
  <si>
    <t>1.2 Eficienta energetica in locuinte</t>
  </si>
  <si>
    <t>1.1 Poli de crestere</t>
  </si>
  <si>
    <t>1.1 Poli de dezvoltare</t>
  </si>
  <si>
    <t>1.1 Centre urbane</t>
  </si>
  <si>
    <t>2/22**</t>
  </si>
  <si>
    <t>2/23**</t>
  </si>
  <si>
    <t>3/37**</t>
  </si>
  <si>
    <t>Stadiul  implementării POR la data de 30.06.2015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</si>
</sst>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??\ _l_e_i_-;_-@_-"/>
    <numFmt numFmtId="181" formatCode="#.##0"/>
    <numFmt numFmtId="182" formatCode="_(* #.##0.00_);_(* \(#.##0.00\);_(* &quot;-&quot;??_);_(@_)"/>
    <numFmt numFmtId="183" formatCode="#.##0.00"/>
    <numFmt numFmtId="184" formatCode="0.0000"/>
    <numFmt numFmtId="185" formatCode="0.000"/>
    <numFmt numFmtId="186" formatCode="_-* #.##0\ _l_e_i_-;\-* #.##0\ _l_e_i_-;_-* &quot;-&quot;??\ _l_e_i_-;_-@_-"/>
    <numFmt numFmtId="187" formatCode="0.00000000000"/>
    <numFmt numFmtId="188" formatCode="0.0"/>
    <numFmt numFmtId="189" formatCode="#.##0.0"/>
    <numFmt numFmtId="190" formatCode="0.0%"/>
    <numFmt numFmtId="191" formatCode="_(* #,##0.0_);_(* \(#,##0.0\);_(* &quot;-&quot;??_);_(@_)"/>
    <numFmt numFmtId="192" formatCode="0.00000"/>
    <numFmt numFmtId="193" formatCode="_(* #.##0.0_);_(* \(#.##0.0\);_(* &quot;-&quot;?_);_(@_)"/>
    <numFmt numFmtId="194" formatCode="_(* #.##0.000_);_(* \(#.##0.000\);_(* &quot;-&quot;???_);_(@_)"/>
    <numFmt numFmtId="195" formatCode="#,##0.0"/>
    <numFmt numFmtId="196" formatCode="_(* #,##0_);_(* \(#,##0\);_(* &quot;-&quot;??_);_(@_)"/>
    <numFmt numFmtId="197" formatCode="0_ ;\-0\ 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 vertical="top" wrapTex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vertical="center" wrapText="1"/>
    </xf>
    <xf numFmtId="1" fontId="1" fillId="0" borderId="0" xfId="0" applyNumberFormat="1" applyFont="1" applyAlignment="1">
      <alignment/>
    </xf>
    <xf numFmtId="1" fontId="1" fillId="32" borderId="10" xfId="0" applyNumberFormat="1" applyFont="1" applyFill="1" applyBorder="1" applyAlignment="1">
      <alignment horizontal="left" vertical="center" wrapText="1"/>
    </xf>
    <xf numFmtId="1" fontId="1" fillId="32" borderId="13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191" fontId="0" fillId="0" borderId="11" xfId="42" applyNumberFormat="1" applyFont="1" applyBorder="1" applyAlignment="1">
      <alignment horizontal="center" vertical="center" wrapText="1"/>
    </xf>
    <xf numFmtId="191" fontId="1" fillId="0" borderId="11" xfId="42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188" fontId="0" fillId="32" borderId="11" xfId="0" applyNumberFormat="1" applyFill="1" applyBorder="1" applyAlignment="1">
      <alignment horizontal="right" vertical="center" wrapText="1"/>
    </xf>
    <xf numFmtId="1" fontId="0" fillId="32" borderId="11" xfId="0" applyNumberFormat="1" applyFill="1" applyBorder="1" applyAlignment="1">
      <alignment horizontal="right" vertical="center" wrapText="1"/>
    </xf>
    <xf numFmtId="190" fontId="0" fillId="32" borderId="12" xfId="0" applyNumberFormat="1" applyFill="1" applyBorder="1" applyAlignment="1">
      <alignment horizontal="right" vertical="center" wrapText="1"/>
    </xf>
    <xf numFmtId="188" fontId="0" fillId="0" borderId="11" xfId="0" applyNumberFormat="1" applyBorder="1" applyAlignment="1">
      <alignment horizontal="right" vertical="center" wrapText="1"/>
    </xf>
    <xf numFmtId="1" fontId="0" fillId="0" borderId="11" xfId="0" applyNumberFormat="1" applyBorder="1" applyAlignment="1">
      <alignment horizontal="right" vertical="center" wrapText="1"/>
    </xf>
    <xf numFmtId="190" fontId="0" fillId="0" borderId="12" xfId="0" applyNumberFormat="1" applyBorder="1" applyAlignment="1">
      <alignment horizontal="right" vertical="center" wrapText="1"/>
    </xf>
    <xf numFmtId="188" fontId="0" fillId="0" borderId="11" xfId="0" applyNumberFormat="1" applyFill="1" applyBorder="1" applyAlignment="1">
      <alignment horizontal="right" vertical="center" wrapText="1"/>
    </xf>
    <xf numFmtId="191" fontId="0" fillId="32" borderId="14" xfId="42" applyNumberFormat="1" applyFont="1" applyFill="1" applyBorder="1" applyAlignment="1">
      <alignment horizontal="right" vertical="center" wrapText="1"/>
    </xf>
    <xf numFmtId="1" fontId="0" fillId="32" borderId="14" xfId="0" applyNumberFormat="1" applyFill="1" applyBorder="1" applyAlignment="1">
      <alignment horizontal="right" vertical="center" wrapText="1"/>
    </xf>
    <xf numFmtId="188" fontId="0" fillId="32" borderId="14" xfId="0" applyNumberFormat="1" applyFill="1" applyBorder="1" applyAlignment="1">
      <alignment horizontal="right" vertical="center" wrapText="1"/>
    </xf>
    <xf numFmtId="190" fontId="0" fillId="32" borderId="15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32" borderId="11" xfId="0" applyFill="1" applyBorder="1" applyAlignment="1">
      <alignment horizontal="right" vertical="center" wrapText="1"/>
    </xf>
    <xf numFmtId="180" fontId="0" fillId="32" borderId="14" xfId="0" applyNumberForma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188" fontId="0" fillId="0" borderId="11" xfId="0" applyNumberFormat="1" applyFont="1" applyBorder="1" applyAlignment="1">
      <alignment horizontal="right" vertical="center" wrapText="1"/>
    </xf>
    <xf numFmtId="180" fontId="0" fillId="32" borderId="11" xfId="0" applyNumberFormat="1" applyFill="1" applyBorder="1" applyAlignment="1">
      <alignment horizontal="right" vertical="center" wrapText="1"/>
    </xf>
    <xf numFmtId="188" fontId="0" fillId="32" borderId="11" xfId="0" applyNumberFormat="1" applyFont="1" applyFill="1" applyBorder="1" applyAlignment="1">
      <alignment horizontal="right" vertical="center" wrapText="1"/>
    </xf>
    <xf numFmtId="180" fontId="0" fillId="32" borderId="11" xfId="0" applyNumberFormat="1" applyFont="1" applyFill="1" applyBorder="1" applyAlignment="1">
      <alignment horizontal="right" vertical="center" wrapText="1"/>
    </xf>
    <xf numFmtId="1" fontId="0" fillId="32" borderId="11" xfId="0" applyNumberFormat="1" applyFont="1" applyFill="1" applyBorder="1" applyAlignment="1">
      <alignment horizontal="right" vertical="center" wrapText="1"/>
    </xf>
    <xf numFmtId="190" fontId="0" fillId="32" borderId="12" xfId="0" applyNumberFormat="1" applyFont="1" applyFill="1" applyBorder="1" applyAlignment="1">
      <alignment horizontal="right" vertical="center" wrapText="1"/>
    </xf>
    <xf numFmtId="190" fontId="0" fillId="0" borderId="12" xfId="0" applyNumberFormat="1" applyFont="1" applyBorder="1" applyAlignment="1">
      <alignment horizontal="right" vertical="center" wrapText="1"/>
    </xf>
    <xf numFmtId="0" fontId="0" fillId="32" borderId="11" xfId="0" applyFont="1" applyFill="1" applyBorder="1" applyAlignment="1">
      <alignment horizontal="right" vertical="center" wrapText="1"/>
    </xf>
    <xf numFmtId="191" fontId="0" fillId="32" borderId="14" xfId="42" applyNumberFormat="1" applyFont="1" applyFill="1" applyBorder="1" applyAlignment="1">
      <alignment horizontal="right" vertical="center" wrapText="1"/>
    </xf>
    <xf numFmtId="180" fontId="0" fillId="32" borderId="14" xfId="0" applyNumberFormat="1" applyFont="1" applyFill="1" applyBorder="1" applyAlignment="1">
      <alignment horizontal="right" vertical="center" wrapText="1"/>
    </xf>
    <xf numFmtId="190" fontId="0" fillId="32" borderId="15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188" fontId="4" fillId="0" borderId="11" xfId="0" applyNumberFormat="1" applyFont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91" fontId="1" fillId="0" borderId="11" xfId="42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188" fontId="0" fillId="0" borderId="11" xfId="0" applyNumberFormat="1" applyFont="1" applyFill="1" applyBorder="1" applyAlignment="1">
      <alignment horizontal="right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right" vertical="center" wrapText="1"/>
    </xf>
    <xf numFmtId="185" fontId="0" fillId="0" borderId="11" xfId="0" applyNumberFormat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" fontId="1" fillId="0" borderId="16" xfId="0" applyNumberFormat="1" applyFont="1" applyFill="1" applyBorder="1" applyAlignment="1">
      <alignment horizontal="left" vertical="center" wrapText="1"/>
    </xf>
    <xf numFmtId="188" fontId="0" fillId="0" borderId="17" xfId="0" applyNumberForma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190" fontId="0" fillId="0" borderId="18" xfId="0" applyNumberFormat="1" applyBorder="1" applyAlignment="1">
      <alignment horizontal="right" vertical="center" wrapText="1"/>
    </xf>
    <xf numFmtId="1" fontId="1" fillId="0" borderId="0" xfId="0" applyNumberFormat="1" applyFont="1" applyAlignment="1">
      <alignment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2" fontId="0" fillId="0" borderId="12" xfId="0" applyNumberFormat="1" applyFill="1" applyBorder="1" applyAlignment="1">
      <alignment horizontal="center" vertical="center" wrapText="1"/>
    </xf>
    <xf numFmtId="190" fontId="0" fillId="0" borderId="12" xfId="0" applyNumberFormat="1" applyFill="1" applyBorder="1" applyAlignment="1">
      <alignment horizontal="center" vertical="center" wrapText="1"/>
    </xf>
    <xf numFmtId="190" fontId="1" fillId="0" borderId="12" xfId="0" applyNumberFormat="1" applyFon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" fontId="0" fillId="0" borderId="11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190" fontId="0" fillId="0" borderId="12" xfId="0" applyNumberFormat="1" applyFont="1" applyFill="1" applyBorder="1" applyAlignment="1">
      <alignment horizontal="right" vertical="center" wrapText="1"/>
    </xf>
    <xf numFmtId="1" fontId="0" fillId="0" borderId="11" xfId="0" applyNumberFormat="1" applyFont="1" applyFill="1" applyBorder="1" applyAlignment="1">
      <alignment vertical="center" wrapText="1"/>
    </xf>
    <xf numFmtId="188" fontId="0" fillId="0" borderId="11" xfId="0" applyNumberFormat="1" applyFont="1" applyFill="1" applyBorder="1" applyAlignment="1">
      <alignment vertical="center" wrapText="1"/>
    </xf>
    <xf numFmtId="197" fontId="0" fillId="32" borderId="14" xfId="0" applyNumberForma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1" fontId="1" fillId="0" borderId="22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zoomScale="90" zoomScaleNormal="90" workbookViewId="0" topLeftCell="B1">
      <selection activeCell="B1" sqref="B1"/>
    </sheetView>
  </sheetViews>
  <sheetFormatPr defaultColWidth="9.140625" defaultRowHeight="12.75"/>
  <cols>
    <col min="1" max="1" width="8.140625" style="9" hidden="1" customWidth="1"/>
    <col min="2" max="2" width="33.28125" style="9" customWidth="1"/>
    <col min="3" max="3" width="11.00390625" style="9" customWidth="1"/>
    <col min="4" max="4" width="8.421875" style="9" customWidth="1"/>
    <col min="5" max="5" width="10.7109375" style="9" customWidth="1"/>
    <col min="6" max="6" width="7.7109375" style="9" customWidth="1"/>
    <col min="7" max="7" width="11.00390625" style="9" customWidth="1"/>
    <col min="8" max="8" width="9.140625" style="9" customWidth="1"/>
    <col min="9" max="10" width="11.00390625" style="9" customWidth="1"/>
    <col min="11" max="11" width="14.28125" style="9" hidden="1" customWidth="1"/>
    <col min="12" max="12" width="9.140625" style="9" hidden="1" customWidth="1"/>
    <col min="13" max="13" width="10.421875" style="9" hidden="1" customWidth="1"/>
    <col min="14" max="16384" width="9.140625" style="9" customWidth="1"/>
  </cols>
  <sheetData>
    <row r="2" spans="2:10" ht="12.75">
      <c r="B2" s="94" t="s">
        <v>25</v>
      </c>
      <c r="C2" s="94"/>
      <c r="D2" s="94"/>
      <c r="E2" s="94"/>
      <c r="F2" s="94"/>
      <c r="G2" s="94"/>
      <c r="H2" s="94"/>
      <c r="I2" s="94"/>
      <c r="J2" s="94"/>
    </row>
    <row r="3" spans="2:10" ht="13.5" thickBot="1">
      <c r="B3" s="106" t="s">
        <v>84</v>
      </c>
      <c r="C3" s="106"/>
      <c r="D3" s="106"/>
      <c r="E3" s="106"/>
      <c r="F3" s="106"/>
      <c r="G3" s="106"/>
      <c r="H3" s="106"/>
      <c r="I3" s="106"/>
      <c r="J3" s="9" t="s">
        <v>24</v>
      </c>
    </row>
    <row r="4" spans="2:10" ht="30.75" customHeight="1">
      <c r="B4" s="96" t="s">
        <v>34</v>
      </c>
      <c r="C4" s="98" t="s">
        <v>17</v>
      </c>
      <c r="D4" s="100" t="s">
        <v>11</v>
      </c>
      <c r="E4" s="101"/>
      <c r="F4" s="100" t="s">
        <v>8</v>
      </c>
      <c r="G4" s="101"/>
      <c r="H4" s="104" t="s">
        <v>9</v>
      </c>
      <c r="I4" s="105"/>
      <c r="J4" s="102" t="s">
        <v>13</v>
      </c>
    </row>
    <row r="5" spans="1:10" ht="19.5" customHeight="1">
      <c r="A5" s="17" t="s">
        <v>14</v>
      </c>
      <c r="B5" s="97"/>
      <c r="C5" s="99"/>
      <c r="D5" s="10" t="s">
        <v>46</v>
      </c>
      <c r="E5" s="10" t="s">
        <v>10</v>
      </c>
      <c r="F5" s="10" t="s">
        <v>47</v>
      </c>
      <c r="G5" s="10" t="s">
        <v>10</v>
      </c>
      <c r="H5" s="65" t="s">
        <v>47</v>
      </c>
      <c r="I5" s="65" t="s">
        <v>10</v>
      </c>
      <c r="J5" s="103"/>
    </row>
    <row r="6" spans="2:10" ht="12.75" customHeight="1" hidden="1">
      <c r="B6" s="11" t="s">
        <v>15</v>
      </c>
      <c r="C6" s="71">
        <f>1*4.2</f>
        <v>4.2</v>
      </c>
      <c r="D6" s="69"/>
      <c r="E6" s="69"/>
      <c r="F6" s="69"/>
      <c r="G6" s="69"/>
      <c r="H6" s="12"/>
      <c r="I6" s="12"/>
      <c r="J6" s="13"/>
    </row>
    <row r="7" spans="2:11" ht="12.75" customHeight="1">
      <c r="B7" s="14"/>
      <c r="C7" s="12"/>
      <c r="D7" s="69"/>
      <c r="E7" s="69"/>
      <c r="F7" s="69"/>
      <c r="G7" s="69"/>
      <c r="H7" s="12"/>
      <c r="I7" s="12"/>
      <c r="J7" s="13"/>
      <c r="K7" s="9">
        <f>E7-G7</f>
        <v>0</v>
      </c>
    </row>
    <row r="8" spans="2:13" ht="12.75">
      <c r="B8" s="30" t="s">
        <v>35</v>
      </c>
      <c r="C8" s="37">
        <f>C9+C10+C11+C12</f>
        <v>966.6299999999999</v>
      </c>
      <c r="D8" s="38">
        <f>D9+D12+22+55</f>
        <v>108</v>
      </c>
      <c r="E8" s="37">
        <f>E9+E10+E11+E12</f>
        <v>1611.5306186499997</v>
      </c>
      <c r="F8" s="38">
        <f>F9+F10+F11+F12</f>
        <v>16</v>
      </c>
      <c r="G8" s="37">
        <f>G9+G10+G11+G12</f>
        <v>152.61542229</v>
      </c>
      <c r="H8" s="38">
        <f>H9+H10+H11+H12</f>
        <v>91</v>
      </c>
      <c r="I8" s="37">
        <f>I9+I10+I11+I12</f>
        <v>1281.0355658199999</v>
      </c>
      <c r="J8" s="39">
        <f>K8/C8</f>
        <v>1.509279865470759</v>
      </c>
      <c r="K8" s="9">
        <f aca="true" t="shared" si="0" ref="K8:K33">E8-G8</f>
        <v>1458.9151963599998</v>
      </c>
      <c r="L8" s="9">
        <f>E8-G8</f>
        <v>1458.9151963599998</v>
      </c>
      <c r="M8" s="16">
        <f aca="true" t="shared" si="1" ref="M8:M32">(L8*100)/C8</f>
        <v>150.92798654707593</v>
      </c>
    </row>
    <row r="9" spans="1:16" ht="15.75" customHeight="1">
      <c r="A9" s="18">
        <v>111.25</v>
      </c>
      <c r="B9" s="36" t="s">
        <v>78</v>
      </c>
      <c r="C9" s="43">
        <f>A9*$C$6</f>
        <v>467.25</v>
      </c>
      <c r="D9" s="63">
        <v>18</v>
      </c>
      <c r="E9" s="43">
        <v>740.1058371499998</v>
      </c>
      <c r="F9" s="63">
        <v>3</v>
      </c>
      <c r="G9" s="43">
        <v>52.0401634</v>
      </c>
      <c r="H9" s="41">
        <v>14</v>
      </c>
      <c r="I9" s="40">
        <v>553.66577899</v>
      </c>
      <c r="J9" s="42">
        <f>K9/C9</f>
        <v>1.4725857116104866</v>
      </c>
      <c r="K9" s="9">
        <f t="shared" si="0"/>
        <v>688.0656737499999</v>
      </c>
      <c r="L9" s="9">
        <f aca="true" t="shared" si="2" ref="L9:L32">E9-G9</f>
        <v>688.0656737499999</v>
      </c>
      <c r="M9" s="16">
        <f t="shared" si="1"/>
        <v>147.25857116104865</v>
      </c>
      <c r="N9" s="33"/>
      <c r="P9" s="16"/>
    </row>
    <row r="10" spans="1:16" ht="14.25" customHeight="1">
      <c r="A10" s="18">
        <v>44.49</v>
      </c>
      <c r="B10" s="36" t="s">
        <v>79</v>
      </c>
      <c r="C10" s="40">
        <f>A10*$C$6</f>
        <v>186.858</v>
      </c>
      <c r="D10" s="51" t="s">
        <v>81</v>
      </c>
      <c r="E10" s="40">
        <v>335.97958281</v>
      </c>
      <c r="F10" s="48">
        <v>7</v>
      </c>
      <c r="G10" s="40">
        <v>96.10773965</v>
      </c>
      <c r="H10" s="41">
        <v>15</v>
      </c>
      <c r="I10" s="40">
        <v>216.73347297</v>
      </c>
      <c r="J10" s="42">
        <f>K10/C10</f>
        <v>1.283711926489634</v>
      </c>
      <c r="K10" s="9">
        <f t="shared" si="0"/>
        <v>239.87184316000003</v>
      </c>
      <c r="L10" s="9">
        <f t="shared" si="2"/>
        <v>239.87184316000003</v>
      </c>
      <c r="M10" s="16">
        <f t="shared" si="1"/>
        <v>128.3711926489634</v>
      </c>
      <c r="N10" s="16"/>
      <c r="P10" s="16"/>
    </row>
    <row r="11" spans="1:16" ht="15" customHeight="1">
      <c r="A11" s="18">
        <v>60.11</v>
      </c>
      <c r="B11" s="36" t="s">
        <v>80</v>
      </c>
      <c r="C11" s="40">
        <f>A11*$C$6</f>
        <v>252.46200000000002</v>
      </c>
      <c r="D11" s="48" t="s">
        <v>59</v>
      </c>
      <c r="E11" s="40">
        <v>500.28</v>
      </c>
      <c r="F11" s="48">
        <v>5</v>
      </c>
      <c r="G11" s="40">
        <v>3.47</v>
      </c>
      <c r="H11" s="41">
        <v>50</v>
      </c>
      <c r="I11" s="40">
        <v>482.84182833999984</v>
      </c>
      <c r="J11" s="42">
        <f>K11/C11</f>
        <v>1.9678605097004693</v>
      </c>
      <c r="K11" s="9">
        <f t="shared" si="0"/>
        <v>496.80999999999995</v>
      </c>
      <c r="L11" s="9">
        <f>C11</f>
        <v>252.46200000000002</v>
      </c>
      <c r="M11" s="16">
        <f t="shared" si="1"/>
        <v>100</v>
      </c>
      <c r="N11" s="16"/>
      <c r="P11" s="16"/>
    </row>
    <row r="12" spans="1:16" ht="12.75">
      <c r="A12" s="18">
        <v>14.3</v>
      </c>
      <c r="B12" s="36" t="s">
        <v>77</v>
      </c>
      <c r="C12" s="68">
        <f>A12*$C$6</f>
        <v>60.06</v>
      </c>
      <c r="D12" s="67">
        <v>13</v>
      </c>
      <c r="E12" s="68">
        <v>35.165198690000004</v>
      </c>
      <c r="F12" s="67">
        <v>1</v>
      </c>
      <c r="G12" s="68">
        <v>0.99751924</v>
      </c>
      <c r="H12" s="67">
        <v>12</v>
      </c>
      <c r="I12" s="68">
        <v>27.794485520000002</v>
      </c>
      <c r="J12" s="88">
        <f>K12/C12</f>
        <v>0.5688924317349318</v>
      </c>
      <c r="K12" s="9">
        <f>E12-G12</f>
        <v>34.16767945</v>
      </c>
      <c r="L12" s="9">
        <f>C12</f>
        <v>60.06</v>
      </c>
      <c r="M12" s="16">
        <f>(L12*100)/C12</f>
        <v>100</v>
      </c>
      <c r="N12" s="16"/>
      <c r="P12" s="16"/>
    </row>
    <row r="13" spans="1:16" ht="12.75">
      <c r="A13" s="16"/>
      <c r="B13" s="24"/>
      <c r="C13" s="40"/>
      <c r="D13" s="48"/>
      <c r="E13" s="40"/>
      <c r="F13" s="48"/>
      <c r="G13" s="40"/>
      <c r="H13" s="41"/>
      <c r="I13" s="40"/>
      <c r="J13" s="42"/>
      <c r="K13" s="9">
        <f t="shared" si="0"/>
        <v>0</v>
      </c>
      <c r="L13" s="9">
        <f t="shared" si="2"/>
        <v>0</v>
      </c>
      <c r="M13" s="16" t="e">
        <f t="shared" si="1"/>
        <v>#DIV/0!</v>
      </c>
      <c r="P13" s="16"/>
    </row>
    <row r="14" spans="1:16" ht="12.75">
      <c r="A14" s="16"/>
      <c r="B14" s="30" t="s">
        <v>36</v>
      </c>
      <c r="C14" s="37">
        <f>C15</f>
        <v>639.576</v>
      </c>
      <c r="D14" s="49">
        <f aca="true" t="shared" si="3" ref="D14:I14">D15</f>
        <v>60</v>
      </c>
      <c r="E14" s="37">
        <f t="shared" si="3"/>
        <v>1632.07</v>
      </c>
      <c r="F14" s="49">
        <f t="shared" si="3"/>
        <v>9</v>
      </c>
      <c r="G14" s="37">
        <f t="shared" si="3"/>
        <v>110.75725493</v>
      </c>
      <c r="H14" s="38">
        <f>H15</f>
        <v>31</v>
      </c>
      <c r="I14" s="37">
        <f t="shared" si="3"/>
        <v>749.1701138299999</v>
      </c>
      <c r="J14" s="39">
        <f>K14/C14</f>
        <v>2.3786270045623974</v>
      </c>
      <c r="K14" s="9">
        <f t="shared" si="0"/>
        <v>1521.31274507</v>
      </c>
      <c r="L14" s="9">
        <f>L15</f>
        <v>639.576</v>
      </c>
      <c r="M14" s="16">
        <f t="shared" si="1"/>
        <v>100</v>
      </c>
      <c r="P14" s="16"/>
    </row>
    <row r="15" spans="1:16" ht="12.75">
      <c r="A15" s="16">
        <v>152.28</v>
      </c>
      <c r="B15" s="36" t="s">
        <v>41</v>
      </c>
      <c r="C15" s="40">
        <f>A15*$C$6</f>
        <v>639.576</v>
      </c>
      <c r="D15" s="48">
        <v>60</v>
      </c>
      <c r="E15" s="40">
        <v>1632.07</v>
      </c>
      <c r="F15" s="48">
        <v>9</v>
      </c>
      <c r="G15" s="40">
        <v>110.75725493</v>
      </c>
      <c r="H15" s="41">
        <v>31</v>
      </c>
      <c r="I15" s="40">
        <v>749.1701138299999</v>
      </c>
      <c r="J15" s="42">
        <f>K15/C15</f>
        <v>2.3786270045623974</v>
      </c>
      <c r="K15" s="9">
        <f t="shared" si="0"/>
        <v>1521.31274507</v>
      </c>
      <c r="L15" s="9">
        <f>C15</f>
        <v>639.576</v>
      </c>
      <c r="M15" s="16">
        <f t="shared" si="1"/>
        <v>100</v>
      </c>
      <c r="P15" s="16"/>
    </row>
    <row r="16" spans="1:16" ht="12.75">
      <c r="A16" s="16"/>
      <c r="B16" s="24"/>
      <c r="C16" s="40"/>
      <c r="D16" s="48"/>
      <c r="E16" s="40"/>
      <c r="F16" s="48"/>
      <c r="G16" s="40"/>
      <c r="H16" s="41"/>
      <c r="I16" s="40"/>
      <c r="J16" s="42"/>
      <c r="K16" s="9">
        <f t="shared" si="0"/>
        <v>0</v>
      </c>
      <c r="L16" s="9">
        <f t="shared" si="2"/>
        <v>0</v>
      </c>
      <c r="M16" s="16" t="e">
        <f t="shared" si="1"/>
        <v>#DIV/0!</v>
      </c>
      <c r="P16" s="16"/>
    </row>
    <row r="17" spans="1:16" ht="12.75">
      <c r="A17" s="16"/>
      <c r="B17" s="30" t="s">
        <v>42</v>
      </c>
      <c r="C17" s="37">
        <f>C18+C19+C20+C21</f>
        <v>559.608</v>
      </c>
      <c r="D17" s="49">
        <f aca="true" t="shared" si="4" ref="D17:I17">D18+D19+D20+D21</f>
        <v>280</v>
      </c>
      <c r="E17" s="37">
        <f t="shared" si="4"/>
        <v>1350.3041587600003</v>
      </c>
      <c r="F17" s="49">
        <f t="shared" si="4"/>
        <v>86</v>
      </c>
      <c r="G17" s="37">
        <f t="shared" si="4"/>
        <v>228.00763859999995</v>
      </c>
      <c r="H17" s="38">
        <f t="shared" si="4"/>
        <v>121</v>
      </c>
      <c r="I17" s="37">
        <f t="shared" si="4"/>
        <v>751.38364415</v>
      </c>
      <c r="J17" s="39">
        <f>K17/C17</f>
        <v>2.005504782204687</v>
      </c>
      <c r="K17" s="9">
        <f t="shared" si="0"/>
        <v>1122.2965201600005</v>
      </c>
      <c r="L17" s="9">
        <f>L18+L19+L20+L21</f>
        <v>569.98632628</v>
      </c>
      <c r="M17" s="16">
        <f t="shared" si="1"/>
        <v>101.85457074952467</v>
      </c>
      <c r="P17" s="16"/>
    </row>
    <row r="18" spans="1:16" ht="13.5" customHeight="1">
      <c r="A18" s="16">
        <v>30.92</v>
      </c>
      <c r="B18" s="36" t="s">
        <v>37</v>
      </c>
      <c r="C18" s="40">
        <f>A18*$C$6</f>
        <v>129.864</v>
      </c>
      <c r="D18" s="48">
        <v>15</v>
      </c>
      <c r="E18" s="40">
        <v>191.76273416000004</v>
      </c>
      <c r="F18" s="48">
        <v>1</v>
      </c>
      <c r="G18" s="40">
        <v>11.0388964</v>
      </c>
      <c r="H18" s="41">
        <v>14</v>
      </c>
      <c r="I18" s="40">
        <v>174.568985</v>
      </c>
      <c r="J18" s="42">
        <f>K18/C18</f>
        <v>1.3916392361239454</v>
      </c>
      <c r="K18" s="9">
        <f t="shared" si="0"/>
        <v>180.72383776000004</v>
      </c>
      <c r="L18" s="9">
        <f>C18</f>
        <v>129.864</v>
      </c>
      <c r="M18" s="16">
        <f t="shared" si="1"/>
        <v>100</v>
      </c>
      <c r="P18" s="16"/>
    </row>
    <row r="19" spans="1:16" ht="18" customHeight="1">
      <c r="A19" s="16">
        <v>15.44</v>
      </c>
      <c r="B19" s="36" t="s">
        <v>18</v>
      </c>
      <c r="C19" s="40">
        <f>A19*$C$6</f>
        <v>64.848</v>
      </c>
      <c r="D19" s="48">
        <v>76</v>
      </c>
      <c r="E19" s="40">
        <v>161.85912533</v>
      </c>
      <c r="F19" s="48">
        <v>32</v>
      </c>
      <c r="G19" s="40">
        <v>66.83597687999999</v>
      </c>
      <c r="H19" s="41">
        <v>37</v>
      </c>
      <c r="I19" s="40">
        <v>77.337957</v>
      </c>
      <c r="J19" s="42">
        <f>K19/C19</f>
        <v>1.4653211887799165</v>
      </c>
      <c r="K19" s="9">
        <f t="shared" si="0"/>
        <v>95.02314845000002</v>
      </c>
      <c r="L19" s="9">
        <f>C19</f>
        <v>64.848</v>
      </c>
      <c r="M19" s="16">
        <f t="shared" si="1"/>
        <v>100</v>
      </c>
      <c r="P19" s="16"/>
    </row>
    <row r="20" spans="1:16" ht="28.5" customHeight="1">
      <c r="A20" s="16">
        <v>20.7</v>
      </c>
      <c r="B20" s="36" t="s">
        <v>43</v>
      </c>
      <c r="C20" s="40">
        <f>A20*$C$6</f>
        <v>86.94</v>
      </c>
      <c r="D20" s="48">
        <v>5</v>
      </c>
      <c r="E20" s="40">
        <v>122.05420247999999</v>
      </c>
      <c r="F20" s="48">
        <v>1</v>
      </c>
      <c r="G20" s="40">
        <v>24.7358762</v>
      </c>
      <c r="H20" s="41">
        <v>4</v>
      </c>
      <c r="I20" s="40">
        <v>99.464661</v>
      </c>
      <c r="J20" s="42">
        <f>K20/C20</f>
        <v>1.1193734331723024</v>
      </c>
      <c r="K20" s="9">
        <f t="shared" si="0"/>
        <v>97.31832627999998</v>
      </c>
      <c r="L20" s="9">
        <f t="shared" si="2"/>
        <v>97.31832627999998</v>
      </c>
      <c r="M20" s="16">
        <f t="shared" si="1"/>
        <v>111.93734331723026</v>
      </c>
      <c r="P20" s="16"/>
    </row>
    <row r="21" spans="1:16" ht="18" customHeight="1">
      <c r="A21" s="16">
        <v>66.18</v>
      </c>
      <c r="B21" s="36" t="s">
        <v>44</v>
      </c>
      <c r="C21" s="40">
        <f>A21*$C$6</f>
        <v>277.956</v>
      </c>
      <c r="D21" s="48">
        <v>184</v>
      </c>
      <c r="E21" s="40">
        <v>874.6280967900003</v>
      </c>
      <c r="F21" s="48">
        <v>52</v>
      </c>
      <c r="G21" s="40">
        <v>125.39688911999998</v>
      </c>
      <c r="H21" s="41">
        <v>66</v>
      </c>
      <c r="I21" s="40">
        <v>400.01204115</v>
      </c>
      <c r="J21" s="42">
        <f>K21/C21</f>
        <v>2.695502912943057</v>
      </c>
      <c r="K21" s="9">
        <f t="shared" si="0"/>
        <v>749.2312076700003</v>
      </c>
      <c r="L21" s="9">
        <f>C21</f>
        <v>277.956</v>
      </c>
      <c r="M21" s="16">
        <f t="shared" si="1"/>
        <v>100</v>
      </c>
      <c r="P21" s="16"/>
    </row>
    <row r="22" spans="1:16" ht="12.75">
      <c r="A22" s="16"/>
      <c r="B22" s="24"/>
      <c r="C22" s="40"/>
      <c r="D22" s="48"/>
      <c r="E22" s="40"/>
      <c r="F22" s="48"/>
      <c r="G22" s="40"/>
      <c r="H22" s="41"/>
      <c r="I22" s="40"/>
      <c r="J22" s="42"/>
      <c r="K22" s="9">
        <f t="shared" si="0"/>
        <v>0</v>
      </c>
      <c r="L22" s="9">
        <f t="shared" si="2"/>
        <v>0</v>
      </c>
      <c r="M22" s="16" t="e">
        <f t="shared" si="1"/>
        <v>#DIV/0!</v>
      </c>
      <c r="P22" s="16"/>
    </row>
    <row r="23" spans="1:16" ht="12.75">
      <c r="A23" s="16"/>
      <c r="B23" s="30" t="s">
        <v>19</v>
      </c>
      <c r="C23" s="37">
        <f>C24+C25+C26</f>
        <v>332.1360000000001</v>
      </c>
      <c r="D23" s="49">
        <f aca="true" t="shared" si="5" ref="D23:I23">D24+D25+D26</f>
        <v>993</v>
      </c>
      <c r="E23" s="37">
        <f t="shared" si="5"/>
        <v>1385.6218404199992</v>
      </c>
      <c r="F23" s="49">
        <f t="shared" si="5"/>
        <v>531</v>
      </c>
      <c r="G23" s="37">
        <f t="shared" si="5"/>
        <v>929.5664284300001</v>
      </c>
      <c r="H23" s="38">
        <f t="shared" si="5"/>
        <v>326</v>
      </c>
      <c r="I23" s="37">
        <f t="shared" si="5"/>
        <v>361.70008602006993</v>
      </c>
      <c r="J23" s="39">
        <f>K23/C23</f>
        <v>1.373098405442346</v>
      </c>
      <c r="K23" s="9">
        <f t="shared" si="0"/>
        <v>456.05541198999913</v>
      </c>
      <c r="L23" s="9">
        <f>L24+L25+L26</f>
        <v>456.05541198999913</v>
      </c>
      <c r="M23" s="16">
        <f t="shared" si="1"/>
        <v>137.3098405442346</v>
      </c>
      <c r="P23" s="16"/>
    </row>
    <row r="24" spans="1:16" ht="14.25" customHeight="1">
      <c r="A24" s="16">
        <v>37.13</v>
      </c>
      <c r="B24" s="36" t="s">
        <v>20</v>
      </c>
      <c r="C24" s="40">
        <f>A24*$C$6</f>
        <v>155.94600000000003</v>
      </c>
      <c r="D24" s="48">
        <v>53</v>
      </c>
      <c r="E24" s="40">
        <v>794.5762424499997</v>
      </c>
      <c r="F24" s="48">
        <v>37</v>
      </c>
      <c r="G24" s="40">
        <v>625.7047272599999</v>
      </c>
      <c r="H24" s="41">
        <v>16</v>
      </c>
      <c r="I24" s="40">
        <v>162.712121</v>
      </c>
      <c r="J24" s="42">
        <f>K24/C24</f>
        <v>1.0828845574108967</v>
      </c>
      <c r="K24" s="9">
        <f t="shared" si="0"/>
        <v>168.87151518999974</v>
      </c>
      <c r="L24" s="9">
        <f t="shared" si="2"/>
        <v>168.87151518999974</v>
      </c>
      <c r="M24" s="16">
        <f t="shared" si="1"/>
        <v>108.28845574108968</v>
      </c>
      <c r="P24" s="16"/>
    </row>
    <row r="25" spans="1:16" ht="12.75">
      <c r="A25" s="16">
        <v>0</v>
      </c>
      <c r="B25" s="36" t="s">
        <v>21</v>
      </c>
      <c r="C25" s="40">
        <f>A25*$C$6</f>
        <v>0</v>
      </c>
      <c r="D25" s="48">
        <v>0</v>
      </c>
      <c r="E25" s="40">
        <v>0</v>
      </c>
      <c r="F25" s="48">
        <v>0</v>
      </c>
      <c r="G25" s="40">
        <v>0</v>
      </c>
      <c r="H25" s="41">
        <v>0</v>
      </c>
      <c r="I25" s="40">
        <v>0</v>
      </c>
      <c r="J25" s="42">
        <v>0</v>
      </c>
      <c r="K25" s="9">
        <f t="shared" si="0"/>
        <v>0</v>
      </c>
      <c r="L25" s="9">
        <f t="shared" si="2"/>
        <v>0</v>
      </c>
      <c r="M25" s="16" t="e">
        <f t="shared" si="1"/>
        <v>#DIV/0!</v>
      </c>
      <c r="P25" s="16"/>
    </row>
    <row r="26" spans="1:16" ht="11.25" customHeight="1">
      <c r="A26" s="16">
        <v>41.95</v>
      </c>
      <c r="B26" s="36" t="s">
        <v>38</v>
      </c>
      <c r="C26" s="40">
        <f>A26*$C$6</f>
        <v>176.19000000000003</v>
      </c>
      <c r="D26" s="63">
        <v>940</v>
      </c>
      <c r="E26" s="43">
        <v>591.0455979699996</v>
      </c>
      <c r="F26" s="63">
        <v>494</v>
      </c>
      <c r="G26" s="43">
        <v>303.8617011700002</v>
      </c>
      <c r="H26" s="41">
        <v>310</v>
      </c>
      <c r="I26" s="40">
        <v>198.98796502006994</v>
      </c>
      <c r="J26" s="42">
        <f>K26/C26</f>
        <v>1.629967062829896</v>
      </c>
      <c r="K26" s="9">
        <f t="shared" si="0"/>
        <v>287.1838967999994</v>
      </c>
      <c r="L26" s="9">
        <f t="shared" si="2"/>
        <v>287.1838967999994</v>
      </c>
      <c r="M26" s="16">
        <f t="shared" si="1"/>
        <v>162.99670628298958</v>
      </c>
      <c r="P26" s="16"/>
    </row>
    <row r="27" spans="1:16" ht="12.75">
      <c r="A27" s="16"/>
      <c r="B27" s="24"/>
      <c r="C27" s="40"/>
      <c r="D27" s="48"/>
      <c r="E27" s="40"/>
      <c r="F27" s="48"/>
      <c r="G27" s="40"/>
      <c r="H27" s="41"/>
      <c r="I27" s="40"/>
      <c r="J27" s="42"/>
      <c r="K27" s="9">
        <f t="shared" si="0"/>
        <v>0</v>
      </c>
      <c r="L27" s="9">
        <f t="shared" si="2"/>
        <v>0</v>
      </c>
      <c r="M27" s="16" t="e">
        <f t="shared" si="1"/>
        <v>#DIV/0!</v>
      </c>
      <c r="P27" s="16"/>
    </row>
    <row r="28" spans="1:16" ht="12.75">
      <c r="A28" s="16"/>
      <c r="B28" s="30" t="s">
        <v>22</v>
      </c>
      <c r="C28" s="37">
        <f>C29+C30+C31</f>
        <v>553.7280000000001</v>
      </c>
      <c r="D28" s="49">
        <f aca="true" t="shared" si="6" ref="D28:I28">D29+D30+D31</f>
        <v>202</v>
      </c>
      <c r="E28" s="37">
        <f t="shared" si="6"/>
        <v>892.198655224</v>
      </c>
      <c r="F28" s="49">
        <f t="shared" si="6"/>
        <v>75</v>
      </c>
      <c r="G28" s="37">
        <f t="shared" si="6"/>
        <v>275.529133724</v>
      </c>
      <c r="H28" s="38">
        <f t="shared" si="6"/>
        <v>114</v>
      </c>
      <c r="I28" s="37">
        <f t="shared" si="6"/>
        <v>537.1756245500001</v>
      </c>
      <c r="J28" s="39">
        <f>K28/C28</f>
        <v>1.1136686631342463</v>
      </c>
      <c r="K28" s="9">
        <f t="shared" si="0"/>
        <v>616.6695215</v>
      </c>
      <c r="L28" s="9">
        <f>L29+L30+L31</f>
        <v>507.9417342600001</v>
      </c>
      <c r="M28" s="16">
        <f t="shared" si="1"/>
        <v>91.73127135705617</v>
      </c>
      <c r="P28" s="16"/>
    </row>
    <row r="29" spans="1:16" ht="12.75">
      <c r="A29" s="16">
        <v>68.19</v>
      </c>
      <c r="B29" s="36" t="s">
        <v>23</v>
      </c>
      <c r="C29" s="40">
        <f>A29*$C$6</f>
        <v>286.398</v>
      </c>
      <c r="D29" s="48">
        <v>27</v>
      </c>
      <c r="E29" s="40">
        <v>353.20439919000006</v>
      </c>
      <c r="F29" s="48">
        <v>5</v>
      </c>
      <c r="G29" s="40">
        <v>15.454756040000003</v>
      </c>
      <c r="H29" s="70">
        <v>22</v>
      </c>
      <c r="I29" s="43">
        <v>317.96250634000006</v>
      </c>
      <c r="J29" s="42">
        <f>K29/C29</f>
        <v>1.1793016820997355</v>
      </c>
      <c r="K29" s="9">
        <f t="shared" si="0"/>
        <v>337.74964315000005</v>
      </c>
      <c r="L29" s="9">
        <f>C29</f>
        <v>286.398</v>
      </c>
      <c r="M29" s="16">
        <f t="shared" si="1"/>
        <v>100</v>
      </c>
      <c r="P29" s="16"/>
    </row>
    <row r="30" spans="1:16" ht="12.75">
      <c r="A30" s="16">
        <v>41.03</v>
      </c>
      <c r="B30" s="36" t="s">
        <v>39</v>
      </c>
      <c r="C30" s="40">
        <f>A30*$C$6</f>
        <v>172.32600000000002</v>
      </c>
      <c r="D30" s="48">
        <v>53</v>
      </c>
      <c r="E30" s="40">
        <v>454.33188191</v>
      </c>
      <c r="F30" s="48">
        <v>20</v>
      </c>
      <c r="G30" s="40">
        <v>224.62973782000003</v>
      </c>
      <c r="H30" s="41">
        <v>25</v>
      </c>
      <c r="I30" s="40">
        <v>173.47447316</v>
      </c>
      <c r="J30" s="42">
        <f>K30/C30</f>
        <v>1.3329511744600346</v>
      </c>
      <c r="K30" s="9">
        <f t="shared" si="0"/>
        <v>229.70214408999996</v>
      </c>
      <c r="L30" s="28">
        <f>C30</f>
        <v>172.32600000000002</v>
      </c>
      <c r="M30" s="16">
        <f t="shared" si="1"/>
        <v>100</v>
      </c>
      <c r="P30" s="16"/>
    </row>
    <row r="31" spans="1:16" ht="12.75">
      <c r="A31" s="16">
        <v>22.53</v>
      </c>
      <c r="B31" s="36" t="s">
        <v>33</v>
      </c>
      <c r="C31" s="40">
        <v>95.004</v>
      </c>
      <c r="D31" s="63">
        <v>122</v>
      </c>
      <c r="E31" s="43">
        <v>84.66237412400004</v>
      </c>
      <c r="F31" s="63">
        <v>50</v>
      </c>
      <c r="G31" s="43">
        <v>35.444639864</v>
      </c>
      <c r="H31" s="41">
        <v>67</v>
      </c>
      <c r="I31" s="40">
        <v>45.738645049999995</v>
      </c>
      <c r="J31" s="42">
        <f>K31/C31</f>
        <v>0.5180596002273592</v>
      </c>
      <c r="K31" s="9">
        <f t="shared" si="0"/>
        <v>49.217734260000036</v>
      </c>
      <c r="L31" s="9">
        <f t="shared" si="2"/>
        <v>49.217734260000036</v>
      </c>
      <c r="M31" s="16">
        <f t="shared" si="1"/>
        <v>51.80596002273592</v>
      </c>
      <c r="P31" s="16"/>
    </row>
    <row r="32" spans="1:16" ht="13.5" customHeight="1">
      <c r="A32" s="18"/>
      <c r="B32" s="11"/>
      <c r="C32" s="40"/>
      <c r="D32" s="41"/>
      <c r="E32" s="40"/>
      <c r="F32" s="41"/>
      <c r="G32" s="40"/>
      <c r="H32" s="41"/>
      <c r="I32" s="40"/>
      <c r="J32" s="42"/>
      <c r="K32" s="9">
        <f t="shared" si="0"/>
        <v>0</v>
      </c>
      <c r="L32" s="9">
        <f t="shared" si="2"/>
        <v>0</v>
      </c>
      <c r="M32" s="16" t="e">
        <f t="shared" si="1"/>
        <v>#DIV/0!</v>
      </c>
      <c r="P32" s="16"/>
    </row>
    <row r="33" spans="1:16" ht="13.5" thickBot="1">
      <c r="A33" s="18">
        <f>SUM(A9:A32)</f>
        <v>726.5</v>
      </c>
      <c r="B33" s="31" t="s">
        <v>0</v>
      </c>
      <c r="C33" s="44">
        <f>C8+C14+C17+C23+C28</f>
        <v>3051.678</v>
      </c>
      <c r="D33" s="45">
        <f aca="true" t="shared" si="7" ref="D33:I33">D8+D14+D17+D23+D28</f>
        <v>1643</v>
      </c>
      <c r="E33" s="44">
        <f t="shared" si="7"/>
        <v>6871.7252730539985</v>
      </c>
      <c r="F33" s="45">
        <f t="shared" si="7"/>
        <v>717</v>
      </c>
      <c r="G33" s="44">
        <f t="shared" si="7"/>
        <v>1696.475877974</v>
      </c>
      <c r="H33" s="45">
        <f t="shared" si="7"/>
        <v>683</v>
      </c>
      <c r="I33" s="44">
        <f t="shared" si="7"/>
        <v>3680.46503437007</v>
      </c>
      <c r="J33" s="47">
        <f>K33/C33</f>
        <v>1.6958700738020192</v>
      </c>
      <c r="K33" s="9">
        <f t="shared" si="0"/>
        <v>5175.249395079998</v>
      </c>
      <c r="L33" s="9">
        <f>L8+L14+L17+L23+L28</f>
        <v>3632.4746688899986</v>
      </c>
      <c r="M33" s="16">
        <f>L33/C33</f>
        <v>1.1903204299044652</v>
      </c>
      <c r="P33" s="16"/>
    </row>
    <row r="35" spans="2:16" ht="15" customHeight="1">
      <c r="B35" s="95" t="s">
        <v>45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2:10" ht="12.75">
      <c r="B36" s="29" t="s">
        <v>51</v>
      </c>
      <c r="C36" s="29"/>
      <c r="D36" s="29"/>
      <c r="E36" s="29"/>
      <c r="F36" s="29"/>
      <c r="G36" s="29"/>
      <c r="H36" s="29"/>
      <c r="I36" s="29"/>
      <c r="J36" s="29"/>
    </row>
    <row r="37" spans="2:10" ht="12.75">
      <c r="B37" s="29" t="s">
        <v>76</v>
      </c>
      <c r="C37" s="29"/>
      <c r="D37" s="29"/>
      <c r="E37" s="29"/>
      <c r="F37" s="29"/>
      <c r="G37" s="29"/>
      <c r="H37" s="29"/>
      <c r="I37" s="29"/>
      <c r="J37" s="29"/>
    </row>
    <row r="38" spans="2:10" ht="12.75">
      <c r="B38" s="93"/>
      <c r="C38" s="93"/>
      <c r="D38" s="93"/>
      <c r="E38" s="93"/>
      <c r="F38" s="93"/>
      <c r="G38" s="93"/>
      <c r="H38" s="93"/>
      <c r="I38" s="93"/>
      <c r="J38" s="93"/>
    </row>
    <row r="39" ht="12.75">
      <c r="E39" s="16"/>
    </row>
    <row r="41" spans="4:5" ht="12.75">
      <c r="D41" s="23"/>
      <c r="E41" s="16"/>
    </row>
    <row r="44" spans="4:6" ht="12.75">
      <c r="D44"/>
      <c r="E44"/>
      <c r="F44"/>
    </row>
    <row r="45" spans="4:6" ht="12.75">
      <c r="D45"/>
      <c r="E45"/>
      <c r="F45"/>
    </row>
    <row r="46" spans="4:5" ht="12.75">
      <c r="D46"/>
      <c r="E46"/>
    </row>
    <row r="47" ht="12.75">
      <c r="E47" s="16"/>
    </row>
    <row r="48" ht="12.75">
      <c r="E48" s="16"/>
    </row>
    <row r="49" ht="12.75">
      <c r="E49" s="16"/>
    </row>
    <row r="50" ht="12.75">
      <c r="E50" s="16"/>
    </row>
  </sheetData>
  <sheetProtection/>
  <mergeCells count="10">
    <mergeCell ref="B38:J38"/>
    <mergeCell ref="B2:J2"/>
    <mergeCell ref="B35:P35"/>
    <mergeCell ref="B4:B5"/>
    <mergeCell ref="C4:C5"/>
    <mergeCell ref="D4:E4"/>
    <mergeCell ref="F4:G4"/>
    <mergeCell ref="J4:J5"/>
    <mergeCell ref="H4:I4"/>
    <mergeCell ref="B3:I3"/>
  </mergeCells>
  <printOptions/>
  <pageMargins left="0.2" right="0" top="0.33" bottom="0" header="0.4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9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8.57421875" style="0" hidden="1" customWidth="1"/>
    <col min="2" max="2" width="32.28125" style="0" customWidth="1"/>
    <col min="3" max="3" width="9.7109375" style="0" customWidth="1"/>
    <col min="4" max="4" width="9.00390625" style="0" customWidth="1"/>
    <col min="5" max="5" width="11.00390625" style="0" customWidth="1"/>
    <col min="6" max="6" width="7.7109375" style="0" customWidth="1"/>
    <col min="7" max="7" width="9.57421875" style="0" customWidth="1"/>
    <col min="8" max="8" width="7.8515625" style="0" customWidth="1"/>
    <col min="9" max="9" width="10.00390625" style="0" customWidth="1"/>
    <col min="10" max="10" width="10.28125" style="0" customWidth="1"/>
    <col min="11" max="11" width="10.8515625" style="0" hidden="1" customWidth="1"/>
    <col min="12" max="13" width="9.140625" style="0" hidden="1" customWidth="1"/>
  </cols>
  <sheetData>
    <row r="2" spans="2:10" ht="12.75">
      <c r="B2" s="108" t="s">
        <v>26</v>
      </c>
      <c r="C2" s="108"/>
      <c r="D2" s="108"/>
      <c r="E2" s="108"/>
      <c r="F2" s="108"/>
      <c r="G2" s="108"/>
      <c r="H2" s="108"/>
      <c r="I2" s="108"/>
      <c r="J2" s="108"/>
    </row>
    <row r="3" spans="2:10" ht="13.5" thickBot="1">
      <c r="B3" s="106" t="str">
        <f>NE!B3</f>
        <v>Stadiul  implementării POR la data de 30.06.2015</v>
      </c>
      <c r="C3" s="106"/>
      <c r="D3" s="106"/>
      <c r="E3" s="106"/>
      <c r="F3" s="106"/>
      <c r="G3" s="106"/>
      <c r="H3" s="106"/>
      <c r="I3" s="106"/>
      <c r="J3" s="9" t="s">
        <v>24</v>
      </c>
    </row>
    <row r="4" spans="2:10" ht="30.75" customHeight="1">
      <c r="B4" s="96" t="s">
        <v>34</v>
      </c>
      <c r="C4" s="98" t="s">
        <v>17</v>
      </c>
      <c r="D4" s="100" t="s">
        <v>11</v>
      </c>
      <c r="E4" s="101"/>
      <c r="F4" s="100" t="s">
        <v>8</v>
      </c>
      <c r="G4" s="101"/>
      <c r="H4" s="100" t="s">
        <v>9</v>
      </c>
      <c r="I4" s="101"/>
      <c r="J4" s="102" t="s">
        <v>13</v>
      </c>
    </row>
    <row r="5" spans="2:10" ht="42.75" customHeight="1">
      <c r="B5" s="97"/>
      <c r="C5" s="99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3"/>
    </row>
    <row r="6" spans="1:10" ht="15.75" customHeight="1" hidden="1">
      <c r="A6" s="18"/>
      <c r="B6" s="11" t="s">
        <v>15</v>
      </c>
      <c r="C6" s="2">
        <f>NE!C6</f>
        <v>4.2</v>
      </c>
      <c r="D6" s="2"/>
      <c r="E6" s="2"/>
      <c r="F6" s="2"/>
      <c r="G6" s="2"/>
      <c r="H6" s="2"/>
      <c r="I6" s="2"/>
      <c r="J6" s="3"/>
    </row>
    <row r="7" spans="1:10" ht="12.75">
      <c r="A7" s="18"/>
      <c r="B7" s="14"/>
      <c r="C7" s="2"/>
      <c r="D7" s="2"/>
      <c r="E7" s="2"/>
      <c r="F7" s="2"/>
      <c r="G7" s="2"/>
      <c r="H7" s="2"/>
      <c r="I7" s="2"/>
      <c r="J7" s="3"/>
    </row>
    <row r="8" spans="1:13" ht="12.75">
      <c r="A8" s="18"/>
      <c r="B8" s="30" t="s">
        <v>35</v>
      </c>
      <c r="C8" s="37">
        <f>C9+C10+C11+C12</f>
        <v>784.8120000000001</v>
      </c>
      <c r="D8" s="38">
        <f>D9+D12+26+38</f>
        <v>126</v>
      </c>
      <c r="E8" s="37">
        <f>E9+E10+E11+E12</f>
        <v>1187.0541085</v>
      </c>
      <c r="F8" s="38">
        <f>F9+F10+F11+F12</f>
        <v>24</v>
      </c>
      <c r="G8" s="37">
        <f>G9+G10+G11+G12</f>
        <v>201.53498107000001</v>
      </c>
      <c r="H8" s="38">
        <f>H9+H10+H11+H12</f>
        <v>100</v>
      </c>
      <c r="I8" s="37">
        <f>I9+I10+I11+I12</f>
        <v>953.3782864653301</v>
      </c>
      <c r="J8" s="39">
        <f>K8/C8</f>
        <v>1.2557391164125928</v>
      </c>
      <c r="K8" s="16">
        <f>E8-G8</f>
        <v>985.51912743</v>
      </c>
      <c r="L8" s="16">
        <f>L9+L10+L11</f>
        <v>976.5262963299999</v>
      </c>
      <c r="M8" s="16">
        <f aca="true" t="shared" si="0" ref="M8:M31">(L8*100)/C8</f>
        <v>124.42805363959774</v>
      </c>
    </row>
    <row r="9" spans="1:13" ht="12.75">
      <c r="A9" s="18">
        <v>90.32</v>
      </c>
      <c r="B9" s="36" t="s">
        <v>78</v>
      </c>
      <c r="C9" s="40">
        <f>A9*$C$6</f>
        <v>379.344</v>
      </c>
      <c r="D9" s="48">
        <v>50</v>
      </c>
      <c r="E9" s="40">
        <v>578.1573069799999</v>
      </c>
      <c r="F9" s="48">
        <v>11</v>
      </c>
      <c r="G9" s="40">
        <v>105.91767741999999</v>
      </c>
      <c r="H9" s="48">
        <v>36</v>
      </c>
      <c r="I9" s="40">
        <v>402.7387521</v>
      </c>
      <c r="J9" s="42">
        <f>K9/C9</f>
        <v>1.2448849317769621</v>
      </c>
      <c r="K9" s="16">
        <f aca="true" t="shared" si="1" ref="K9:K33">E9-G9</f>
        <v>472.2396295599999</v>
      </c>
      <c r="L9" s="16">
        <f aca="true" t="shared" si="2" ref="L9:L31">E9-G9</f>
        <v>472.2396295599999</v>
      </c>
      <c r="M9" s="16">
        <f t="shared" si="0"/>
        <v>124.4884931776962</v>
      </c>
    </row>
    <row r="10" spans="1:13" ht="12.75">
      <c r="A10" s="18">
        <v>36.12</v>
      </c>
      <c r="B10" s="36" t="s">
        <v>79</v>
      </c>
      <c r="C10" s="40">
        <f>A10*$C$6</f>
        <v>151.704</v>
      </c>
      <c r="D10" s="51" t="s">
        <v>75</v>
      </c>
      <c r="E10" s="40">
        <v>250.18848974000002</v>
      </c>
      <c r="F10" s="48">
        <v>2</v>
      </c>
      <c r="G10" s="40">
        <v>26.18226225</v>
      </c>
      <c r="H10" s="48">
        <v>24</v>
      </c>
      <c r="I10" s="40">
        <v>219.58950523</v>
      </c>
      <c r="J10" s="42">
        <f>K10/C10</f>
        <v>1.4766006663634446</v>
      </c>
      <c r="K10" s="16">
        <f t="shared" si="1"/>
        <v>224.00622749000001</v>
      </c>
      <c r="L10" s="16">
        <f t="shared" si="2"/>
        <v>224.00622749000001</v>
      </c>
      <c r="M10" s="16">
        <f t="shared" si="0"/>
        <v>147.66006663634445</v>
      </c>
    </row>
    <row r="11" spans="1:13" ht="12.75">
      <c r="A11" s="18">
        <v>48.810000000000024</v>
      </c>
      <c r="B11" s="36" t="s">
        <v>80</v>
      </c>
      <c r="C11" s="40">
        <f>A11*$C$6</f>
        <v>205.0020000000001</v>
      </c>
      <c r="D11" s="48" t="s">
        <v>54</v>
      </c>
      <c r="E11" s="40">
        <v>315</v>
      </c>
      <c r="F11" s="48">
        <v>4</v>
      </c>
      <c r="G11" s="40">
        <v>34.71956072</v>
      </c>
      <c r="H11" s="48">
        <v>35</v>
      </c>
      <c r="I11" s="40">
        <v>322.42569813533004</v>
      </c>
      <c r="J11" s="42">
        <f>K11/C11</f>
        <v>1.3672083164066686</v>
      </c>
      <c r="K11" s="16">
        <f t="shared" si="1"/>
        <v>280.28043928</v>
      </c>
      <c r="L11" s="16">
        <f t="shared" si="2"/>
        <v>280.28043928</v>
      </c>
      <c r="M11" s="16">
        <f t="shared" si="0"/>
        <v>136.72083164066686</v>
      </c>
    </row>
    <row r="12" spans="1:13" ht="12.75" customHeight="1">
      <c r="A12" s="18">
        <v>11.61</v>
      </c>
      <c r="B12" s="36" t="s">
        <v>77</v>
      </c>
      <c r="C12" s="68">
        <f>A12*$C$6</f>
        <v>48.762</v>
      </c>
      <c r="D12" s="67">
        <v>12</v>
      </c>
      <c r="E12" s="68">
        <v>43.70831178</v>
      </c>
      <c r="F12" s="67">
        <v>7</v>
      </c>
      <c r="G12" s="68">
        <v>34.71548068</v>
      </c>
      <c r="H12" s="67">
        <v>5</v>
      </c>
      <c r="I12" s="68">
        <v>8.624331</v>
      </c>
      <c r="J12" s="88">
        <f>K12/C12</f>
        <v>0.18442293384192615</v>
      </c>
      <c r="K12" s="16">
        <f t="shared" si="1"/>
        <v>8.992831100000004</v>
      </c>
      <c r="L12" s="16">
        <f t="shared" si="2"/>
        <v>8.992831100000004</v>
      </c>
      <c r="M12" s="16">
        <f t="shared" si="0"/>
        <v>18.442293384192617</v>
      </c>
    </row>
    <row r="13" spans="1:13" ht="12.75">
      <c r="A13" s="18"/>
      <c r="B13" s="24"/>
      <c r="C13" s="40"/>
      <c r="D13" s="48"/>
      <c r="E13" s="40"/>
      <c r="F13" s="48"/>
      <c r="G13" s="40"/>
      <c r="H13" s="48"/>
      <c r="I13" s="40"/>
      <c r="J13" s="42"/>
      <c r="K13" s="16">
        <f t="shared" si="1"/>
        <v>0</v>
      </c>
      <c r="L13" s="16">
        <f t="shared" si="2"/>
        <v>0</v>
      </c>
      <c r="M13" s="16" t="e">
        <f t="shared" si="0"/>
        <v>#DIV/0!</v>
      </c>
    </row>
    <row r="14" spans="1:13" ht="12.75">
      <c r="A14" s="18"/>
      <c r="B14" s="30" t="s">
        <v>36</v>
      </c>
      <c r="C14" s="37">
        <f aca="true" t="shared" si="3" ref="C14:I14">C15</f>
        <v>519.246</v>
      </c>
      <c r="D14" s="49">
        <f t="shared" si="3"/>
        <v>20</v>
      </c>
      <c r="E14" s="37">
        <f t="shared" si="3"/>
        <v>869.05</v>
      </c>
      <c r="F14" s="49">
        <f t="shared" si="3"/>
        <v>1</v>
      </c>
      <c r="G14" s="37">
        <f t="shared" si="3"/>
        <v>37.711919</v>
      </c>
      <c r="H14" s="49">
        <f t="shared" si="3"/>
        <v>18</v>
      </c>
      <c r="I14" s="37">
        <f t="shared" si="3"/>
        <v>701.535553</v>
      </c>
      <c r="J14" s="39">
        <f>K14/C14</f>
        <v>1.6010485993151609</v>
      </c>
      <c r="K14" s="16">
        <f t="shared" si="1"/>
        <v>831.338081</v>
      </c>
      <c r="L14" s="16">
        <f>L15</f>
        <v>519.246</v>
      </c>
      <c r="M14" s="16">
        <f t="shared" si="0"/>
        <v>100</v>
      </c>
    </row>
    <row r="15" spans="1:13" ht="14.25" customHeight="1">
      <c r="A15" s="18">
        <v>123.63</v>
      </c>
      <c r="B15" s="36" t="s">
        <v>41</v>
      </c>
      <c r="C15" s="40">
        <f>A15*$C$6</f>
        <v>519.246</v>
      </c>
      <c r="D15" s="48">
        <v>20</v>
      </c>
      <c r="E15" s="40">
        <v>869.05</v>
      </c>
      <c r="F15" s="48">
        <v>1</v>
      </c>
      <c r="G15" s="40">
        <v>37.711919</v>
      </c>
      <c r="H15" s="48">
        <v>18</v>
      </c>
      <c r="I15" s="40">
        <v>701.535553</v>
      </c>
      <c r="J15" s="42">
        <f>K15/C15</f>
        <v>1.6010485993151609</v>
      </c>
      <c r="K15" s="16">
        <f t="shared" si="1"/>
        <v>831.338081</v>
      </c>
      <c r="L15" s="16">
        <f>C15</f>
        <v>519.246</v>
      </c>
      <c r="M15" s="16">
        <f t="shared" si="0"/>
        <v>100</v>
      </c>
    </row>
    <row r="16" spans="1:13" ht="12.75">
      <c r="A16" s="18"/>
      <c r="B16" s="24"/>
      <c r="C16" s="40"/>
      <c r="D16" s="48"/>
      <c r="E16" s="40"/>
      <c r="F16" s="48"/>
      <c r="G16" s="40"/>
      <c r="H16" s="48"/>
      <c r="I16" s="40"/>
      <c r="J16" s="42"/>
      <c r="K16" s="16">
        <f t="shared" si="1"/>
        <v>0</v>
      </c>
      <c r="L16" s="16">
        <f t="shared" si="2"/>
        <v>0</v>
      </c>
      <c r="M16" s="16" t="e">
        <f t="shared" si="0"/>
        <v>#DIV/0!</v>
      </c>
    </row>
    <row r="17" spans="1:13" ht="12.75">
      <c r="A17" s="18"/>
      <c r="B17" s="30" t="s">
        <v>42</v>
      </c>
      <c r="C17" s="37">
        <f aca="true" t="shared" si="4" ref="C17:I17">C18+C19+C20+C21</f>
        <v>454.356</v>
      </c>
      <c r="D17" s="49">
        <f t="shared" si="4"/>
        <v>228</v>
      </c>
      <c r="E17" s="37">
        <f t="shared" si="4"/>
        <v>1061.501673577</v>
      </c>
      <c r="F17" s="49">
        <f t="shared" si="4"/>
        <v>42</v>
      </c>
      <c r="G17" s="37">
        <f t="shared" si="4"/>
        <v>158.88161446</v>
      </c>
      <c r="H17" s="49">
        <f t="shared" si="4"/>
        <v>127</v>
      </c>
      <c r="I17" s="37">
        <f t="shared" si="4"/>
        <v>615.59087697</v>
      </c>
      <c r="J17" s="39">
        <f>K17/C17</f>
        <v>1.9865921416620447</v>
      </c>
      <c r="K17" s="16">
        <f t="shared" si="1"/>
        <v>902.620059117</v>
      </c>
      <c r="L17" s="16">
        <f>L18+L19+L20+L21</f>
        <v>485.23080079000005</v>
      </c>
      <c r="M17" s="16">
        <f t="shared" si="0"/>
        <v>106.79528845002599</v>
      </c>
    </row>
    <row r="18" spans="1:13" ht="12.75">
      <c r="A18" s="18">
        <v>25.11</v>
      </c>
      <c r="B18" s="36" t="s">
        <v>37</v>
      </c>
      <c r="C18" s="40">
        <f>A18*$C$6</f>
        <v>105.462</v>
      </c>
      <c r="D18" s="48">
        <v>25</v>
      </c>
      <c r="E18" s="40">
        <v>241.33009482</v>
      </c>
      <c r="F18" s="48">
        <v>5</v>
      </c>
      <c r="G18" s="40">
        <v>57.870463099999995</v>
      </c>
      <c r="H18" s="48">
        <v>19</v>
      </c>
      <c r="I18" s="40">
        <v>182.69190462999995</v>
      </c>
      <c r="J18" s="42">
        <f>K18/C18</f>
        <v>1.7395804339003622</v>
      </c>
      <c r="K18" s="16">
        <f t="shared" si="1"/>
        <v>183.45963172</v>
      </c>
      <c r="L18" s="16">
        <f>C18</f>
        <v>105.462</v>
      </c>
      <c r="M18" s="16">
        <f t="shared" si="0"/>
        <v>100</v>
      </c>
    </row>
    <row r="19" spans="1:13" ht="12.75">
      <c r="A19" s="18">
        <v>12.53</v>
      </c>
      <c r="B19" s="36" t="s">
        <v>18</v>
      </c>
      <c r="C19" s="40">
        <f>A19*$C$6</f>
        <v>52.626</v>
      </c>
      <c r="D19" s="48">
        <v>50</v>
      </c>
      <c r="E19" s="40">
        <v>118.31210442000003</v>
      </c>
      <c r="F19" s="48">
        <v>18</v>
      </c>
      <c r="G19" s="40">
        <v>41.97894255000001</v>
      </c>
      <c r="H19" s="48">
        <v>30</v>
      </c>
      <c r="I19" s="40">
        <v>71.52659571000001</v>
      </c>
      <c r="J19" s="42">
        <f>K19/C19</f>
        <v>1.4504838268156428</v>
      </c>
      <c r="K19" s="16">
        <f t="shared" si="1"/>
        <v>76.33316187000001</v>
      </c>
      <c r="L19" s="16">
        <f t="shared" si="2"/>
        <v>76.33316187000001</v>
      </c>
      <c r="M19" s="16">
        <f t="shared" si="0"/>
        <v>145.04838268156428</v>
      </c>
    </row>
    <row r="20" spans="1:13" ht="25.5">
      <c r="A20" s="18">
        <v>12.54</v>
      </c>
      <c r="B20" s="36" t="s">
        <v>43</v>
      </c>
      <c r="C20" s="40">
        <f>A20*$C$6</f>
        <v>52.668</v>
      </c>
      <c r="D20" s="48">
        <v>2</v>
      </c>
      <c r="E20" s="40">
        <v>59.83563892</v>
      </c>
      <c r="F20" s="48"/>
      <c r="G20" s="40">
        <v>0</v>
      </c>
      <c r="H20" s="48">
        <v>2</v>
      </c>
      <c r="I20" s="40">
        <v>55.68137661000001</v>
      </c>
      <c r="J20" s="42">
        <f>K20/C20</f>
        <v>1.1360909645325434</v>
      </c>
      <c r="K20" s="16">
        <f t="shared" si="1"/>
        <v>59.83563892</v>
      </c>
      <c r="L20" s="16">
        <f t="shared" si="2"/>
        <v>59.83563892</v>
      </c>
      <c r="M20" s="16">
        <f t="shared" si="0"/>
        <v>113.60909645325435</v>
      </c>
    </row>
    <row r="21" spans="1:13" ht="12.75">
      <c r="A21" s="18">
        <v>58</v>
      </c>
      <c r="B21" s="36" t="s">
        <v>44</v>
      </c>
      <c r="C21" s="40">
        <f>A21*$C$6</f>
        <v>243.60000000000002</v>
      </c>
      <c r="D21" s="48">
        <v>151</v>
      </c>
      <c r="E21" s="40">
        <v>642.0238354169999</v>
      </c>
      <c r="F21" s="48">
        <v>19</v>
      </c>
      <c r="G21" s="40">
        <v>59.03220881000001</v>
      </c>
      <c r="H21" s="48">
        <v>76</v>
      </c>
      <c r="I21" s="40">
        <v>305.69100002</v>
      </c>
      <c r="J21" s="42">
        <f>K21/C21</f>
        <v>2.3932332783538577</v>
      </c>
      <c r="K21" s="16">
        <f t="shared" si="1"/>
        <v>582.9916266069998</v>
      </c>
      <c r="L21" s="16">
        <f>C21</f>
        <v>243.60000000000002</v>
      </c>
      <c r="M21" s="16">
        <f t="shared" si="0"/>
        <v>100</v>
      </c>
    </row>
    <row r="22" spans="1:13" ht="12.75">
      <c r="A22" s="18"/>
      <c r="B22" s="24"/>
      <c r="C22" s="40"/>
      <c r="D22" s="48"/>
      <c r="E22" s="40"/>
      <c r="F22" s="48"/>
      <c r="G22" s="40"/>
      <c r="H22" s="48"/>
      <c r="I22" s="40"/>
      <c r="J22" s="42"/>
      <c r="K22" s="16">
        <f t="shared" si="1"/>
        <v>0</v>
      </c>
      <c r="L22" s="16">
        <f t="shared" si="2"/>
        <v>0</v>
      </c>
      <c r="M22" s="16" t="e">
        <f t="shared" si="0"/>
        <v>#DIV/0!</v>
      </c>
    </row>
    <row r="23" spans="1:13" ht="12.75">
      <c r="A23" s="18"/>
      <c r="B23" s="30" t="s">
        <v>19</v>
      </c>
      <c r="C23" s="37">
        <f aca="true" t="shared" si="5" ref="C23:I23">C24+C25+C26</f>
        <v>264.93600000000004</v>
      </c>
      <c r="D23" s="49">
        <f t="shared" si="5"/>
        <v>563</v>
      </c>
      <c r="E23" s="37">
        <f t="shared" si="5"/>
        <v>905.5803714899996</v>
      </c>
      <c r="F23" s="49">
        <f t="shared" si="5"/>
        <v>335</v>
      </c>
      <c r="G23" s="37">
        <f t="shared" si="5"/>
        <v>735.2513362099999</v>
      </c>
      <c r="H23" s="49">
        <f t="shared" si="5"/>
        <v>228</v>
      </c>
      <c r="I23" s="37">
        <f t="shared" si="5"/>
        <v>177.86942461995</v>
      </c>
      <c r="J23" s="39">
        <f>K23/C23</f>
        <v>0.6429063444756459</v>
      </c>
      <c r="K23" s="16">
        <f t="shared" si="1"/>
        <v>170.32903527999974</v>
      </c>
      <c r="L23" s="16">
        <f>L24+L25+L26</f>
        <v>170.32903527999977</v>
      </c>
      <c r="M23" s="16">
        <f t="shared" si="0"/>
        <v>64.2906344475646</v>
      </c>
    </row>
    <row r="24" spans="1:13" ht="12.75">
      <c r="A24" s="18">
        <v>33.44</v>
      </c>
      <c r="B24" s="36" t="s">
        <v>20</v>
      </c>
      <c r="C24" s="40">
        <f>A24*$C$6</f>
        <v>140.448</v>
      </c>
      <c r="D24" s="48">
        <v>37</v>
      </c>
      <c r="E24" s="40">
        <v>586.4024638399999</v>
      </c>
      <c r="F24" s="48">
        <v>29</v>
      </c>
      <c r="G24" s="40">
        <v>551.5277927999999</v>
      </c>
      <c r="H24" s="48">
        <v>8</v>
      </c>
      <c r="I24" s="40">
        <v>35.61250087</v>
      </c>
      <c r="J24" s="42">
        <f>K24/C24</f>
        <v>0.24831020050125277</v>
      </c>
      <c r="K24" s="16">
        <f t="shared" si="1"/>
        <v>34.87467103999995</v>
      </c>
      <c r="L24" s="16">
        <f t="shared" si="2"/>
        <v>34.87467103999995</v>
      </c>
      <c r="M24" s="16">
        <f t="shared" si="0"/>
        <v>24.83102005012528</v>
      </c>
    </row>
    <row r="25" spans="1:13" ht="12.75">
      <c r="A25" s="18">
        <v>0</v>
      </c>
      <c r="B25" s="24" t="s">
        <v>21</v>
      </c>
      <c r="C25" s="40">
        <f>A25*$C$6</f>
        <v>0</v>
      </c>
      <c r="D25" s="48">
        <v>0</v>
      </c>
      <c r="E25" s="40">
        <v>0</v>
      </c>
      <c r="F25" s="48">
        <v>0</v>
      </c>
      <c r="G25" s="40">
        <v>0</v>
      </c>
      <c r="H25" s="48">
        <v>0</v>
      </c>
      <c r="I25" s="40">
        <v>0</v>
      </c>
      <c r="J25" s="42">
        <v>0</v>
      </c>
      <c r="K25" s="16">
        <f t="shared" si="1"/>
        <v>0</v>
      </c>
      <c r="L25" s="16">
        <f t="shared" si="2"/>
        <v>0</v>
      </c>
      <c r="M25" s="16" t="e">
        <f t="shared" si="0"/>
        <v>#DIV/0!</v>
      </c>
    </row>
    <row r="26" spans="1:13" ht="12.75">
      <c r="A26" s="18">
        <v>29.64</v>
      </c>
      <c r="B26" s="36" t="s">
        <v>38</v>
      </c>
      <c r="C26" s="40">
        <f>A26*$C$6</f>
        <v>124.48800000000001</v>
      </c>
      <c r="D26" s="63">
        <v>526</v>
      </c>
      <c r="E26" s="43">
        <v>319.1779076499998</v>
      </c>
      <c r="F26" s="48">
        <v>306</v>
      </c>
      <c r="G26" s="40">
        <v>183.72354340999996</v>
      </c>
      <c r="H26" s="48">
        <v>220</v>
      </c>
      <c r="I26" s="40">
        <v>142.25692374995</v>
      </c>
      <c r="J26" s="42">
        <f>K26/C26</f>
        <v>1.0880917376775256</v>
      </c>
      <c r="K26" s="16">
        <f t="shared" si="1"/>
        <v>135.45436423999982</v>
      </c>
      <c r="L26" s="16">
        <f t="shared" si="2"/>
        <v>135.45436423999982</v>
      </c>
      <c r="M26" s="16">
        <f t="shared" si="0"/>
        <v>108.80917376775255</v>
      </c>
    </row>
    <row r="27" spans="1:13" ht="12.75">
      <c r="A27" s="18"/>
      <c r="B27" s="24"/>
      <c r="C27" s="40"/>
      <c r="D27" s="48"/>
      <c r="E27" s="40"/>
      <c r="F27" s="48"/>
      <c r="G27" s="40"/>
      <c r="H27" s="48"/>
      <c r="I27" s="40"/>
      <c r="J27" s="42"/>
      <c r="K27" s="16">
        <f t="shared" si="1"/>
        <v>0</v>
      </c>
      <c r="L27" s="16">
        <f t="shared" si="2"/>
        <v>0</v>
      </c>
      <c r="M27" s="16" t="e">
        <f t="shared" si="0"/>
        <v>#DIV/0!</v>
      </c>
    </row>
    <row r="28" spans="1:13" ht="12.75">
      <c r="A28" s="18"/>
      <c r="B28" s="30" t="s">
        <v>22</v>
      </c>
      <c r="C28" s="37">
        <f aca="true" t="shared" si="6" ref="C28:I28">C29+C30+C31</f>
        <v>454.188</v>
      </c>
      <c r="D28" s="49">
        <f t="shared" si="6"/>
        <v>220</v>
      </c>
      <c r="E28" s="37">
        <f t="shared" si="6"/>
        <v>1068.52148223</v>
      </c>
      <c r="F28" s="49">
        <f t="shared" si="6"/>
        <v>117</v>
      </c>
      <c r="G28" s="37">
        <f t="shared" si="6"/>
        <v>449.4117618</v>
      </c>
      <c r="H28" s="49">
        <f t="shared" si="6"/>
        <v>94</v>
      </c>
      <c r="I28" s="37">
        <f t="shared" si="6"/>
        <v>554.22581828</v>
      </c>
      <c r="J28" s="39">
        <f>K28/C28</f>
        <v>1.3631133372744324</v>
      </c>
      <c r="K28" s="16">
        <f t="shared" si="1"/>
        <v>619.1097204299999</v>
      </c>
      <c r="L28" s="16">
        <f>L29+L30+L31</f>
        <v>544.82593226</v>
      </c>
      <c r="M28" s="16">
        <f t="shared" si="0"/>
        <v>119.95603852589676</v>
      </c>
    </row>
    <row r="29" spans="1:13" ht="12.75">
      <c r="A29" s="18">
        <v>44.09</v>
      </c>
      <c r="B29" s="36" t="s">
        <v>23</v>
      </c>
      <c r="C29" s="40">
        <f>A29*$C$6</f>
        <v>185.17800000000003</v>
      </c>
      <c r="D29" s="48">
        <v>23</v>
      </c>
      <c r="E29" s="40">
        <v>296.77991627999995</v>
      </c>
      <c r="F29" s="48">
        <v>5</v>
      </c>
      <c r="G29" s="40">
        <v>37.318128109999996</v>
      </c>
      <c r="H29" s="48">
        <v>18</v>
      </c>
      <c r="I29" s="40">
        <v>254.687706</v>
      </c>
      <c r="J29" s="42">
        <f>K29/C29</f>
        <v>1.4011480206612013</v>
      </c>
      <c r="K29" s="16">
        <f t="shared" si="1"/>
        <v>259.46178817</v>
      </c>
      <c r="L29" s="16">
        <f>C29</f>
        <v>185.17800000000003</v>
      </c>
      <c r="M29" s="16">
        <f t="shared" si="0"/>
        <v>100</v>
      </c>
    </row>
    <row r="30" spans="1:13" ht="12.75">
      <c r="A30" s="18">
        <v>45.76</v>
      </c>
      <c r="B30" s="36" t="s">
        <v>39</v>
      </c>
      <c r="C30" s="40">
        <f>A30*$C$6</f>
        <v>192.192</v>
      </c>
      <c r="D30" s="48">
        <v>79</v>
      </c>
      <c r="E30" s="40">
        <v>688.57982866</v>
      </c>
      <c r="F30" s="48">
        <v>45</v>
      </c>
      <c r="G30" s="40">
        <v>362.18970794</v>
      </c>
      <c r="H30" s="48">
        <v>31</v>
      </c>
      <c r="I30" s="40">
        <v>269.71501093</v>
      </c>
      <c r="J30" s="42">
        <f>K30/C30</f>
        <v>1.6982502951215448</v>
      </c>
      <c r="K30" s="16">
        <f t="shared" si="1"/>
        <v>326.39012071999997</v>
      </c>
      <c r="L30" s="16">
        <f t="shared" si="2"/>
        <v>326.39012071999997</v>
      </c>
      <c r="M30" s="16">
        <f t="shared" si="0"/>
        <v>169.8250295121545</v>
      </c>
    </row>
    <row r="31" spans="1:13" ht="12.75">
      <c r="A31" s="18">
        <v>18.29</v>
      </c>
      <c r="B31" s="36" t="s">
        <v>33</v>
      </c>
      <c r="C31" s="40">
        <f>A31*$C$6</f>
        <v>76.818</v>
      </c>
      <c r="D31" s="48">
        <v>118</v>
      </c>
      <c r="E31" s="40">
        <v>83.16173728999999</v>
      </c>
      <c r="F31" s="48">
        <v>67</v>
      </c>
      <c r="G31" s="40">
        <v>49.90392575000001</v>
      </c>
      <c r="H31" s="48">
        <v>45</v>
      </c>
      <c r="I31" s="40">
        <v>29.823101349999998</v>
      </c>
      <c r="J31" s="42">
        <f>K31/C31</f>
        <v>0.4329429500898224</v>
      </c>
      <c r="K31" s="16">
        <f t="shared" si="1"/>
        <v>33.25781153999998</v>
      </c>
      <c r="L31" s="16">
        <f t="shared" si="2"/>
        <v>33.25781153999998</v>
      </c>
      <c r="M31" s="16">
        <f t="shared" si="0"/>
        <v>43.29429500898224</v>
      </c>
    </row>
    <row r="32" spans="1:13" ht="12.75">
      <c r="A32" s="18"/>
      <c r="B32" s="73"/>
      <c r="C32" s="74"/>
      <c r="D32" s="75"/>
      <c r="E32" s="74"/>
      <c r="F32" s="75"/>
      <c r="G32" s="74"/>
      <c r="H32" s="75"/>
      <c r="I32" s="74"/>
      <c r="J32" s="76"/>
      <c r="K32" s="16"/>
      <c r="L32" s="16"/>
      <c r="M32" s="16"/>
    </row>
    <row r="33" spans="1:13" ht="13.5" thickBot="1">
      <c r="A33" s="18">
        <f>SUM(A9:A32)</f>
        <v>589.89</v>
      </c>
      <c r="B33" s="32" t="s">
        <v>0</v>
      </c>
      <c r="C33" s="44">
        <f aca="true" t="shared" si="7" ref="C33:I33">C8+C14+C17+C23+C28</f>
        <v>2477.538</v>
      </c>
      <c r="D33" s="50">
        <f t="shared" si="7"/>
        <v>1157</v>
      </c>
      <c r="E33" s="44">
        <f t="shared" si="7"/>
        <v>5091.707635797</v>
      </c>
      <c r="F33" s="50">
        <f t="shared" si="7"/>
        <v>519</v>
      </c>
      <c r="G33" s="44">
        <f t="shared" si="7"/>
        <v>1582.79161254</v>
      </c>
      <c r="H33" s="50">
        <f t="shared" si="7"/>
        <v>567</v>
      </c>
      <c r="I33" s="44">
        <f t="shared" si="7"/>
        <v>3002.5999593352803</v>
      </c>
      <c r="J33" s="47">
        <f>K33/C33</f>
        <v>1.4162915052188907</v>
      </c>
      <c r="K33" s="16">
        <f t="shared" si="1"/>
        <v>3508.9160232570002</v>
      </c>
      <c r="L33" s="16">
        <f>L14+L17+L23+L28</f>
        <v>1719.6317683299997</v>
      </c>
      <c r="M33" s="16">
        <f>L33/C33</f>
        <v>0.6940889578000417</v>
      </c>
    </row>
    <row r="34" ht="0.75" customHeight="1"/>
    <row r="35" ht="12.75" customHeight="1"/>
    <row r="36" spans="2:16" ht="12.75" customHeight="1">
      <c r="B36" s="95" t="s">
        <v>45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2:10" ht="12.75">
      <c r="B37" s="29" t="s">
        <v>51</v>
      </c>
      <c r="C37" s="29"/>
      <c r="D37" s="29"/>
      <c r="E37" s="29"/>
      <c r="F37" s="29"/>
      <c r="G37" s="29"/>
      <c r="H37" s="29"/>
      <c r="I37" s="29"/>
      <c r="J37" s="29"/>
    </row>
    <row r="38" spans="2:10" ht="12.75">
      <c r="B38" s="29" t="s">
        <v>76</v>
      </c>
      <c r="C38" s="29"/>
      <c r="F38" s="29"/>
      <c r="G38" s="29"/>
      <c r="H38" s="29"/>
      <c r="I38" s="29"/>
      <c r="J38" s="29"/>
    </row>
    <row r="39" spans="2:10" ht="12.75">
      <c r="B39" s="107"/>
      <c r="C39" s="107"/>
      <c r="D39" s="107"/>
      <c r="E39" s="107"/>
      <c r="F39" s="107"/>
      <c r="G39" s="107"/>
      <c r="H39" s="107"/>
      <c r="I39" s="107"/>
      <c r="J39" s="107"/>
    </row>
  </sheetData>
  <sheetProtection/>
  <mergeCells count="10">
    <mergeCell ref="B39:J39"/>
    <mergeCell ref="B36:P36"/>
    <mergeCell ref="B2:J2"/>
    <mergeCell ref="J4:J5"/>
    <mergeCell ref="B4:B5"/>
    <mergeCell ref="C4:C5"/>
    <mergeCell ref="D4:E4"/>
    <mergeCell ref="F4:G4"/>
    <mergeCell ref="H4:I4"/>
    <mergeCell ref="B3:I3"/>
  </mergeCells>
  <printOptions/>
  <pageMargins left="0" right="0" top="0.5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8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13.140625" style="0" hidden="1" customWidth="1"/>
    <col min="2" max="2" width="33.7109375" style="0" customWidth="1"/>
    <col min="3" max="3" width="12.57421875" style="0" customWidth="1"/>
    <col min="5" max="5" width="10.00390625" style="0" customWidth="1"/>
    <col min="6" max="6" width="7.7109375" style="0" customWidth="1"/>
    <col min="7" max="7" width="10.28125" style="0" customWidth="1"/>
    <col min="8" max="8" width="7.8515625" style="0" customWidth="1"/>
    <col min="9" max="9" width="9.421875" style="0" customWidth="1"/>
    <col min="10" max="10" width="13.421875" style="0" customWidth="1"/>
    <col min="11" max="13" width="9.140625" style="0" hidden="1" customWidth="1"/>
  </cols>
  <sheetData>
    <row r="2" spans="2:10" ht="12.75">
      <c r="B2" s="108" t="s">
        <v>27</v>
      </c>
      <c r="C2" s="108"/>
      <c r="D2" s="108"/>
      <c r="E2" s="108"/>
      <c r="F2" s="108"/>
      <c r="G2" s="108"/>
      <c r="H2" s="108"/>
      <c r="I2" s="108"/>
      <c r="J2" s="108"/>
    </row>
    <row r="3" spans="2:10" ht="13.5" thickBot="1">
      <c r="B3" s="106" t="str">
        <f>NE!B3</f>
        <v>Stadiul  implementării POR la data de 30.06.2015</v>
      </c>
      <c r="C3" s="106"/>
      <c r="D3" s="106"/>
      <c r="E3" s="106"/>
      <c r="F3" s="106"/>
      <c r="G3" s="106"/>
      <c r="H3" s="106"/>
      <c r="I3" s="106"/>
      <c r="J3" s="9" t="s">
        <v>24</v>
      </c>
    </row>
    <row r="4" spans="2:10" ht="30.75" customHeight="1">
      <c r="B4" s="96" t="s">
        <v>34</v>
      </c>
      <c r="C4" s="98" t="s">
        <v>17</v>
      </c>
      <c r="D4" s="100" t="s">
        <v>11</v>
      </c>
      <c r="E4" s="101"/>
      <c r="F4" s="100" t="s">
        <v>8</v>
      </c>
      <c r="G4" s="101"/>
      <c r="H4" s="100" t="s">
        <v>9</v>
      </c>
      <c r="I4" s="101"/>
      <c r="J4" s="102" t="s">
        <v>13</v>
      </c>
    </row>
    <row r="5" spans="2:10" ht="36" customHeight="1">
      <c r="B5" s="97"/>
      <c r="C5" s="99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3"/>
    </row>
    <row r="6" spans="2:10" ht="12.75" hidden="1">
      <c r="B6" s="4"/>
      <c r="C6" s="2">
        <f>SE!C6</f>
        <v>4.2</v>
      </c>
      <c r="D6" s="2"/>
      <c r="E6" s="2"/>
      <c r="F6" s="2"/>
      <c r="G6" s="2"/>
      <c r="H6" s="2"/>
      <c r="I6" s="2"/>
      <c r="J6" s="3"/>
    </row>
    <row r="7" spans="2:10" ht="12.75">
      <c r="B7" s="1"/>
      <c r="C7" s="19"/>
      <c r="D7" s="2"/>
      <c r="E7" s="2"/>
      <c r="F7" s="2"/>
      <c r="G7" s="2"/>
      <c r="H7" s="2"/>
      <c r="I7" s="2"/>
      <c r="J7" s="3"/>
    </row>
    <row r="8" spans="1:13" ht="12.75">
      <c r="A8" s="18"/>
      <c r="B8" s="30" t="s">
        <v>35</v>
      </c>
      <c r="C8" s="37">
        <f>C9+C10+C11+C12</f>
        <v>842.8140000000001</v>
      </c>
      <c r="D8" s="38">
        <f>D9+D12+15+35</f>
        <v>79</v>
      </c>
      <c r="E8" s="37">
        <f>E9+E10+E11+E12</f>
        <v>1583.02707551</v>
      </c>
      <c r="F8" s="38">
        <f>F9+F10+F11+F12</f>
        <v>17</v>
      </c>
      <c r="G8" s="37">
        <f>G9+G10+G11+G12</f>
        <v>490.66852344</v>
      </c>
      <c r="H8" s="38">
        <f>H9+H10+H11+H12</f>
        <v>61</v>
      </c>
      <c r="I8" s="37">
        <f>I9+I10+I11+I12</f>
        <v>1006.61080554</v>
      </c>
      <c r="J8" s="39">
        <f>K8/C8</f>
        <v>1.296084963076076</v>
      </c>
      <c r="K8" s="16">
        <f>E8-G8</f>
        <v>1092.35855207</v>
      </c>
      <c r="L8" s="16">
        <f>L9+L10+L11</f>
        <v>923.7907291100003</v>
      </c>
      <c r="M8" s="16">
        <f aca="true" t="shared" si="0" ref="M8:M32">(L8*100)/C8</f>
        <v>109.60790033269501</v>
      </c>
    </row>
    <row r="9" spans="1:13" ht="12.75">
      <c r="A9" s="16">
        <v>97</v>
      </c>
      <c r="B9" s="36" t="s">
        <v>78</v>
      </c>
      <c r="C9" s="40">
        <f>A9*$C$6</f>
        <v>407.40000000000003</v>
      </c>
      <c r="D9" s="48">
        <v>20</v>
      </c>
      <c r="E9" s="40">
        <v>736.0971292300001</v>
      </c>
      <c r="F9" s="48">
        <v>4</v>
      </c>
      <c r="G9" s="40">
        <v>203.75852344</v>
      </c>
      <c r="H9" s="48">
        <v>16</v>
      </c>
      <c r="I9" s="40">
        <v>440.11861012</v>
      </c>
      <c r="J9" s="42">
        <f>K9/C9</f>
        <v>1.3066730628129604</v>
      </c>
      <c r="K9" s="16">
        <f aca="true" t="shared" si="1" ref="K9:K33">E9-G9</f>
        <v>532.3386057900001</v>
      </c>
      <c r="L9" s="16">
        <f aca="true" t="shared" si="2" ref="L9:L32">E9-G9</f>
        <v>532.3386057900001</v>
      </c>
      <c r="M9" s="16">
        <f t="shared" si="0"/>
        <v>130.66730628129602</v>
      </c>
    </row>
    <row r="10" spans="1:13" ht="12.75">
      <c r="A10" s="16">
        <v>38.8</v>
      </c>
      <c r="B10" s="36" t="s">
        <v>79</v>
      </c>
      <c r="C10" s="40">
        <f>A10*$C$6</f>
        <v>162.96</v>
      </c>
      <c r="D10" s="51" t="s">
        <v>71</v>
      </c>
      <c r="E10" s="40">
        <v>291.00012332000006</v>
      </c>
      <c r="F10" s="48">
        <v>3</v>
      </c>
      <c r="G10" s="40">
        <v>119.67</v>
      </c>
      <c r="H10" s="48">
        <v>12</v>
      </c>
      <c r="I10" s="40">
        <v>185.84053257</v>
      </c>
      <c r="J10" s="42">
        <f>K10/C10</f>
        <v>1.051363054246441</v>
      </c>
      <c r="K10" s="16">
        <f t="shared" si="1"/>
        <v>171.33012332000004</v>
      </c>
      <c r="L10" s="16">
        <f t="shared" si="2"/>
        <v>171.33012332000004</v>
      </c>
      <c r="M10" s="16">
        <f t="shared" si="0"/>
        <v>105.13630542464412</v>
      </c>
    </row>
    <row r="11" spans="1:13" ht="12.75">
      <c r="A11" s="16">
        <v>52.41000000000002</v>
      </c>
      <c r="B11" s="36" t="s">
        <v>80</v>
      </c>
      <c r="C11" s="40">
        <f>A11*$C$6</f>
        <v>220.12200000000007</v>
      </c>
      <c r="D11" s="48" t="s">
        <v>53</v>
      </c>
      <c r="E11" s="40">
        <v>542.64</v>
      </c>
      <c r="F11" s="48">
        <v>10</v>
      </c>
      <c r="G11" s="40">
        <v>167.24</v>
      </c>
      <c r="H11" s="48">
        <v>25</v>
      </c>
      <c r="I11" s="40">
        <v>370.922874</v>
      </c>
      <c r="J11" s="42">
        <f>K11/C11</f>
        <v>1.70541790461653</v>
      </c>
      <c r="K11" s="16">
        <f t="shared" si="1"/>
        <v>375.4</v>
      </c>
      <c r="L11" s="16">
        <f>C11</f>
        <v>220.12200000000007</v>
      </c>
      <c r="M11" s="16">
        <f t="shared" si="0"/>
        <v>100</v>
      </c>
    </row>
    <row r="12" spans="1:13" ht="12.75">
      <c r="A12" s="18">
        <v>12.46</v>
      </c>
      <c r="B12" s="36" t="s">
        <v>77</v>
      </c>
      <c r="C12" s="68">
        <f>A12*$C$6</f>
        <v>52.33200000000001</v>
      </c>
      <c r="D12" s="67">
        <v>9</v>
      </c>
      <c r="E12" s="68">
        <v>13.28982296</v>
      </c>
      <c r="F12" s="67">
        <v>0</v>
      </c>
      <c r="G12" s="68">
        <v>0</v>
      </c>
      <c r="H12" s="67">
        <v>8</v>
      </c>
      <c r="I12" s="68">
        <v>9.728788849999999</v>
      </c>
      <c r="J12" s="88">
        <f>K12/C12</f>
        <v>0.2539521317740579</v>
      </c>
      <c r="K12" s="16">
        <f>E12-G12</f>
        <v>13.28982296</v>
      </c>
      <c r="L12" s="16">
        <f>C12</f>
        <v>52.33200000000001</v>
      </c>
      <c r="M12" s="16">
        <f>(L12*100)/C12</f>
        <v>100</v>
      </c>
    </row>
    <row r="13" spans="1:13" ht="12.75">
      <c r="A13" s="16"/>
      <c r="B13" s="24"/>
      <c r="C13" s="40"/>
      <c r="D13" s="48"/>
      <c r="E13" s="40"/>
      <c r="F13" s="48"/>
      <c r="G13" s="40"/>
      <c r="H13" s="48"/>
      <c r="I13" s="40"/>
      <c r="J13" s="42"/>
      <c r="K13" s="16">
        <f t="shared" si="1"/>
        <v>0</v>
      </c>
      <c r="L13" s="16">
        <f t="shared" si="2"/>
        <v>0</v>
      </c>
      <c r="M13" s="16" t="e">
        <f t="shared" si="0"/>
        <v>#DIV/0!</v>
      </c>
    </row>
    <row r="14" spans="1:13" ht="12.75">
      <c r="A14" s="16"/>
      <c r="B14" s="30" t="s">
        <v>36</v>
      </c>
      <c r="C14" s="37">
        <f aca="true" t="shared" si="3" ref="C14:I14">C15</f>
        <v>557.676</v>
      </c>
      <c r="D14" s="49">
        <f t="shared" si="3"/>
        <v>39</v>
      </c>
      <c r="E14" s="37">
        <f t="shared" si="3"/>
        <v>1371.91</v>
      </c>
      <c r="F14" s="49">
        <f t="shared" si="3"/>
        <v>13</v>
      </c>
      <c r="G14" s="37">
        <f t="shared" si="3"/>
        <v>367.00116070999997</v>
      </c>
      <c r="H14" s="49">
        <f t="shared" si="3"/>
        <v>18</v>
      </c>
      <c r="I14" s="37">
        <f t="shared" si="3"/>
        <v>730.782995</v>
      </c>
      <c r="J14" s="39">
        <f>K14/C14</f>
        <v>1.8019581966769236</v>
      </c>
      <c r="K14" s="16">
        <f t="shared" si="1"/>
        <v>1004.9088392900001</v>
      </c>
      <c r="L14" s="16">
        <f>L15</f>
        <v>557.676</v>
      </c>
      <c r="M14" s="16">
        <f t="shared" si="0"/>
        <v>100</v>
      </c>
    </row>
    <row r="15" spans="1:13" ht="12.75">
      <c r="A15" s="16">
        <v>132.78</v>
      </c>
      <c r="B15" s="36" t="s">
        <v>41</v>
      </c>
      <c r="C15" s="40">
        <f>A15*C6</f>
        <v>557.676</v>
      </c>
      <c r="D15" s="48">
        <v>39</v>
      </c>
      <c r="E15" s="40">
        <v>1371.91</v>
      </c>
      <c r="F15" s="48">
        <v>13</v>
      </c>
      <c r="G15" s="40">
        <v>367.00116070999997</v>
      </c>
      <c r="H15" s="63">
        <v>18</v>
      </c>
      <c r="I15" s="43">
        <v>730.782995</v>
      </c>
      <c r="J15" s="42">
        <f>K15/C15</f>
        <v>1.8019581966769236</v>
      </c>
      <c r="K15" s="16">
        <f t="shared" si="1"/>
        <v>1004.9088392900001</v>
      </c>
      <c r="L15" s="16">
        <f>C15</f>
        <v>557.676</v>
      </c>
      <c r="M15" s="16">
        <f t="shared" si="0"/>
        <v>100</v>
      </c>
    </row>
    <row r="16" spans="1:13" ht="12.75">
      <c r="A16" s="16"/>
      <c r="B16" s="24"/>
      <c r="C16" s="40"/>
      <c r="D16" s="48"/>
      <c r="E16" s="40"/>
      <c r="F16" s="48"/>
      <c r="G16" s="40"/>
      <c r="H16" s="48"/>
      <c r="I16" s="40"/>
      <c r="J16" s="42"/>
      <c r="K16" s="16">
        <f t="shared" si="1"/>
        <v>0</v>
      </c>
      <c r="L16" s="16">
        <f t="shared" si="2"/>
        <v>0</v>
      </c>
      <c r="M16" s="16" t="e">
        <f t="shared" si="0"/>
        <v>#DIV/0!</v>
      </c>
    </row>
    <row r="17" spans="1:13" ht="12.75">
      <c r="A17" s="16"/>
      <c r="B17" s="30" t="s">
        <v>42</v>
      </c>
      <c r="C17" s="37">
        <f aca="true" t="shared" si="4" ref="C17:I17">C18+C19+C20+C21</f>
        <v>536.2560000000001</v>
      </c>
      <c r="D17" s="49">
        <f t="shared" si="4"/>
        <v>242</v>
      </c>
      <c r="E17" s="37">
        <f t="shared" si="4"/>
        <v>1043.2649120600001</v>
      </c>
      <c r="F17" s="49">
        <f t="shared" si="4"/>
        <v>48</v>
      </c>
      <c r="G17" s="37">
        <f t="shared" si="4"/>
        <v>127.63723451300001</v>
      </c>
      <c r="H17" s="49">
        <f t="shared" si="4"/>
        <v>155</v>
      </c>
      <c r="I17" s="37">
        <f t="shared" si="4"/>
        <v>723.5588808532</v>
      </c>
      <c r="J17" s="39">
        <f>K17/C17</f>
        <v>1.7074450962730485</v>
      </c>
      <c r="K17" s="16">
        <f t="shared" si="1"/>
        <v>915.6276775470001</v>
      </c>
      <c r="L17" s="16">
        <f>L18+L19+L20+L21</f>
        <v>577.379288597</v>
      </c>
      <c r="M17" s="16">
        <f t="shared" si="0"/>
        <v>107.668592723811</v>
      </c>
    </row>
    <row r="18" spans="1:13" ht="12.75">
      <c r="A18" s="16">
        <v>38.46</v>
      </c>
      <c r="B18" s="36" t="s">
        <v>37</v>
      </c>
      <c r="C18" s="40">
        <f>A18*$C$6</f>
        <v>161.532</v>
      </c>
      <c r="D18" s="48">
        <v>12</v>
      </c>
      <c r="E18" s="40">
        <v>206.25</v>
      </c>
      <c r="F18" s="48">
        <v>2</v>
      </c>
      <c r="G18" s="40">
        <v>29.30469491</v>
      </c>
      <c r="H18" s="48">
        <v>10</v>
      </c>
      <c r="I18" s="40">
        <v>175.2836368432</v>
      </c>
      <c r="J18" s="42">
        <f>K18/C18</f>
        <v>1.0954195149567887</v>
      </c>
      <c r="K18" s="16">
        <f t="shared" si="1"/>
        <v>176.94530509</v>
      </c>
      <c r="L18" s="16">
        <f>C18</f>
        <v>161.532</v>
      </c>
      <c r="M18" s="16">
        <f t="shared" si="0"/>
        <v>100</v>
      </c>
    </row>
    <row r="19" spans="1:13" ht="12.75">
      <c r="A19" s="16">
        <v>13.47</v>
      </c>
      <c r="B19" s="36" t="s">
        <v>18</v>
      </c>
      <c r="C19" s="40">
        <f>A19*$C$6</f>
        <v>56.574000000000005</v>
      </c>
      <c r="D19" s="48">
        <v>60</v>
      </c>
      <c r="E19" s="40">
        <v>129.41</v>
      </c>
      <c r="F19" s="48">
        <v>24</v>
      </c>
      <c r="G19" s="40">
        <v>43.650911613</v>
      </c>
      <c r="H19" s="48">
        <v>31</v>
      </c>
      <c r="I19" s="40">
        <v>70.69248752000001</v>
      </c>
      <c r="J19" s="42">
        <f>K19/C19</f>
        <v>1.5158745781984655</v>
      </c>
      <c r="K19" s="16">
        <f t="shared" si="1"/>
        <v>85.75908838699999</v>
      </c>
      <c r="L19" s="16">
        <f t="shared" si="2"/>
        <v>85.75908838699999</v>
      </c>
      <c r="M19" s="16">
        <f t="shared" si="0"/>
        <v>151.58745781984655</v>
      </c>
    </row>
    <row r="20" spans="1:13" ht="21" customHeight="1">
      <c r="A20" s="16">
        <v>13.47</v>
      </c>
      <c r="B20" s="36" t="s">
        <v>43</v>
      </c>
      <c r="C20" s="40">
        <f>A20*$C$6</f>
        <v>56.574000000000005</v>
      </c>
      <c r="D20" s="48">
        <v>3</v>
      </c>
      <c r="E20" s="40">
        <v>68.51220021</v>
      </c>
      <c r="F20" s="48"/>
      <c r="G20" s="40">
        <v>0</v>
      </c>
      <c r="H20" s="48">
        <v>3</v>
      </c>
      <c r="I20" s="40">
        <v>68.51220020000001</v>
      </c>
      <c r="J20" s="42">
        <f>K20/C20</f>
        <v>1.2110191998090996</v>
      </c>
      <c r="K20" s="16">
        <f t="shared" si="1"/>
        <v>68.51220021</v>
      </c>
      <c r="L20" s="16">
        <f t="shared" si="2"/>
        <v>68.51220021</v>
      </c>
      <c r="M20" s="16">
        <f t="shared" si="0"/>
        <v>121.10191998090995</v>
      </c>
    </row>
    <row r="21" spans="1:13" ht="12.75">
      <c r="A21" s="16">
        <v>62.28</v>
      </c>
      <c r="B21" s="36" t="s">
        <v>44</v>
      </c>
      <c r="C21" s="40">
        <f>A21*$C$6</f>
        <v>261.576</v>
      </c>
      <c r="D21" s="48">
        <v>167</v>
      </c>
      <c r="E21" s="40">
        <v>639.0927118500002</v>
      </c>
      <c r="F21" s="48">
        <v>22</v>
      </c>
      <c r="G21" s="40">
        <v>54.68162799</v>
      </c>
      <c r="H21" s="48">
        <v>111</v>
      </c>
      <c r="I21" s="40">
        <v>409.07055628999996</v>
      </c>
      <c r="J21" s="42">
        <f>K21/C21</f>
        <v>2.2341922953940734</v>
      </c>
      <c r="K21" s="16">
        <f t="shared" si="1"/>
        <v>584.4110838600002</v>
      </c>
      <c r="L21" s="16">
        <f>C21</f>
        <v>261.576</v>
      </c>
      <c r="M21" s="16">
        <f t="shared" si="0"/>
        <v>100</v>
      </c>
    </row>
    <row r="22" spans="1:13" ht="12.75">
      <c r="A22" s="16"/>
      <c r="B22" s="24"/>
      <c r="C22" s="40"/>
      <c r="D22" s="48"/>
      <c r="E22" s="40"/>
      <c r="F22" s="48"/>
      <c r="G22" s="40"/>
      <c r="H22" s="48"/>
      <c r="I22" s="40"/>
      <c r="J22" s="42"/>
      <c r="K22" s="16">
        <f t="shared" si="1"/>
        <v>0</v>
      </c>
      <c r="L22" s="16">
        <f t="shared" si="2"/>
        <v>0</v>
      </c>
      <c r="M22" s="16" t="e">
        <f t="shared" si="0"/>
        <v>#DIV/0!</v>
      </c>
    </row>
    <row r="23" spans="1:13" ht="12.75">
      <c r="A23" s="16"/>
      <c r="B23" s="30" t="s">
        <v>19</v>
      </c>
      <c r="C23" s="37">
        <f aca="true" t="shared" si="5" ref="C23:I23">C24+C25+C26</f>
        <v>376.488</v>
      </c>
      <c r="D23" s="49">
        <f t="shared" si="5"/>
        <v>863</v>
      </c>
      <c r="E23" s="37">
        <f t="shared" si="5"/>
        <v>1144.8872729928994</v>
      </c>
      <c r="F23" s="49">
        <f t="shared" si="5"/>
        <v>312</v>
      </c>
      <c r="G23" s="37">
        <f t="shared" si="5"/>
        <v>605.6664647440001</v>
      </c>
      <c r="H23" s="49">
        <f t="shared" si="5"/>
        <v>436</v>
      </c>
      <c r="I23" s="37">
        <f t="shared" si="5"/>
        <v>451.80748451027966</v>
      </c>
      <c r="J23" s="39">
        <f>K23/C23</f>
        <v>1.4322390308559616</v>
      </c>
      <c r="K23" s="16">
        <f t="shared" si="1"/>
        <v>539.2208082488993</v>
      </c>
      <c r="L23" s="16">
        <f>L24+L25+L26</f>
        <v>539.2208082488992</v>
      </c>
      <c r="M23" s="16">
        <f t="shared" si="0"/>
        <v>143.22390308559613</v>
      </c>
    </row>
    <row r="24" spans="1:13" ht="12.75">
      <c r="A24" s="16">
        <v>30.53</v>
      </c>
      <c r="B24" s="36" t="s">
        <v>20</v>
      </c>
      <c r="C24" s="40">
        <f>A24*$C$6</f>
        <v>128.226</v>
      </c>
      <c r="D24" s="48">
        <v>26</v>
      </c>
      <c r="E24" s="40">
        <v>526.2795765299999</v>
      </c>
      <c r="F24" s="48">
        <v>15</v>
      </c>
      <c r="G24" s="40">
        <v>384.17280538999995</v>
      </c>
      <c r="H24" s="48">
        <v>11</v>
      </c>
      <c r="I24" s="40">
        <v>141.50584340999998</v>
      </c>
      <c r="J24" s="42">
        <f>K24/C24</f>
        <v>1.108252391402679</v>
      </c>
      <c r="K24" s="16">
        <f t="shared" si="1"/>
        <v>142.10677113999992</v>
      </c>
      <c r="L24" s="16">
        <f t="shared" si="2"/>
        <v>142.10677113999992</v>
      </c>
      <c r="M24" s="16">
        <f t="shared" si="0"/>
        <v>110.82523914026791</v>
      </c>
    </row>
    <row r="25" spans="1:13" ht="12.75">
      <c r="A25" s="16">
        <v>0</v>
      </c>
      <c r="B25" s="36" t="s">
        <v>21</v>
      </c>
      <c r="C25" s="40">
        <f>A25*$C$6</f>
        <v>0</v>
      </c>
      <c r="D25" s="48">
        <v>0</v>
      </c>
      <c r="E25" s="40">
        <v>0</v>
      </c>
      <c r="F25" s="48">
        <v>0</v>
      </c>
      <c r="G25" s="40">
        <v>0</v>
      </c>
      <c r="H25" s="48">
        <v>0</v>
      </c>
      <c r="I25" s="40">
        <v>0</v>
      </c>
      <c r="J25" s="42">
        <v>0</v>
      </c>
      <c r="K25" s="16">
        <f t="shared" si="1"/>
        <v>0</v>
      </c>
      <c r="L25" s="16">
        <f t="shared" si="2"/>
        <v>0</v>
      </c>
      <c r="M25" s="16" t="e">
        <f t="shared" si="0"/>
        <v>#DIV/0!</v>
      </c>
    </row>
    <row r="26" spans="1:13" ht="12.75">
      <c r="A26" s="16">
        <v>59.11</v>
      </c>
      <c r="B26" s="36" t="s">
        <v>38</v>
      </c>
      <c r="C26" s="40">
        <f>A26*$C$6</f>
        <v>248.262</v>
      </c>
      <c r="D26" s="48">
        <v>837</v>
      </c>
      <c r="E26" s="40">
        <v>618.6076964628994</v>
      </c>
      <c r="F26" s="48">
        <v>297</v>
      </c>
      <c r="G26" s="40">
        <v>221.49365935400013</v>
      </c>
      <c r="H26" s="63">
        <v>425</v>
      </c>
      <c r="I26" s="43">
        <v>310.3016411002797</v>
      </c>
      <c r="J26" s="42">
        <f>K26/C26</f>
        <v>1.5995764035933784</v>
      </c>
      <c r="K26" s="16">
        <f t="shared" si="1"/>
        <v>397.1140371088993</v>
      </c>
      <c r="L26" s="16">
        <f t="shared" si="2"/>
        <v>397.1140371088993</v>
      </c>
      <c r="M26" s="16">
        <f t="shared" si="0"/>
        <v>159.95764035933783</v>
      </c>
    </row>
    <row r="27" spans="1:13" ht="12.75">
      <c r="A27" s="16"/>
      <c r="B27" s="24"/>
      <c r="C27" s="40"/>
      <c r="D27" s="48"/>
      <c r="E27" s="40"/>
      <c r="F27" s="48"/>
      <c r="G27" s="40"/>
      <c r="H27" s="48"/>
      <c r="I27" s="40"/>
      <c r="J27" s="42"/>
      <c r="K27" s="16">
        <f t="shared" si="1"/>
        <v>0</v>
      </c>
      <c r="L27" s="16">
        <f t="shared" si="2"/>
        <v>0</v>
      </c>
      <c r="M27" s="16" t="e">
        <f t="shared" si="0"/>
        <v>#DIV/0!</v>
      </c>
    </row>
    <row r="28" spans="1:13" ht="12.75">
      <c r="A28" s="16"/>
      <c r="B28" s="30" t="s">
        <v>22</v>
      </c>
      <c r="C28" s="37">
        <f aca="true" t="shared" si="6" ref="C28:I28">C29+C30+C31</f>
        <v>352.716</v>
      </c>
      <c r="D28" s="49">
        <f t="shared" si="6"/>
        <v>196</v>
      </c>
      <c r="E28" s="37">
        <f t="shared" si="6"/>
        <v>995.0026555300001</v>
      </c>
      <c r="F28" s="49">
        <f t="shared" si="6"/>
        <v>74</v>
      </c>
      <c r="G28" s="37">
        <f t="shared" si="6"/>
        <v>399.6309203200001</v>
      </c>
      <c r="H28" s="49">
        <f t="shared" si="6"/>
        <v>106</v>
      </c>
      <c r="I28" s="37">
        <f t="shared" si="6"/>
        <v>380.20791945999997</v>
      </c>
      <c r="J28" s="39">
        <f>K28/C28</f>
        <v>1.687963503810431</v>
      </c>
      <c r="K28" s="16">
        <f t="shared" si="1"/>
        <v>595.37173521</v>
      </c>
      <c r="L28" s="16">
        <f>L29+L30+L31</f>
        <v>595.37173521</v>
      </c>
      <c r="M28" s="16">
        <f t="shared" si="0"/>
        <v>168.79635038104308</v>
      </c>
    </row>
    <row r="29" spans="1:13" ht="12.75">
      <c r="A29" s="16">
        <v>29.43</v>
      </c>
      <c r="B29" s="36" t="s">
        <v>23</v>
      </c>
      <c r="C29" s="40">
        <f>A29*$C$6</f>
        <v>123.60600000000001</v>
      </c>
      <c r="D29" s="48">
        <v>30</v>
      </c>
      <c r="E29" s="40">
        <v>431.51527327</v>
      </c>
      <c r="F29" s="48">
        <v>5</v>
      </c>
      <c r="G29" s="40">
        <v>39.783837590000005</v>
      </c>
      <c r="H29" s="63">
        <v>15</v>
      </c>
      <c r="I29" s="43">
        <v>182.036285</v>
      </c>
      <c r="J29" s="42">
        <f>K29/C29</f>
        <v>3.1691943407277963</v>
      </c>
      <c r="K29" s="16">
        <f t="shared" si="1"/>
        <v>391.73143568</v>
      </c>
      <c r="L29" s="16">
        <f t="shared" si="2"/>
        <v>391.73143568</v>
      </c>
      <c r="M29" s="16">
        <f t="shared" si="0"/>
        <v>316.9194340727796</v>
      </c>
    </row>
    <row r="30" spans="1:13" ht="12.75">
      <c r="A30" s="16">
        <v>34.9</v>
      </c>
      <c r="B30" s="36" t="s">
        <v>39</v>
      </c>
      <c r="C30" s="40">
        <f>A30*$C$6</f>
        <v>146.58</v>
      </c>
      <c r="D30" s="48">
        <v>32</v>
      </c>
      <c r="E30" s="40">
        <v>466.89934071000005</v>
      </c>
      <c r="F30" s="51">
        <v>22</v>
      </c>
      <c r="G30" s="52">
        <v>325.35647042000005</v>
      </c>
      <c r="H30" s="48">
        <v>10</v>
      </c>
      <c r="I30" s="40">
        <v>141.874317</v>
      </c>
      <c r="J30" s="42">
        <f>K30/C30</f>
        <v>0.9656356275753853</v>
      </c>
      <c r="K30" s="16">
        <f t="shared" si="1"/>
        <v>141.54287029</v>
      </c>
      <c r="L30" s="16">
        <f t="shared" si="2"/>
        <v>141.54287029</v>
      </c>
      <c r="M30" s="16">
        <f t="shared" si="0"/>
        <v>96.56356275753853</v>
      </c>
    </row>
    <row r="31" spans="1:13" ht="15" customHeight="1">
      <c r="A31" s="16">
        <v>19.65</v>
      </c>
      <c r="B31" s="36" t="s">
        <v>33</v>
      </c>
      <c r="C31" s="40">
        <f>A31*$C$6</f>
        <v>82.53</v>
      </c>
      <c r="D31" s="48">
        <v>134</v>
      </c>
      <c r="E31" s="40">
        <v>96.58804155000003</v>
      </c>
      <c r="F31" s="48">
        <v>47</v>
      </c>
      <c r="G31" s="40">
        <v>34.49061231</v>
      </c>
      <c r="H31" s="48">
        <v>81</v>
      </c>
      <c r="I31" s="40">
        <v>56.29731746000001</v>
      </c>
      <c r="J31" s="42">
        <f>K31/C31</f>
        <v>0.7524225038167942</v>
      </c>
      <c r="K31" s="16">
        <f t="shared" si="1"/>
        <v>62.097429240000025</v>
      </c>
      <c r="L31" s="16">
        <f t="shared" si="2"/>
        <v>62.097429240000025</v>
      </c>
      <c r="M31" s="16">
        <f t="shared" si="0"/>
        <v>75.24225038167943</v>
      </c>
    </row>
    <row r="32" spans="1:13" ht="12.75">
      <c r="A32" s="16"/>
      <c r="B32" s="4"/>
      <c r="C32" s="40"/>
      <c r="D32" s="48"/>
      <c r="E32" s="40"/>
      <c r="F32" s="48"/>
      <c r="G32" s="40"/>
      <c r="H32" s="48"/>
      <c r="I32" s="40"/>
      <c r="J32" s="42"/>
      <c r="K32" s="16">
        <f t="shared" si="1"/>
        <v>0</v>
      </c>
      <c r="L32" s="16">
        <f t="shared" si="2"/>
        <v>0</v>
      </c>
      <c r="M32" s="16" t="e">
        <f t="shared" si="0"/>
        <v>#DIV/0!</v>
      </c>
    </row>
    <row r="33" spans="1:13" ht="13.5" thickBot="1">
      <c r="A33" s="16">
        <f>SUM(A9:A32)</f>
        <v>634.75</v>
      </c>
      <c r="B33" s="32" t="s">
        <v>0</v>
      </c>
      <c r="C33" s="44">
        <f aca="true" t="shared" si="7" ref="C33:I33">C8+C14+C17+C23+C28</f>
        <v>2665.9500000000003</v>
      </c>
      <c r="D33" s="50">
        <f t="shared" si="7"/>
        <v>1419</v>
      </c>
      <c r="E33" s="44">
        <f t="shared" si="7"/>
        <v>6138.0919160929</v>
      </c>
      <c r="F33" s="50">
        <f t="shared" si="7"/>
        <v>464</v>
      </c>
      <c r="G33" s="44">
        <f t="shared" si="7"/>
        <v>1990.6043037270003</v>
      </c>
      <c r="H33" s="50">
        <f t="shared" si="7"/>
        <v>776</v>
      </c>
      <c r="I33" s="44">
        <f t="shared" si="7"/>
        <v>3292.9680853634795</v>
      </c>
      <c r="J33" s="47">
        <f>K33/C33</f>
        <v>1.555725955987884</v>
      </c>
      <c r="K33" s="16">
        <f t="shared" si="1"/>
        <v>4147.4876123659</v>
      </c>
      <c r="L33" s="16">
        <f>L8+L14+L17+L23+L28</f>
        <v>3193.4385611659</v>
      </c>
      <c r="M33" s="16">
        <f>L33/C33</f>
        <v>1.1978613856846152</v>
      </c>
    </row>
    <row r="34" ht="12.75">
      <c r="L34" s="16">
        <f>L33-L14</f>
        <v>2635.7625611659</v>
      </c>
    </row>
    <row r="35" spans="2:15" ht="12.75" customHeight="1">
      <c r="B35" s="95" t="s">
        <v>45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</row>
    <row r="36" spans="2:10" ht="12.75">
      <c r="B36" s="29" t="s">
        <v>51</v>
      </c>
      <c r="C36" s="29"/>
      <c r="D36" s="29"/>
      <c r="E36" s="29"/>
      <c r="F36" s="29"/>
      <c r="G36" s="29"/>
      <c r="H36" s="29"/>
      <c r="I36" s="29"/>
      <c r="J36" s="29"/>
    </row>
    <row r="37" spans="2:10" ht="12.75">
      <c r="B37" s="29" t="s">
        <v>76</v>
      </c>
      <c r="C37" s="29"/>
      <c r="D37" s="29"/>
      <c r="E37" s="29"/>
      <c r="F37" s="29"/>
      <c r="G37" s="29"/>
      <c r="H37" s="29"/>
      <c r="I37" s="29"/>
      <c r="J37" s="29"/>
    </row>
    <row r="38" spans="2:10" ht="12.75">
      <c r="B38" s="93"/>
      <c r="C38" s="93"/>
      <c r="D38" s="93"/>
      <c r="E38" s="93"/>
      <c r="F38" s="93"/>
      <c r="G38" s="93"/>
      <c r="H38" s="93"/>
      <c r="I38" s="93"/>
      <c r="J38" s="93"/>
    </row>
  </sheetData>
  <sheetProtection/>
  <mergeCells count="10">
    <mergeCell ref="B38:J38"/>
    <mergeCell ref="B2:J2"/>
    <mergeCell ref="B35:O35"/>
    <mergeCell ref="J4:J5"/>
    <mergeCell ref="B4:B5"/>
    <mergeCell ref="C4:C5"/>
    <mergeCell ref="D4:E4"/>
    <mergeCell ref="F4:G4"/>
    <mergeCell ref="H4:I4"/>
    <mergeCell ref="B3:I3"/>
  </mergeCells>
  <printOptions/>
  <pageMargins left="0" right="0" top="0.61" bottom="0.4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9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9.00390625" style="0" hidden="1" customWidth="1"/>
    <col min="2" max="2" width="34.140625" style="0" customWidth="1"/>
    <col min="3" max="3" width="12.421875" style="0" customWidth="1"/>
    <col min="4" max="4" width="9.28125" style="0" bestFit="1" customWidth="1"/>
    <col min="5" max="5" width="10.421875" style="0" customWidth="1"/>
    <col min="6" max="6" width="7.8515625" style="0" customWidth="1"/>
    <col min="7" max="7" width="9.57421875" style="0" customWidth="1"/>
    <col min="8" max="8" width="7.421875" style="0" customWidth="1"/>
    <col min="9" max="9" width="9.7109375" style="0" customWidth="1"/>
    <col min="10" max="10" width="11.8515625" style="0" customWidth="1"/>
    <col min="11" max="13" width="9.140625" style="0" hidden="1" customWidth="1"/>
  </cols>
  <sheetData>
    <row r="2" spans="2:10" ht="12.75">
      <c r="B2" s="108" t="s">
        <v>28</v>
      </c>
      <c r="C2" s="108"/>
      <c r="D2" s="108"/>
      <c r="E2" s="108"/>
      <c r="F2" s="108"/>
      <c r="G2" s="108"/>
      <c r="H2" s="108"/>
      <c r="I2" s="108"/>
      <c r="J2" s="108"/>
    </row>
    <row r="3" spans="2:10" ht="13.5" thickBot="1">
      <c r="B3" s="106" t="str">
        <f>NE!B3</f>
        <v>Stadiul  implementării POR la data de 30.06.2015</v>
      </c>
      <c r="C3" s="106"/>
      <c r="D3" s="106"/>
      <c r="E3" s="106"/>
      <c r="F3" s="106"/>
      <c r="G3" s="106"/>
      <c r="H3" s="106"/>
      <c r="I3" s="106"/>
      <c r="J3" s="9" t="s">
        <v>24</v>
      </c>
    </row>
    <row r="4" spans="2:10" ht="30.75" customHeight="1">
      <c r="B4" s="96" t="s">
        <v>34</v>
      </c>
      <c r="C4" s="98" t="s">
        <v>17</v>
      </c>
      <c r="D4" s="100" t="s">
        <v>11</v>
      </c>
      <c r="E4" s="101"/>
      <c r="F4" s="100" t="s">
        <v>8</v>
      </c>
      <c r="G4" s="101"/>
      <c r="H4" s="100" t="s">
        <v>9</v>
      </c>
      <c r="I4" s="101"/>
      <c r="J4" s="102" t="s">
        <v>13</v>
      </c>
    </row>
    <row r="5" spans="2:10" ht="39.75" customHeight="1">
      <c r="B5" s="97"/>
      <c r="C5" s="99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3"/>
    </row>
    <row r="6" spans="2:10" ht="12.75" hidden="1">
      <c r="B6" s="4"/>
      <c r="C6" s="2">
        <f>NE!C6</f>
        <v>4.2</v>
      </c>
      <c r="D6" s="2"/>
      <c r="E6" s="2"/>
      <c r="F6" s="2"/>
      <c r="G6" s="2"/>
      <c r="H6" s="2"/>
      <c r="I6" s="2"/>
      <c r="J6" s="3"/>
    </row>
    <row r="7" spans="2:10" ht="12.75">
      <c r="B7" s="1"/>
      <c r="C7" s="19"/>
      <c r="D7" s="2"/>
      <c r="E7" s="2"/>
      <c r="F7" s="2"/>
      <c r="G7" s="2"/>
      <c r="H7" s="2"/>
      <c r="I7" s="2"/>
      <c r="J7" s="3"/>
    </row>
    <row r="8" spans="2:13" ht="12.75">
      <c r="B8" s="30" t="s">
        <v>35</v>
      </c>
      <c r="C8" s="37">
        <f>C9+C10+C11+C12</f>
        <v>829.7940000000002</v>
      </c>
      <c r="D8" s="53">
        <f>D9+D12+13+51</f>
        <v>113</v>
      </c>
      <c r="E8" s="37">
        <f>E9+E10+E11+E12</f>
        <v>1364.0032868879998</v>
      </c>
      <c r="F8" s="38">
        <f>F9+F10+F11+F12</f>
        <v>14</v>
      </c>
      <c r="G8" s="37">
        <f>G9+G10+G11+G12</f>
        <v>110.84754288</v>
      </c>
      <c r="H8" s="38">
        <f>H9+H10+H11+H12</f>
        <v>94</v>
      </c>
      <c r="I8" s="37">
        <f>I9+I10+I11+I12</f>
        <v>1057.4583598899999</v>
      </c>
      <c r="J8" s="39">
        <f>K8/C8</f>
        <v>1.510201018575694</v>
      </c>
      <c r="K8" s="16">
        <f>E8-G8</f>
        <v>1253.1557440079998</v>
      </c>
      <c r="L8" s="16">
        <f>L9+L10+L11</f>
        <v>960.6430531800002</v>
      </c>
      <c r="M8" s="16">
        <f>(L8*100)/C8</f>
        <v>115.76885988329633</v>
      </c>
    </row>
    <row r="9" spans="1:13" ht="12.75">
      <c r="A9" s="16">
        <v>95.5</v>
      </c>
      <c r="B9" s="24" t="s">
        <v>78</v>
      </c>
      <c r="C9" s="40">
        <f>A9*$C$6</f>
        <v>401.1</v>
      </c>
      <c r="D9" s="48">
        <v>18</v>
      </c>
      <c r="E9" s="40">
        <v>602.62682101</v>
      </c>
      <c r="F9" s="48">
        <v>1</v>
      </c>
      <c r="G9" s="40">
        <v>64.130465</v>
      </c>
      <c r="H9" s="48">
        <v>17</v>
      </c>
      <c r="I9" s="40">
        <v>447.34465859000005</v>
      </c>
      <c r="J9" s="42">
        <f>K9/C9</f>
        <v>1.3425488806033408</v>
      </c>
      <c r="K9" s="16">
        <f aca="true" t="shared" si="0" ref="K9:K34">E9-G9</f>
        <v>538.49635601</v>
      </c>
      <c r="L9" s="16">
        <f aca="true" t="shared" si="1" ref="L9:L32">E9-G9</f>
        <v>538.49635601</v>
      </c>
      <c r="M9" s="16">
        <f>(L9*100)/C9</f>
        <v>134.25488806033408</v>
      </c>
    </row>
    <row r="10" spans="1:13" ht="12.75">
      <c r="A10" s="16">
        <v>38.2</v>
      </c>
      <c r="B10" s="24" t="s">
        <v>79</v>
      </c>
      <c r="C10" s="40">
        <f>A10*$C$6</f>
        <v>160.44000000000003</v>
      </c>
      <c r="D10" s="86" t="s">
        <v>72</v>
      </c>
      <c r="E10" s="40">
        <v>224.80939088</v>
      </c>
      <c r="F10" s="48">
        <v>2</v>
      </c>
      <c r="G10" s="40">
        <v>19.38269371</v>
      </c>
      <c r="H10" s="48">
        <v>11</v>
      </c>
      <c r="I10" s="40">
        <v>187.21318033</v>
      </c>
      <c r="J10" s="42">
        <f>K10/C10</f>
        <v>1.280395768947893</v>
      </c>
      <c r="K10" s="16">
        <f t="shared" si="0"/>
        <v>205.42669716999998</v>
      </c>
      <c r="L10" s="16">
        <f t="shared" si="1"/>
        <v>205.42669716999998</v>
      </c>
      <c r="M10" s="16">
        <f>(L10*100)/C10</f>
        <v>128.0395768947893</v>
      </c>
    </row>
    <row r="11" spans="1:13" ht="12.75">
      <c r="A11" s="16">
        <v>51.60000000000002</v>
      </c>
      <c r="B11" s="24" t="s">
        <v>80</v>
      </c>
      <c r="C11" s="40">
        <f>A11*$C$6</f>
        <v>216.7200000000001</v>
      </c>
      <c r="D11" s="48" t="s">
        <v>57</v>
      </c>
      <c r="E11" s="40">
        <v>405.9707329479999</v>
      </c>
      <c r="F11" s="48">
        <v>6</v>
      </c>
      <c r="G11" s="40">
        <v>12.37</v>
      </c>
      <c r="H11" s="48">
        <v>45</v>
      </c>
      <c r="I11" s="40">
        <v>340.27592654</v>
      </c>
      <c r="J11" s="42">
        <f>K11/C11</f>
        <v>1.8161717098006631</v>
      </c>
      <c r="K11" s="16">
        <f t="shared" si="0"/>
        <v>393.6007329479999</v>
      </c>
      <c r="L11" s="16">
        <f>C11</f>
        <v>216.7200000000001</v>
      </c>
      <c r="M11" s="16">
        <f>C11</f>
        <v>216.7200000000001</v>
      </c>
    </row>
    <row r="12" spans="1:13" ht="12.75">
      <c r="A12" s="18">
        <v>12.27</v>
      </c>
      <c r="B12" s="36" t="s">
        <v>77</v>
      </c>
      <c r="C12" s="68">
        <f>A12*$C$6</f>
        <v>51.534</v>
      </c>
      <c r="D12" s="67">
        <v>31</v>
      </c>
      <c r="E12" s="68">
        <v>130.59634204999998</v>
      </c>
      <c r="F12" s="67">
        <v>5</v>
      </c>
      <c r="G12" s="68">
        <v>14.964384169999999</v>
      </c>
      <c r="H12" s="67">
        <v>21</v>
      </c>
      <c r="I12" s="68">
        <v>82.62459442999999</v>
      </c>
      <c r="J12" s="88">
        <f>K12/C12</f>
        <v>2.2437993922458954</v>
      </c>
      <c r="K12" s="16">
        <f>E12-G12</f>
        <v>115.63195787999997</v>
      </c>
      <c r="L12" s="16">
        <f>C12</f>
        <v>51.534</v>
      </c>
      <c r="M12" s="16">
        <f>C12</f>
        <v>51.534</v>
      </c>
    </row>
    <row r="13" spans="1:13" ht="12.75">
      <c r="A13" s="16"/>
      <c r="B13" s="24"/>
      <c r="C13" s="40"/>
      <c r="D13" s="48"/>
      <c r="E13" s="40"/>
      <c r="F13" s="48"/>
      <c r="G13" s="40"/>
      <c r="H13" s="48"/>
      <c r="I13" s="40"/>
      <c r="J13" s="42"/>
      <c r="K13" s="16">
        <f t="shared" si="0"/>
        <v>0</v>
      </c>
      <c r="L13" s="16">
        <f t="shared" si="1"/>
        <v>0</v>
      </c>
      <c r="M13" s="16" t="e">
        <f aca="true" t="shared" si="2" ref="M13:M32">(L13*100)/C13</f>
        <v>#DIV/0!</v>
      </c>
    </row>
    <row r="14" spans="1:13" ht="12.75">
      <c r="A14" s="16"/>
      <c r="B14" s="30" t="s">
        <v>36</v>
      </c>
      <c r="C14" s="37">
        <f aca="true" t="shared" si="3" ref="C14:I14">C15</f>
        <v>549.024</v>
      </c>
      <c r="D14" s="49">
        <f t="shared" si="3"/>
        <v>49</v>
      </c>
      <c r="E14" s="37">
        <f t="shared" si="3"/>
        <v>1447.89</v>
      </c>
      <c r="F14" s="49">
        <f t="shared" si="3"/>
        <v>15</v>
      </c>
      <c r="G14" s="37">
        <f t="shared" si="3"/>
        <v>270.17</v>
      </c>
      <c r="H14" s="49">
        <f t="shared" si="3"/>
        <v>22</v>
      </c>
      <c r="I14" s="37">
        <f t="shared" si="3"/>
        <v>732.57463612</v>
      </c>
      <c r="J14" s="39">
        <f>K14/C14</f>
        <v>2.1451156962172875</v>
      </c>
      <c r="K14" s="16">
        <f t="shared" si="0"/>
        <v>1177.72</v>
      </c>
      <c r="L14" s="16">
        <f>L15</f>
        <v>549.024</v>
      </c>
      <c r="M14" s="16">
        <f t="shared" si="2"/>
        <v>100</v>
      </c>
    </row>
    <row r="15" spans="1:13" ht="12.75">
      <c r="A15" s="16">
        <v>130.72</v>
      </c>
      <c r="B15" s="36" t="s">
        <v>41</v>
      </c>
      <c r="C15" s="40">
        <f>A15*$C$6</f>
        <v>549.024</v>
      </c>
      <c r="D15" s="48">
        <v>49</v>
      </c>
      <c r="E15" s="40">
        <v>1447.89</v>
      </c>
      <c r="F15" s="48">
        <v>15</v>
      </c>
      <c r="G15" s="40">
        <v>270.17</v>
      </c>
      <c r="H15" s="63">
        <v>22</v>
      </c>
      <c r="I15" s="43">
        <v>732.57463612</v>
      </c>
      <c r="J15" s="42">
        <f>K15/C15</f>
        <v>2.1451156962172875</v>
      </c>
      <c r="K15" s="16">
        <f t="shared" si="0"/>
        <v>1177.72</v>
      </c>
      <c r="L15" s="16">
        <f>C15</f>
        <v>549.024</v>
      </c>
      <c r="M15" s="16">
        <f t="shared" si="2"/>
        <v>100</v>
      </c>
    </row>
    <row r="16" spans="1:13" ht="12.75">
      <c r="A16" s="16"/>
      <c r="B16" s="24"/>
      <c r="C16" s="40"/>
      <c r="D16" s="48"/>
      <c r="E16" s="40"/>
      <c r="F16" s="48"/>
      <c r="G16" s="40"/>
      <c r="H16" s="48"/>
      <c r="I16" s="40"/>
      <c r="J16" s="42"/>
      <c r="K16" s="16">
        <f t="shared" si="0"/>
        <v>0</v>
      </c>
      <c r="L16" s="16">
        <f t="shared" si="1"/>
        <v>0</v>
      </c>
      <c r="M16" s="16" t="e">
        <f t="shared" si="2"/>
        <v>#DIV/0!</v>
      </c>
    </row>
    <row r="17" spans="1:13" ht="12.75">
      <c r="A17" s="16"/>
      <c r="B17" s="30" t="s">
        <v>42</v>
      </c>
      <c r="C17" s="37">
        <f aca="true" t="shared" si="4" ref="C17:I17">C18+C19+C20+C21</f>
        <v>513.114</v>
      </c>
      <c r="D17" s="49">
        <f t="shared" si="4"/>
        <v>170</v>
      </c>
      <c r="E17" s="37">
        <f t="shared" si="4"/>
        <v>928.1268132300003</v>
      </c>
      <c r="F17" s="49">
        <f t="shared" si="4"/>
        <v>33</v>
      </c>
      <c r="G17" s="37">
        <f t="shared" si="4"/>
        <v>196.08941125</v>
      </c>
      <c r="H17" s="49">
        <f t="shared" si="4"/>
        <v>122</v>
      </c>
      <c r="I17" s="37">
        <f t="shared" si="4"/>
        <v>602.8308303199999</v>
      </c>
      <c r="J17" s="39">
        <f>K17/C17</f>
        <v>1.4266564583698753</v>
      </c>
      <c r="K17" s="16">
        <f t="shared" si="0"/>
        <v>732.0374019800003</v>
      </c>
      <c r="L17" s="16">
        <f>L18+L19+L20+L21</f>
        <v>549.4046388700001</v>
      </c>
      <c r="M17" s="16">
        <f t="shared" si="2"/>
        <v>107.07262691526641</v>
      </c>
    </row>
    <row r="18" spans="1:13" ht="12.75">
      <c r="A18" s="16">
        <v>34.34</v>
      </c>
      <c r="B18" s="36" t="s">
        <v>37</v>
      </c>
      <c r="C18" s="40">
        <f>A18*$C$6</f>
        <v>144.228</v>
      </c>
      <c r="D18" s="48">
        <v>16</v>
      </c>
      <c r="E18" s="40">
        <v>234.44</v>
      </c>
      <c r="F18" s="48">
        <v>3</v>
      </c>
      <c r="G18" s="40">
        <v>85.77883205</v>
      </c>
      <c r="H18" s="48">
        <v>13</v>
      </c>
      <c r="I18" s="40">
        <v>145.01653</v>
      </c>
      <c r="J18" s="42">
        <f>K18/C18</f>
        <v>1.0307372212746484</v>
      </c>
      <c r="K18" s="16">
        <f t="shared" si="0"/>
        <v>148.66116795</v>
      </c>
      <c r="L18" s="16">
        <f>C18</f>
        <v>144.228</v>
      </c>
      <c r="M18" s="16">
        <f t="shared" si="2"/>
        <v>100</v>
      </c>
    </row>
    <row r="19" spans="1:14" ht="12.75">
      <c r="A19" s="16">
        <v>13.25</v>
      </c>
      <c r="B19" s="36" t="s">
        <v>18</v>
      </c>
      <c r="C19" s="40">
        <f>A19*$C$6</f>
        <v>55.650000000000006</v>
      </c>
      <c r="D19" s="48">
        <v>55</v>
      </c>
      <c r="E19" s="40">
        <v>122.41</v>
      </c>
      <c r="F19" s="48">
        <v>16</v>
      </c>
      <c r="G19" s="40">
        <v>38.73322389</v>
      </c>
      <c r="H19" s="48">
        <v>34</v>
      </c>
      <c r="I19" s="40">
        <v>67.89997972</v>
      </c>
      <c r="J19" s="42">
        <f>K19/C19</f>
        <v>1.5036258061096133</v>
      </c>
      <c r="K19" s="16">
        <f t="shared" si="0"/>
        <v>83.67677610999999</v>
      </c>
      <c r="L19" s="16">
        <f t="shared" si="1"/>
        <v>83.67677610999999</v>
      </c>
      <c r="M19" s="16">
        <f t="shared" si="2"/>
        <v>150.36258061096134</v>
      </c>
      <c r="N19" s="33"/>
    </row>
    <row r="20" spans="1:13" ht="25.5">
      <c r="A20" s="16">
        <v>13.26</v>
      </c>
      <c r="B20" s="36" t="s">
        <v>43</v>
      </c>
      <c r="C20" s="40">
        <f>A20*$C$6</f>
        <v>55.692</v>
      </c>
      <c r="D20" s="48">
        <v>3</v>
      </c>
      <c r="E20" s="40">
        <v>63.955862759999995</v>
      </c>
      <c r="F20" s="48"/>
      <c r="G20" s="40">
        <v>0</v>
      </c>
      <c r="H20" s="48">
        <v>3</v>
      </c>
      <c r="I20" s="40">
        <v>60.708313</v>
      </c>
      <c r="J20" s="42">
        <f>K20/C20</f>
        <v>1.1483850958845077</v>
      </c>
      <c r="K20" s="16">
        <f t="shared" si="0"/>
        <v>63.955862759999995</v>
      </c>
      <c r="L20" s="16">
        <f t="shared" si="1"/>
        <v>63.955862759999995</v>
      </c>
      <c r="M20" s="16">
        <f t="shared" si="2"/>
        <v>114.83850958845075</v>
      </c>
    </row>
    <row r="21" spans="1:13" ht="12.75">
      <c r="A21" s="16">
        <v>61.32</v>
      </c>
      <c r="B21" s="36" t="s">
        <v>44</v>
      </c>
      <c r="C21" s="40">
        <f>A21*$C$6</f>
        <v>257.54400000000004</v>
      </c>
      <c r="D21" s="48">
        <v>96</v>
      </c>
      <c r="E21" s="40">
        <v>507.32095047000024</v>
      </c>
      <c r="F21" s="48">
        <v>14</v>
      </c>
      <c r="G21" s="40">
        <v>71.57735531000002</v>
      </c>
      <c r="H21" s="48">
        <v>72</v>
      </c>
      <c r="I21" s="40">
        <v>329.20600759999996</v>
      </c>
      <c r="J21" s="42">
        <f>K21/C21</f>
        <v>1.6919190319324082</v>
      </c>
      <c r="K21" s="16">
        <f t="shared" si="0"/>
        <v>435.7435951600002</v>
      </c>
      <c r="L21" s="16">
        <f>C21</f>
        <v>257.54400000000004</v>
      </c>
      <c r="M21" s="16">
        <f t="shared" si="2"/>
        <v>100</v>
      </c>
    </row>
    <row r="22" spans="1:13" ht="12.75">
      <c r="A22" s="16"/>
      <c r="B22" s="24"/>
      <c r="C22" s="40"/>
      <c r="D22" s="48"/>
      <c r="E22" s="40"/>
      <c r="F22" s="48"/>
      <c r="G22" s="40"/>
      <c r="H22" s="48"/>
      <c r="I22" s="40"/>
      <c r="J22" s="42"/>
      <c r="K22" s="16">
        <f t="shared" si="0"/>
        <v>0</v>
      </c>
      <c r="L22" s="16">
        <f t="shared" si="1"/>
        <v>0</v>
      </c>
      <c r="M22" s="16" t="e">
        <f t="shared" si="2"/>
        <v>#DIV/0!</v>
      </c>
    </row>
    <row r="23" spans="1:13" ht="12.75">
      <c r="A23" s="16"/>
      <c r="B23" s="30" t="s">
        <v>19</v>
      </c>
      <c r="C23" s="37">
        <f aca="true" t="shared" si="5" ref="C23:I23">C24+C25+C26</f>
        <v>310.674</v>
      </c>
      <c r="D23" s="49">
        <f t="shared" si="5"/>
        <v>574</v>
      </c>
      <c r="E23" s="37">
        <f t="shared" si="5"/>
        <v>784.0885139000002</v>
      </c>
      <c r="F23" s="49">
        <f t="shared" si="5"/>
        <v>328</v>
      </c>
      <c r="G23" s="37">
        <f t="shared" si="5"/>
        <v>546.78827916</v>
      </c>
      <c r="H23" s="49">
        <f t="shared" si="5"/>
        <v>246</v>
      </c>
      <c r="I23" s="37">
        <f t="shared" si="5"/>
        <v>237.88182245000002</v>
      </c>
      <c r="J23" s="39">
        <f>K23/C23</f>
        <v>0.7638239271390596</v>
      </c>
      <c r="K23" s="16">
        <f t="shared" si="0"/>
        <v>237.30023474000018</v>
      </c>
      <c r="L23" s="16">
        <f>L24+L25+L26</f>
        <v>237.30023474000018</v>
      </c>
      <c r="M23" s="16">
        <f t="shared" si="2"/>
        <v>76.38239271390596</v>
      </c>
    </row>
    <row r="24" spans="1:13" ht="12.75">
      <c r="A24" s="16">
        <v>36.54</v>
      </c>
      <c r="B24" s="36" t="s">
        <v>20</v>
      </c>
      <c r="C24" s="40">
        <f>A24*$C$6</f>
        <v>153.468</v>
      </c>
      <c r="D24" s="48">
        <v>36</v>
      </c>
      <c r="E24" s="40">
        <v>453.0495352900001</v>
      </c>
      <c r="F24" s="48">
        <v>26</v>
      </c>
      <c r="G24" s="40">
        <v>366.01669358000004</v>
      </c>
      <c r="H24" s="48">
        <v>10</v>
      </c>
      <c r="I24" s="40">
        <v>84.249001</v>
      </c>
      <c r="J24" s="42">
        <f>K24/C24</f>
        <v>0.5671074211562025</v>
      </c>
      <c r="K24" s="16">
        <f t="shared" si="0"/>
        <v>87.03284171000007</v>
      </c>
      <c r="L24" s="16">
        <f t="shared" si="1"/>
        <v>87.03284171000007</v>
      </c>
      <c r="M24" s="16">
        <f t="shared" si="2"/>
        <v>56.71074211562024</v>
      </c>
    </row>
    <row r="25" spans="1:13" ht="12.75">
      <c r="A25" s="16">
        <v>0</v>
      </c>
      <c r="B25" s="36" t="s">
        <v>21</v>
      </c>
      <c r="C25" s="40">
        <f>A25*$C$6</f>
        <v>0</v>
      </c>
      <c r="D25" s="48">
        <v>1</v>
      </c>
      <c r="E25" s="40">
        <v>3.016</v>
      </c>
      <c r="F25" s="48">
        <v>1</v>
      </c>
      <c r="G25" s="40">
        <v>3.016072</v>
      </c>
      <c r="H25" s="48">
        <v>0</v>
      </c>
      <c r="I25" s="40">
        <v>0</v>
      </c>
      <c r="J25" s="42">
        <v>0</v>
      </c>
      <c r="K25" s="16">
        <f t="shared" si="0"/>
        <v>-7.199999999984996E-05</v>
      </c>
      <c r="L25" s="16">
        <f t="shared" si="1"/>
        <v>-7.199999999984996E-05</v>
      </c>
      <c r="M25" s="16" t="e">
        <f t="shared" si="2"/>
        <v>#DIV/0!</v>
      </c>
    </row>
    <row r="26" spans="1:13" ht="12.75">
      <c r="A26" s="16">
        <v>37.43</v>
      </c>
      <c r="B26" s="36" t="s">
        <v>38</v>
      </c>
      <c r="C26" s="40">
        <f>A26*$C$6</f>
        <v>157.20600000000002</v>
      </c>
      <c r="D26" s="48">
        <v>537</v>
      </c>
      <c r="E26" s="40">
        <v>328.0229786100001</v>
      </c>
      <c r="F26" s="48">
        <v>301</v>
      </c>
      <c r="G26" s="40">
        <v>177.75551357999998</v>
      </c>
      <c r="H26" s="48">
        <v>236</v>
      </c>
      <c r="I26" s="40">
        <v>153.63282145000002</v>
      </c>
      <c r="J26" s="42">
        <f>K26/C26</f>
        <v>0.955863421434297</v>
      </c>
      <c r="K26" s="16">
        <f t="shared" si="0"/>
        <v>150.26746503000012</v>
      </c>
      <c r="L26" s="16">
        <f t="shared" si="1"/>
        <v>150.26746503000012</v>
      </c>
      <c r="M26" s="16">
        <f t="shared" si="2"/>
        <v>95.58634214342972</v>
      </c>
    </row>
    <row r="27" spans="1:13" ht="12.75">
      <c r="A27" s="16"/>
      <c r="B27" s="24"/>
      <c r="C27" s="40"/>
      <c r="D27" s="48"/>
      <c r="E27" s="40"/>
      <c r="F27" s="48"/>
      <c r="G27" s="40"/>
      <c r="H27" s="48"/>
      <c r="I27" s="40"/>
      <c r="J27" s="42"/>
      <c r="K27" s="16">
        <f t="shared" si="0"/>
        <v>0</v>
      </c>
      <c r="L27" s="16">
        <f t="shared" si="1"/>
        <v>0</v>
      </c>
      <c r="M27" s="16" t="e">
        <f t="shared" si="2"/>
        <v>#DIV/0!</v>
      </c>
    </row>
    <row r="28" spans="1:13" ht="12.75">
      <c r="A28" s="16"/>
      <c r="B28" s="30" t="s">
        <v>22</v>
      </c>
      <c r="C28" s="37">
        <f aca="true" t="shared" si="6" ref="C28:I28">C29+C30+C31</f>
        <v>419.538</v>
      </c>
      <c r="D28" s="49">
        <f t="shared" si="6"/>
        <v>143</v>
      </c>
      <c r="E28" s="37">
        <f t="shared" si="6"/>
        <v>748.67409441</v>
      </c>
      <c r="F28" s="49">
        <f t="shared" si="6"/>
        <v>58</v>
      </c>
      <c r="G28" s="37">
        <f t="shared" si="6"/>
        <v>238.45845941000002</v>
      </c>
      <c r="H28" s="49">
        <f t="shared" si="6"/>
        <v>76</v>
      </c>
      <c r="I28" s="37">
        <f t="shared" si="6"/>
        <v>444.8444135</v>
      </c>
      <c r="J28" s="39">
        <f>K28/C28</f>
        <v>1.216136881522055</v>
      </c>
      <c r="K28" s="16">
        <f t="shared" si="0"/>
        <v>510.2156349999999</v>
      </c>
      <c r="L28" s="16">
        <f>L29+L30+L31</f>
        <v>420.5269760499999</v>
      </c>
      <c r="M28" s="16">
        <f t="shared" si="2"/>
        <v>100.23572979086518</v>
      </c>
    </row>
    <row r="29" spans="1:13" ht="12.75">
      <c r="A29" s="16">
        <v>34.01</v>
      </c>
      <c r="B29" s="36" t="s">
        <v>23</v>
      </c>
      <c r="C29" s="40">
        <f>A29*$C$6</f>
        <v>142.84199999999998</v>
      </c>
      <c r="D29" s="48">
        <v>16</v>
      </c>
      <c r="E29" s="40">
        <v>232.85221667000002</v>
      </c>
      <c r="F29" s="48">
        <v>1</v>
      </c>
      <c r="G29" s="40">
        <v>4.51075772</v>
      </c>
      <c r="H29" s="48">
        <v>11</v>
      </c>
      <c r="I29" s="40">
        <v>171.11085064999997</v>
      </c>
      <c r="J29" s="42">
        <f>K29/C29</f>
        <v>1.5985596599739575</v>
      </c>
      <c r="K29" s="16">
        <f t="shared" si="0"/>
        <v>228.34145895000003</v>
      </c>
      <c r="L29" s="16">
        <v>138.6528</v>
      </c>
      <c r="M29" s="16">
        <f t="shared" si="2"/>
        <v>97.06724912840762</v>
      </c>
    </row>
    <row r="30" spans="1:13" ht="12.75">
      <c r="A30" s="16">
        <v>46.54</v>
      </c>
      <c r="B30" s="36" t="s">
        <v>39</v>
      </c>
      <c r="C30" s="40">
        <f>A30*$C$6</f>
        <v>195.46800000000002</v>
      </c>
      <c r="D30" s="48">
        <v>54</v>
      </c>
      <c r="E30" s="40">
        <v>466.34694704</v>
      </c>
      <c r="F30" s="48">
        <v>25</v>
      </c>
      <c r="G30" s="40">
        <v>211.68168378000004</v>
      </c>
      <c r="H30" s="48">
        <v>27</v>
      </c>
      <c r="I30" s="40">
        <v>248.80437963000003</v>
      </c>
      <c r="J30" s="42">
        <f>K30/C30</f>
        <v>1.3028488717334803</v>
      </c>
      <c r="K30" s="16">
        <f t="shared" si="0"/>
        <v>254.66526325999993</v>
      </c>
      <c r="L30" s="16">
        <f t="shared" si="1"/>
        <v>254.66526325999993</v>
      </c>
      <c r="M30" s="16">
        <f t="shared" si="2"/>
        <v>130.284887173348</v>
      </c>
    </row>
    <row r="31" spans="1:13" ht="12.75">
      <c r="A31" s="16">
        <v>19.34</v>
      </c>
      <c r="B31" s="36" t="s">
        <v>33</v>
      </c>
      <c r="C31" s="40">
        <f>A31*$C$6</f>
        <v>81.22800000000001</v>
      </c>
      <c r="D31" s="48">
        <v>73</v>
      </c>
      <c r="E31" s="40">
        <v>49.4749307</v>
      </c>
      <c r="F31" s="48">
        <v>32</v>
      </c>
      <c r="G31" s="40">
        <v>22.26601791</v>
      </c>
      <c r="H31" s="48">
        <v>38</v>
      </c>
      <c r="I31" s="40">
        <v>24.92918322</v>
      </c>
      <c r="J31" s="42">
        <f>K31/C31</f>
        <v>0.3349696261141478</v>
      </c>
      <c r="K31" s="16">
        <f t="shared" si="0"/>
        <v>27.208912790000003</v>
      </c>
      <c r="L31" s="16">
        <f t="shared" si="1"/>
        <v>27.208912790000003</v>
      </c>
      <c r="M31" s="16">
        <f t="shared" si="2"/>
        <v>33.49696261141479</v>
      </c>
    </row>
    <row r="32" spans="1:13" ht="12.75">
      <c r="A32" s="16"/>
      <c r="B32" s="4"/>
      <c r="C32" s="40"/>
      <c r="D32" s="48"/>
      <c r="E32" s="40"/>
      <c r="F32" s="48"/>
      <c r="G32" s="40"/>
      <c r="H32" s="48"/>
      <c r="I32" s="40"/>
      <c r="J32" s="42"/>
      <c r="K32" s="16">
        <f t="shared" si="0"/>
        <v>0</v>
      </c>
      <c r="L32" s="16">
        <f t="shared" si="1"/>
        <v>0</v>
      </c>
      <c r="M32" s="16" t="e">
        <f t="shared" si="2"/>
        <v>#DIV/0!</v>
      </c>
    </row>
    <row r="33" spans="1:13" ht="13.5" thickBot="1">
      <c r="A33" s="16">
        <f>SUM(A9:A32)</f>
        <v>624.3199999999999</v>
      </c>
      <c r="B33" s="32" t="s">
        <v>0</v>
      </c>
      <c r="C33" s="44">
        <f aca="true" t="shared" si="7" ref="C33:I33">C8+C14+C17+C23+C28</f>
        <v>2622.1440000000002</v>
      </c>
      <c r="D33" s="91">
        <f t="shared" si="7"/>
        <v>1049</v>
      </c>
      <c r="E33" s="44">
        <f t="shared" si="7"/>
        <v>5272.782708428001</v>
      </c>
      <c r="F33" s="50">
        <f t="shared" si="7"/>
        <v>448</v>
      </c>
      <c r="G33" s="44">
        <f t="shared" si="7"/>
        <v>1362.3536927</v>
      </c>
      <c r="H33" s="50">
        <f t="shared" si="7"/>
        <v>560</v>
      </c>
      <c r="I33" s="44">
        <f t="shared" si="7"/>
        <v>3075.59006228</v>
      </c>
      <c r="J33" s="47">
        <f>K33/C33</f>
        <v>1.4913097891374387</v>
      </c>
      <c r="K33" s="16">
        <f t="shared" si="0"/>
        <v>3910.4290157280006</v>
      </c>
      <c r="L33" s="16">
        <f>L8+L14+L17+L23+L28</f>
        <v>2716.89890284</v>
      </c>
      <c r="M33" s="16">
        <f>L33/C33</f>
        <v>1.0361364222712406</v>
      </c>
    </row>
    <row r="34" spans="1:11" ht="12.75">
      <c r="A34">
        <f>A33*C6</f>
        <v>2622.144</v>
      </c>
      <c r="C34" s="22"/>
      <c r="D34" s="22"/>
      <c r="E34" s="22"/>
      <c r="F34" s="22"/>
      <c r="G34" s="22"/>
      <c r="H34" s="22"/>
      <c r="I34" s="22"/>
      <c r="J34" s="92"/>
      <c r="K34" s="16">
        <f t="shared" si="0"/>
        <v>0</v>
      </c>
    </row>
    <row r="35" ht="12.75">
      <c r="L35" s="16">
        <f>L33-L14</f>
        <v>2167.8749028400002</v>
      </c>
    </row>
    <row r="36" spans="2:15" ht="12.75" customHeight="1">
      <c r="B36" s="95" t="s">
        <v>45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</row>
    <row r="37" spans="2:10" ht="12.75">
      <c r="B37" s="29" t="s">
        <v>51</v>
      </c>
      <c r="C37" s="29"/>
      <c r="D37" s="29"/>
      <c r="E37" s="29"/>
      <c r="F37" s="29"/>
      <c r="G37" s="29"/>
      <c r="H37" s="29"/>
      <c r="I37" s="29"/>
      <c r="J37" s="29"/>
    </row>
    <row r="38" spans="2:10" ht="12.75">
      <c r="B38" s="29" t="s">
        <v>76</v>
      </c>
      <c r="C38" s="29"/>
      <c r="D38" s="29"/>
      <c r="E38" s="29"/>
      <c r="F38" s="29"/>
      <c r="G38" s="29"/>
      <c r="H38" s="29"/>
      <c r="I38" s="29"/>
      <c r="J38" s="29"/>
    </row>
    <row r="39" spans="2:10" ht="12.75">
      <c r="B39" s="93"/>
      <c r="C39" s="93"/>
      <c r="D39" s="93"/>
      <c r="E39" s="93"/>
      <c r="F39" s="93"/>
      <c r="G39" s="93"/>
      <c r="H39" s="93"/>
      <c r="I39" s="93"/>
      <c r="J39" s="93"/>
    </row>
  </sheetData>
  <sheetProtection/>
  <mergeCells count="10">
    <mergeCell ref="B39:J39"/>
    <mergeCell ref="B2:J2"/>
    <mergeCell ref="B36:O36"/>
    <mergeCell ref="J4:J5"/>
    <mergeCell ref="B4:B5"/>
    <mergeCell ref="C4:C5"/>
    <mergeCell ref="D4:E4"/>
    <mergeCell ref="F4:G4"/>
    <mergeCell ref="H4:I4"/>
    <mergeCell ref="B3:I3"/>
  </mergeCells>
  <printOptions/>
  <pageMargins left="0" right="0" top="0.35" bottom="0.1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8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10.28125" style="0" hidden="1" customWidth="1"/>
    <col min="2" max="2" width="35.57421875" style="0" customWidth="1"/>
    <col min="3" max="3" width="12.57421875" style="0" customWidth="1"/>
    <col min="4" max="4" width="8.28125" style="0" customWidth="1"/>
    <col min="5" max="5" width="9.8515625" style="0" customWidth="1"/>
    <col min="6" max="6" width="7.421875" style="0" customWidth="1"/>
    <col min="7" max="7" width="9.00390625" style="0" customWidth="1"/>
    <col min="8" max="8" width="7.421875" style="0" customWidth="1"/>
    <col min="9" max="9" width="10.7109375" style="0" customWidth="1"/>
    <col min="10" max="10" width="12.00390625" style="0" customWidth="1"/>
    <col min="11" max="13" width="9.140625" style="0" hidden="1" customWidth="1"/>
  </cols>
  <sheetData>
    <row r="2" spans="2:10" ht="12.75">
      <c r="B2" s="108" t="s">
        <v>30</v>
      </c>
      <c r="C2" s="108"/>
      <c r="D2" s="108"/>
      <c r="E2" s="108"/>
      <c r="F2" s="108"/>
      <c r="G2" s="108"/>
      <c r="H2" s="108"/>
      <c r="I2" s="108"/>
      <c r="J2" s="108"/>
    </row>
    <row r="3" spans="2:10" ht="13.5" thickBot="1">
      <c r="B3" s="106" t="str">
        <f>NE!B3</f>
        <v>Stadiul  implementării POR la data de 30.06.2015</v>
      </c>
      <c r="C3" s="106"/>
      <c r="D3" s="106"/>
      <c r="E3" s="106"/>
      <c r="F3" s="106"/>
      <c r="G3" s="106"/>
      <c r="H3" s="106"/>
      <c r="I3" s="106"/>
      <c r="J3" s="9" t="s">
        <v>24</v>
      </c>
    </row>
    <row r="4" spans="2:10" ht="41.25" customHeight="1">
      <c r="B4" s="96" t="s">
        <v>34</v>
      </c>
      <c r="C4" s="98" t="s">
        <v>17</v>
      </c>
      <c r="D4" s="100" t="s">
        <v>11</v>
      </c>
      <c r="E4" s="101"/>
      <c r="F4" s="100" t="s">
        <v>8</v>
      </c>
      <c r="G4" s="101"/>
      <c r="H4" s="100" t="s">
        <v>9</v>
      </c>
      <c r="I4" s="101"/>
      <c r="J4" s="102" t="s">
        <v>13</v>
      </c>
    </row>
    <row r="5" spans="2:10" ht="36" customHeight="1">
      <c r="B5" s="97"/>
      <c r="C5" s="99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3"/>
    </row>
    <row r="6" spans="2:10" ht="12.75" hidden="1">
      <c r="B6" s="26"/>
      <c r="C6" s="25">
        <f>NE!C6</f>
        <v>4.2</v>
      </c>
      <c r="D6" s="25"/>
      <c r="E6" s="25"/>
      <c r="F6" s="25"/>
      <c r="G6" s="25"/>
      <c r="H6" s="25"/>
      <c r="I6" s="25"/>
      <c r="J6" s="27"/>
    </row>
    <row r="7" spans="2:10" ht="12.75">
      <c r="B7" s="26"/>
      <c r="C7" s="25"/>
      <c r="D7" s="25"/>
      <c r="E7" s="25"/>
      <c r="F7" s="25"/>
      <c r="G7" s="25"/>
      <c r="H7" s="25"/>
      <c r="I7" s="25"/>
      <c r="J7" s="27"/>
    </row>
    <row r="8" spans="2:13" ht="12.75">
      <c r="B8" s="30" t="s">
        <v>35</v>
      </c>
      <c r="C8" s="54">
        <f>C9+C10+C11+C12</f>
        <v>612.4440000000001</v>
      </c>
      <c r="D8" s="55">
        <f>D9+D12+23+24</f>
        <v>97</v>
      </c>
      <c r="E8" s="54">
        <f>E9+E10+E11+E12</f>
        <v>1049.19243244</v>
      </c>
      <c r="F8" s="56">
        <f>F9+F10+F11+F12</f>
        <v>12</v>
      </c>
      <c r="G8" s="54">
        <f>G9+G10+G11+G12</f>
        <v>225.82988612000003</v>
      </c>
      <c r="H8" s="56">
        <f>H9+H10+H11+H12</f>
        <v>81</v>
      </c>
      <c r="I8" s="54">
        <f>I9+I10+I11+I12</f>
        <v>753.07001173</v>
      </c>
      <c r="J8" s="57">
        <f>K8/C8</f>
        <v>1.3443882972484011</v>
      </c>
      <c r="K8" s="16">
        <f>E8-G8</f>
        <v>823.3625463199999</v>
      </c>
      <c r="L8" s="16">
        <f>L9+L10+L11</f>
        <v>660.12947916</v>
      </c>
      <c r="M8" s="16">
        <f aca="true" t="shared" si="0" ref="M8:M32">(L8*100)/C8</f>
        <v>107.78609622430783</v>
      </c>
    </row>
    <row r="9" spans="1:13" ht="12.75">
      <c r="A9" s="16">
        <v>70.49</v>
      </c>
      <c r="B9" s="24" t="s">
        <v>78</v>
      </c>
      <c r="C9" s="52">
        <f>A9*$C$6</f>
        <v>296.058</v>
      </c>
      <c r="D9" s="51">
        <v>30</v>
      </c>
      <c r="E9" s="52">
        <v>471.9515439999999</v>
      </c>
      <c r="F9" s="51">
        <v>4</v>
      </c>
      <c r="G9" s="52">
        <v>123.30489052000001</v>
      </c>
      <c r="H9" s="51">
        <v>23</v>
      </c>
      <c r="I9" s="52">
        <v>301.45658340999995</v>
      </c>
      <c r="J9" s="58">
        <f>K9/C9</f>
        <v>1.1776295640719046</v>
      </c>
      <c r="K9" s="16">
        <f aca="true" t="shared" si="1" ref="K9:K33">E9-G9</f>
        <v>348.6466534799999</v>
      </c>
      <c r="L9" s="16">
        <f aca="true" t="shared" si="2" ref="L9:L32">E9-G9</f>
        <v>348.6466534799999</v>
      </c>
      <c r="M9" s="16">
        <f t="shared" si="0"/>
        <v>117.76295640719044</v>
      </c>
    </row>
    <row r="10" spans="1:13" ht="12.75">
      <c r="A10" s="16">
        <v>28.19</v>
      </c>
      <c r="B10" s="24" t="s">
        <v>79</v>
      </c>
      <c r="C10" s="52">
        <f>A10*$C$6</f>
        <v>118.39800000000001</v>
      </c>
      <c r="D10" s="51" t="s">
        <v>82</v>
      </c>
      <c r="E10" s="52">
        <v>214.07720033</v>
      </c>
      <c r="F10" s="51">
        <v>4</v>
      </c>
      <c r="G10" s="52">
        <v>62.530374650000006</v>
      </c>
      <c r="H10" s="51">
        <v>19</v>
      </c>
      <c r="I10" s="52">
        <v>151.22139704000003</v>
      </c>
      <c r="J10" s="58">
        <f>K10/C10</f>
        <v>1.2799779192216085</v>
      </c>
      <c r="K10" s="16">
        <f t="shared" si="1"/>
        <v>151.54682568</v>
      </c>
      <c r="L10" s="16">
        <f t="shared" si="2"/>
        <v>151.54682568</v>
      </c>
      <c r="M10" s="16">
        <f t="shared" si="0"/>
        <v>127.99779192216086</v>
      </c>
    </row>
    <row r="11" spans="1:13" ht="12.75">
      <c r="A11" s="16">
        <v>38.08</v>
      </c>
      <c r="B11" s="24" t="s">
        <v>80</v>
      </c>
      <c r="C11" s="52">
        <f>A11*$C$6</f>
        <v>159.936</v>
      </c>
      <c r="D11" s="51" t="s">
        <v>52</v>
      </c>
      <c r="E11" s="52">
        <v>305.44</v>
      </c>
      <c r="F11" s="51">
        <v>2</v>
      </c>
      <c r="G11" s="52">
        <v>32.15</v>
      </c>
      <c r="H11" s="51">
        <v>22</v>
      </c>
      <c r="I11" s="52">
        <v>252.70987962</v>
      </c>
      <c r="J11" s="58">
        <f>K11/C11</f>
        <v>1.7087459983993598</v>
      </c>
      <c r="K11" s="16">
        <f t="shared" si="1"/>
        <v>273.29</v>
      </c>
      <c r="L11" s="16">
        <f>C11</f>
        <v>159.936</v>
      </c>
      <c r="M11" s="16">
        <f t="shared" si="0"/>
        <v>100</v>
      </c>
    </row>
    <row r="12" spans="1:13" ht="12.75" customHeight="1">
      <c r="A12" s="18">
        <v>9.06</v>
      </c>
      <c r="B12" s="36" t="s">
        <v>77</v>
      </c>
      <c r="C12" s="68">
        <f>A12*$C$6</f>
        <v>38.05200000000001</v>
      </c>
      <c r="D12" s="67">
        <v>20</v>
      </c>
      <c r="E12" s="68">
        <v>57.72368811</v>
      </c>
      <c r="F12" s="67">
        <v>2</v>
      </c>
      <c r="G12" s="68">
        <v>7.8446209499999995</v>
      </c>
      <c r="H12" s="67">
        <v>17</v>
      </c>
      <c r="I12" s="68">
        <v>47.68215166</v>
      </c>
      <c r="J12" s="88">
        <f>K12/C12</f>
        <v>1.3108132860296433</v>
      </c>
      <c r="K12" s="16">
        <f t="shared" si="1"/>
        <v>49.87906716</v>
      </c>
      <c r="L12" s="16">
        <f>E12-G12</f>
        <v>49.87906716</v>
      </c>
      <c r="M12" s="16">
        <f t="shared" si="0"/>
        <v>131.08132860296433</v>
      </c>
    </row>
    <row r="13" spans="1:13" ht="12.75">
      <c r="A13" s="16"/>
      <c r="B13" s="24"/>
      <c r="C13" s="52"/>
      <c r="D13" s="51"/>
      <c r="E13" s="52"/>
      <c r="F13" s="51"/>
      <c r="G13" s="52"/>
      <c r="H13" s="51"/>
      <c r="I13" s="52"/>
      <c r="J13" s="58"/>
      <c r="K13" s="16">
        <f t="shared" si="1"/>
        <v>0</v>
      </c>
      <c r="L13" s="16">
        <f t="shared" si="2"/>
        <v>0</v>
      </c>
      <c r="M13" s="16" t="e">
        <f t="shared" si="0"/>
        <v>#DIV/0!</v>
      </c>
    </row>
    <row r="14" spans="1:13" ht="12.75">
      <c r="A14" s="16"/>
      <c r="B14" s="30" t="s">
        <v>36</v>
      </c>
      <c r="C14" s="54">
        <f aca="true" t="shared" si="3" ref="C14:I14">C15</f>
        <v>405.216</v>
      </c>
      <c r="D14" s="59">
        <f t="shared" si="3"/>
        <v>52</v>
      </c>
      <c r="E14" s="54">
        <f t="shared" si="3"/>
        <v>1424.45</v>
      </c>
      <c r="F14" s="59">
        <f t="shared" si="3"/>
        <v>10</v>
      </c>
      <c r="G14" s="54">
        <f t="shared" si="3"/>
        <v>230.94</v>
      </c>
      <c r="H14" s="59">
        <f t="shared" si="3"/>
        <v>21</v>
      </c>
      <c r="I14" s="54">
        <f t="shared" si="3"/>
        <v>591.3366979900001</v>
      </c>
      <c r="J14" s="57">
        <f>K14/C14</f>
        <v>2.945367408986812</v>
      </c>
      <c r="K14" s="16">
        <f t="shared" si="1"/>
        <v>1193.51</v>
      </c>
      <c r="L14" s="16">
        <f>L15</f>
        <v>405.216</v>
      </c>
      <c r="M14" s="16">
        <f t="shared" si="0"/>
        <v>100</v>
      </c>
    </row>
    <row r="15" spans="1:13" ht="12.75">
      <c r="A15" s="16">
        <v>96.48</v>
      </c>
      <c r="B15" s="36" t="s">
        <v>41</v>
      </c>
      <c r="C15" s="52">
        <f>A15*$C$6</f>
        <v>405.216</v>
      </c>
      <c r="D15" s="51">
        <v>52</v>
      </c>
      <c r="E15" s="52">
        <v>1424.45</v>
      </c>
      <c r="F15" s="51">
        <v>10</v>
      </c>
      <c r="G15" s="52">
        <v>230.94</v>
      </c>
      <c r="H15" s="51">
        <v>21</v>
      </c>
      <c r="I15" s="52">
        <v>591.3366979900001</v>
      </c>
      <c r="J15" s="58">
        <f>K15/C15</f>
        <v>2.945367408986812</v>
      </c>
      <c r="K15" s="16">
        <f t="shared" si="1"/>
        <v>1193.51</v>
      </c>
      <c r="L15" s="16">
        <f>C15</f>
        <v>405.216</v>
      </c>
      <c r="M15" s="16">
        <f t="shared" si="0"/>
        <v>100</v>
      </c>
    </row>
    <row r="16" spans="1:13" ht="12.75">
      <c r="A16" s="16"/>
      <c r="B16" s="24"/>
      <c r="C16" s="52"/>
      <c r="D16" s="51"/>
      <c r="E16" s="52"/>
      <c r="F16" s="51"/>
      <c r="G16" s="52"/>
      <c r="H16" s="51"/>
      <c r="I16" s="52"/>
      <c r="J16" s="58"/>
      <c r="K16" s="16">
        <f t="shared" si="1"/>
        <v>0</v>
      </c>
      <c r="L16" s="16">
        <f t="shared" si="2"/>
        <v>0</v>
      </c>
      <c r="M16" s="16" t="e">
        <f t="shared" si="0"/>
        <v>#DIV/0!</v>
      </c>
    </row>
    <row r="17" spans="1:13" ht="12.75">
      <c r="A17" s="16"/>
      <c r="B17" s="30" t="s">
        <v>42</v>
      </c>
      <c r="C17" s="54">
        <f aca="true" t="shared" si="4" ref="C17:I17">C18+C19+C20+C21</f>
        <v>354.52200000000005</v>
      </c>
      <c r="D17" s="59">
        <f t="shared" si="4"/>
        <v>182</v>
      </c>
      <c r="E17" s="54">
        <f t="shared" si="4"/>
        <v>1133.6149167999997</v>
      </c>
      <c r="F17" s="59">
        <f t="shared" si="4"/>
        <v>50</v>
      </c>
      <c r="G17" s="54">
        <f t="shared" si="4"/>
        <v>191.02909383899998</v>
      </c>
      <c r="H17" s="59">
        <f t="shared" si="4"/>
        <v>96</v>
      </c>
      <c r="I17" s="54">
        <f t="shared" si="4"/>
        <v>540.9374413</v>
      </c>
      <c r="J17" s="57">
        <f>K17/C17</f>
        <v>2.6587512847185777</v>
      </c>
      <c r="K17" s="16">
        <f t="shared" si="1"/>
        <v>942.5858229609997</v>
      </c>
      <c r="L17" s="16">
        <f>L18+L19+L20+L21</f>
        <v>487.6002702410001</v>
      </c>
      <c r="M17" s="16">
        <f t="shared" si="0"/>
        <v>137.53737997670103</v>
      </c>
    </row>
    <row r="18" spans="1:13" ht="12.75">
      <c r="A18" s="16">
        <v>19.59</v>
      </c>
      <c r="B18" s="36" t="s">
        <v>37</v>
      </c>
      <c r="C18" s="52">
        <f>A18*$C$6</f>
        <v>82.278</v>
      </c>
      <c r="D18" s="51">
        <v>26</v>
      </c>
      <c r="E18" s="52">
        <v>218.9117591</v>
      </c>
      <c r="F18" s="51">
        <v>6</v>
      </c>
      <c r="G18" s="52">
        <v>15.546936899999999</v>
      </c>
      <c r="H18" s="51">
        <v>20</v>
      </c>
      <c r="I18" s="52">
        <v>180.17220888999998</v>
      </c>
      <c r="J18" s="58">
        <f>K18/C18</f>
        <v>2.471679211940008</v>
      </c>
      <c r="K18" s="16">
        <f t="shared" si="1"/>
        <v>203.36482220000002</v>
      </c>
      <c r="L18" s="16">
        <f t="shared" si="2"/>
        <v>203.36482220000002</v>
      </c>
      <c r="M18" s="16">
        <f t="shared" si="0"/>
        <v>247.16792119400083</v>
      </c>
    </row>
    <row r="19" spans="1:13" ht="12.75">
      <c r="A19" s="16">
        <v>9.78</v>
      </c>
      <c r="B19" s="36" t="s">
        <v>18</v>
      </c>
      <c r="C19" s="52">
        <f>A19*$C$6</f>
        <v>41.076</v>
      </c>
      <c r="D19" s="51">
        <v>42</v>
      </c>
      <c r="E19" s="52">
        <v>105.31082746000001</v>
      </c>
      <c r="F19" s="51">
        <v>22</v>
      </c>
      <c r="G19" s="52">
        <v>56.196184149</v>
      </c>
      <c r="H19" s="51">
        <v>20</v>
      </c>
      <c r="I19" s="52">
        <v>49.380427</v>
      </c>
      <c r="J19" s="58">
        <f>K19/C19</f>
        <v>1.195701706860454</v>
      </c>
      <c r="K19" s="16">
        <f t="shared" si="1"/>
        <v>49.114643311000016</v>
      </c>
      <c r="L19" s="16">
        <f t="shared" si="2"/>
        <v>49.114643311000016</v>
      </c>
      <c r="M19" s="16">
        <f t="shared" si="0"/>
        <v>119.57017068604542</v>
      </c>
    </row>
    <row r="20" spans="1:13" ht="12.75">
      <c r="A20" s="16">
        <v>9.78</v>
      </c>
      <c r="B20" s="36" t="s">
        <v>43</v>
      </c>
      <c r="C20" s="52">
        <f>A20*$C$6</f>
        <v>41.076</v>
      </c>
      <c r="D20" s="51">
        <v>3</v>
      </c>
      <c r="E20" s="52">
        <v>45.02880473</v>
      </c>
      <c r="F20" s="51"/>
      <c r="G20" s="52">
        <v>0</v>
      </c>
      <c r="H20" s="51">
        <v>3</v>
      </c>
      <c r="I20" s="52">
        <v>45.66378827999999</v>
      </c>
      <c r="J20" s="58">
        <f>K20/C20</f>
        <v>1.0962314911383775</v>
      </c>
      <c r="K20" s="16">
        <f t="shared" si="1"/>
        <v>45.02880473</v>
      </c>
      <c r="L20" s="16">
        <f t="shared" si="2"/>
        <v>45.02880473</v>
      </c>
      <c r="M20" s="16">
        <f t="shared" si="0"/>
        <v>109.62314911383777</v>
      </c>
    </row>
    <row r="21" spans="1:14" ht="12.75">
      <c r="A21" s="16">
        <v>45.26</v>
      </c>
      <c r="B21" s="36" t="s">
        <v>44</v>
      </c>
      <c r="C21" s="52">
        <f>A21*$C$6</f>
        <v>190.092</v>
      </c>
      <c r="D21" s="51">
        <v>111</v>
      </c>
      <c r="E21" s="52">
        <v>764.3635255099998</v>
      </c>
      <c r="F21" s="51">
        <v>22</v>
      </c>
      <c r="G21" s="52">
        <v>119.28597278999997</v>
      </c>
      <c r="H21" s="51">
        <v>53</v>
      </c>
      <c r="I21" s="52">
        <v>265.72101713</v>
      </c>
      <c r="J21" s="58">
        <f>K21/C21</f>
        <v>3.3935018450013668</v>
      </c>
      <c r="K21" s="16">
        <f t="shared" si="1"/>
        <v>645.0775527199999</v>
      </c>
      <c r="L21" s="16">
        <f>C21</f>
        <v>190.092</v>
      </c>
      <c r="M21" s="16">
        <f t="shared" si="0"/>
        <v>100</v>
      </c>
      <c r="N21" s="33"/>
    </row>
    <row r="22" spans="1:13" ht="12.75">
      <c r="A22" s="16"/>
      <c r="B22" s="24"/>
      <c r="C22" s="52"/>
      <c r="D22" s="51"/>
      <c r="E22" s="52"/>
      <c r="F22" s="51"/>
      <c r="G22" s="52"/>
      <c r="H22" s="51"/>
      <c r="I22" s="52"/>
      <c r="J22" s="58"/>
      <c r="K22" s="16">
        <f t="shared" si="1"/>
        <v>0</v>
      </c>
      <c r="L22" s="16">
        <f t="shared" si="2"/>
        <v>0</v>
      </c>
      <c r="M22" s="16" t="e">
        <f t="shared" si="0"/>
        <v>#DIV/0!</v>
      </c>
    </row>
    <row r="23" spans="1:13" ht="12.75">
      <c r="A23" s="16"/>
      <c r="B23" s="30" t="s">
        <v>19</v>
      </c>
      <c r="C23" s="54">
        <f aca="true" t="shared" si="5" ref="C23:I23">C24+C25+C26</f>
        <v>316.512</v>
      </c>
      <c r="D23" s="59">
        <f t="shared" si="5"/>
        <v>409</v>
      </c>
      <c r="E23" s="54">
        <f t="shared" si="5"/>
        <v>645.1520352769999</v>
      </c>
      <c r="F23" s="59">
        <f t="shared" si="5"/>
        <v>221</v>
      </c>
      <c r="G23" s="54">
        <f t="shared" si="5"/>
        <v>328.02474672700004</v>
      </c>
      <c r="H23" s="59">
        <f t="shared" si="5"/>
        <v>188</v>
      </c>
      <c r="I23" s="54">
        <f t="shared" si="5"/>
        <v>327.63004965003006</v>
      </c>
      <c r="J23" s="57">
        <f>K23/C23</f>
        <v>1.0019439659475782</v>
      </c>
      <c r="K23" s="16">
        <f t="shared" si="1"/>
        <v>317.12728854999983</v>
      </c>
      <c r="L23" s="16">
        <f>L24+L25+L26</f>
        <v>317.12728854999983</v>
      </c>
      <c r="M23" s="16">
        <f t="shared" si="0"/>
        <v>100.1943965947578</v>
      </c>
    </row>
    <row r="24" spans="1:15" ht="12.75">
      <c r="A24" s="16">
        <v>28.97</v>
      </c>
      <c r="B24" s="36" t="s">
        <v>20</v>
      </c>
      <c r="C24" s="52">
        <f>A24*$C$6</f>
        <v>121.674</v>
      </c>
      <c r="D24" s="51">
        <v>23</v>
      </c>
      <c r="E24" s="52">
        <v>313.15783590999996</v>
      </c>
      <c r="F24" s="51">
        <v>11</v>
      </c>
      <c r="G24" s="52">
        <v>179.90279114999998</v>
      </c>
      <c r="H24" s="51">
        <v>12</v>
      </c>
      <c r="I24" s="52">
        <v>132.00457477</v>
      </c>
      <c r="J24" s="58">
        <f>K24/C24</f>
        <v>1.0951809323273662</v>
      </c>
      <c r="K24" s="16">
        <f t="shared" si="1"/>
        <v>133.25504475999998</v>
      </c>
      <c r="L24" s="16">
        <f t="shared" si="2"/>
        <v>133.25504475999998</v>
      </c>
      <c r="M24" s="16">
        <f t="shared" si="0"/>
        <v>109.51809323273663</v>
      </c>
      <c r="N24" s="33"/>
      <c r="O24" s="33"/>
    </row>
    <row r="25" spans="1:13" ht="12.75">
      <c r="A25" s="16">
        <v>23.13</v>
      </c>
      <c r="B25" s="36" t="s">
        <v>21</v>
      </c>
      <c r="C25" s="52">
        <f>A25*$C$6</f>
        <v>97.146</v>
      </c>
      <c r="D25" s="51">
        <v>3</v>
      </c>
      <c r="E25" s="52">
        <v>138.14644</v>
      </c>
      <c r="F25" s="51">
        <v>1</v>
      </c>
      <c r="G25" s="52">
        <v>41.61953387</v>
      </c>
      <c r="H25" s="51">
        <v>2</v>
      </c>
      <c r="I25" s="52">
        <v>96.93074462</v>
      </c>
      <c r="J25" s="58">
        <f>K25/C25</f>
        <v>0.9936271810470839</v>
      </c>
      <c r="K25" s="16">
        <f t="shared" si="1"/>
        <v>96.52690613000001</v>
      </c>
      <c r="L25" s="16">
        <f t="shared" si="2"/>
        <v>96.52690613000001</v>
      </c>
      <c r="M25" s="16">
        <f t="shared" si="0"/>
        <v>99.36271810470838</v>
      </c>
    </row>
    <row r="26" spans="1:13" ht="12.75">
      <c r="A26" s="16">
        <v>23.26</v>
      </c>
      <c r="B26" s="36" t="s">
        <v>38</v>
      </c>
      <c r="C26" s="52">
        <f>A26*$C$6</f>
        <v>97.69200000000001</v>
      </c>
      <c r="D26" s="51">
        <v>383</v>
      </c>
      <c r="E26" s="52">
        <v>193.84775936699987</v>
      </c>
      <c r="F26" s="51">
        <v>209</v>
      </c>
      <c r="G26" s="52">
        <v>106.50242170700004</v>
      </c>
      <c r="H26" s="51">
        <v>174</v>
      </c>
      <c r="I26" s="52">
        <v>98.69473026003003</v>
      </c>
      <c r="J26" s="58">
        <f>K26/C26</f>
        <v>0.8940889495557448</v>
      </c>
      <c r="K26" s="16">
        <f t="shared" si="1"/>
        <v>87.34533765999983</v>
      </c>
      <c r="L26" s="16">
        <f t="shared" si="2"/>
        <v>87.34533765999983</v>
      </c>
      <c r="M26" s="16">
        <f t="shared" si="0"/>
        <v>89.40889495557448</v>
      </c>
    </row>
    <row r="27" spans="1:13" ht="12.75">
      <c r="A27" s="16"/>
      <c r="B27" s="24"/>
      <c r="C27" s="52"/>
      <c r="D27" s="51"/>
      <c r="E27" s="52"/>
      <c r="F27" s="51"/>
      <c r="G27" s="52"/>
      <c r="H27" s="51"/>
      <c r="I27" s="52"/>
      <c r="J27" s="58"/>
      <c r="K27" s="16">
        <f t="shared" si="1"/>
        <v>0</v>
      </c>
      <c r="L27" s="16">
        <f t="shared" si="2"/>
        <v>0</v>
      </c>
      <c r="M27" s="16" t="e">
        <f t="shared" si="0"/>
        <v>#DIV/0!</v>
      </c>
    </row>
    <row r="28" spans="1:13" ht="12.75">
      <c r="A28" s="16"/>
      <c r="B28" s="30" t="s">
        <v>22</v>
      </c>
      <c r="C28" s="54">
        <f aca="true" t="shared" si="6" ref="C28:I28">C29+C30+C31</f>
        <v>247.086</v>
      </c>
      <c r="D28" s="59">
        <f t="shared" si="6"/>
        <v>106</v>
      </c>
      <c r="E28" s="54">
        <f t="shared" si="6"/>
        <v>702.2406271799999</v>
      </c>
      <c r="F28" s="59">
        <f t="shared" si="6"/>
        <v>57</v>
      </c>
      <c r="G28" s="54">
        <f t="shared" si="6"/>
        <v>485.4554860300001</v>
      </c>
      <c r="H28" s="59">
        <f t="shared" si="6"/>
        <v>40</v>
      </c>
      <c r="I28" s="54">
        <f t="shared" si="6"/>
        <v>195.21545855000002</v>
      </c>
      <c r="J28" s="57">
        <f>K28/C28</f>
        <v>0.8773671561723442</v>
      </c>
      <c r="K28" s="16">
        <f t="shared" si="1"/>
        <v>216.78514114999984</v>
      </c>
      <c r="L28" s="16">
        <f>L29+L30+L31</f>
        <v>190.18675925999992</v>
      </c>
      <c r="M28" s="16">
        <f t="shared" si="0"/>
        <v>76.971888030888</v>
      </c>
    </row>
    <row r="29" spans="1:13" ht="12.75">
      <c r="A29" s="16">
        <v>24.27</v>
      </c>
      <c r="B29" s="36" t="s">
        <v>23</v>
      </c>
      <c r="C29" s="52">
        <f>A29*$C$6</f>
        <v>101.934</v>
      </c>
      <c r="D29" s="51">
        <v>18</v>
      </c>
      <c r="E29" s="52">
        <v>279.49778394</v>
      </c>
      <c r="F29" s="51">
        <v>10</v>
      </c>
      <c r="G29" s="52">
        <v>150.96540205</v>
      </c>
      <c r="H29" s="67">
        <v>4</v>
      </c>
      <c r="I29" s="68">
        <v>110.13984834</v>
      </c>
      <c r="J29" s="58">
        <f>K29/C29</f>
        <v>1.2609372916789294</v>
      </c>
      <c r="K29" s="16">
        <f t="shared" si="1"/>
        <v>128.53238188999998</v>
      </c>
      <c r="L29" s="16">
        <f>C29</f>
        <v>101.934</v>
      </c>
      <c r="M29" s="16">
        <f t="shared" si="0"/>
        <v>100</v>
      </c>
    </row>
    <row r="30" spans="1:13" ht="12.75">
      <c r="A30" s="16">
        <v>20.28</v>
      </c>
      <c r="B30" s="36" t="s">
        <v>39</v>
      </c>
      <c r="C30" s="52">
        <f>A30*$C$6</f>
        <v>85.176</v>
      </c>
      <c r="D30" s="51">
        <v>30</v>
      </c>
      <c r="E30" s="52">
        <v>386.11615276</v>
      </c>
      <c r="F30" s="51">
        <v>22</v>
      </c>
      <c r="G30" s="52">
        <v>317.75694042000003</v>
      </c>
      <c r="H30" s="51">
        <v>8</v>
      </c>
      <c r="I30" s="52">
        <v>68.045794</v>
      </c>
      <c r="J30" s="58">
        <f>K30/C30</f>
        <v>0.8025642474405928</v>
      </c>
      <c r="K30" s="16">
        <f t="shared" si="1"/>
        <v>68.35921233999994</v>
      </c>
      <c r="L30" s="16">
        <f t="shared" si="2"/>
        <v>68.35921233999994</v>
      </c>
      <c r="M30" s="16">
        <f t="shared" si="0"/>
        <v>80.25642474405929</v>
      </c>
    </row>
    <row r="31" spans="1:13" ht="12.75">
      <c r="A31" s="16">
        <v>14.28</v>
      </c>
      <c r="B31" s="36" t="s">
        <v>33</v>
      </c>
      <c r="C31" s="52">
        <f>A31*$C$6</f>
        <v>59.976</v>
      </c>
      <c r="D31" s="51">
        <v>58</v>
      </c>
      <c r="E31" s="52">
        <v>36.62669047999999</v>
      </c>
      <c r="F31" s="51">
        <v>25</v>
      </c>
      <c r="G31" s="52">
        <v>16.733143560000002</v>
      </c>
      <c r="H31" s="51">
        <v>28</v>
      </c>
      <c r="I31" s="52">
        <v>17.02981621</v>
      </c>
      <c r="J31" s="58">
        <f>K31/C31</f>
        <v>0.33169179205015326</v>
      </c>
      <c r="K31" s="16">
        <f t="shared" si="1"/>
        <v>19.89354691999999</v>
      </c>
      <c r="L31" s="16">
        <f t="shared" si="2"/>
        <v>19.89354691999999</v>
      </c>
      <c r="M31" s="16">
        <f t="shared" si="0"/>
        <v>33.169179205015325</v>
      </c>
    </row>
    <row r="32" spans="1:13" ht="12.75">
      <c r="A32" s="16"/>
      <c r="B32" s="4"/>
      <c r="C32" s="52"/>
      <c r="D32" s="51"/>
      <c r="E32" s="52"/>
      <c r="F32" s="51"/>
      <c r="G32" s="52"/>
      <c r="H32" s="51"/>
      <c r="I32" s="52"/>
      <c r="J32" s="58"/>
      <c r="K32" s="16">
        <f t="shared" si="1"/>
        <v>0</v>
      </c>
      <c r="L32" s="16">
        <f t="shared" si="2"/>
        <v>0</v>
      </c>
      <c r="M32" s="16" t="e">
        <f t="shared" si="0"/>
        <v>#DIV/0!</v>
      </c>
    </row>
    <row r="33" spans="1:13" ht="12.75" customHeight="1" thickBot="1">
      <c r="A33" s="16">
        <f>SUM(A9:A31)</f>
        <v>460.89999999999986</v>
      </c>
      <c r="B33" s="32" t="s">
        <v>0</v>
      </c>
      <c r="C33" s="60">
        <f aca="true" t="shared" si="7" ref="C33:I33">C8+C14+C17+C23+C28</f>
        <v>1935.7800000000002</v>
      </c>
      <c r="D33" s="61">
        <f t="shared" si="7"/>
        <v>846</v>
      </c>
      <c r="E33" s="60">
        <f t="shared" si="7"/>
        <v>4954.650011696999</v>
      </c>
      <c r="F33" s="61">
        <f t="shared" si="7"/>
        <v>350</v>
      </c>
      <c r="G33" s="60">
        <f t="shared" si="7"/>
        <v>1461.279212716</v>
      </c>
      <c r="H33" s="61">
        <f t="shared" si="7"/>
        <v>426</v>
      </c>
      <c r="I33" s="60">
        <f t="shared" si="7"/>
        <v>2408.18965922003</v>
      </c>
      <c r="J33" s="62">
        <f>K33/C33</f>
        <v>1.8046321374231569</v>
      </c>
      <c r="K33" s="16">
        <f t="shared" si="1"/>
        <v>3493.370798980999</v>
      </c>
      <c r="L33" s="16">
        <f>L8+L14+L17+L23+L28</f>
        <v>2060.2597972109997</v>
      </c>
      <c r="M33" s="16">
        <f>L33/C33</f>
        <v>1.0643047232696894</v>
      </c>
    </row>
    <row r="34" spans="1:12" ht="12.75">
      <c r="A34" s="18"/>
      <c r="L34" s="16">
        <f>L33-L14</f>
        <v>1655.0437972109999</v>
      </c>
    </row>
    <row r="35" spans="2:15" ht="12.75" customHeight="1">
      <c r="B35" s="95" t="s">
        <v>45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</row>
    <row r="36" spans="2:10" ht="12.75">
      <c r="B36" s="29" t="s">
        <v>51</v>
      </c>
      <c r="C36" s="29"/>
      <c r="D36" s="29"/>
      <c r="E36" s="29"/>
      <c r="F36" s="29"/>
      <c r="G36" s="29"/>
      <c r="H36" s="29"/>
      <c r="I36" s="29"/>
      <c r="J36" s="29"/>
    </row>
    <row r="37" spans="2:10" ht="12.75">
      <c r="B37" s="29" t="s">
        <v>76</v>
      </c>
      <c r="C37" s="29"/>
      <c r="D37" s="29"/>
      <c r="E37" s="29"/>
      <c r="F37" s="29"/>
      <c r="G37" s="29"/>
      <c r="H37" s="29"/>
      <c r="I37" s="29"/>
      <c r="J37" s="29"/>
    </row>
    <row r="38" spans="2:10" ht="12.75">
      <c r="B38" s="93"/>
      <c r="C38" s="93"/>
      <c r="D38" s="93"/>
      <c r="E38" s="93"/>
      <c r="F38" s="93"/>
      <c r="G38" s="93"/>
      <c r="H38" s="93"/>
      <c r="I38" s="93"/>
      <c r="J38" s="93"/>
    </row>
  </sheetData>
  <sheetProtection/>
  <mergeCells count="10">
    <mergeCell ref="B38:J38"/>
    <mergeCell ref="B2:J2"/>
    <mergeCell ref="B35:O35"/>
    <mergeCell ref="J4:J5"/>
    <mergeCell ref="B4:B5"/>
    <mergeCell ref="C4:C5"/>
    <mergeCell ref="D4:E4"/>
    <mergeCell ref="F4:G4"/>
    <mergeCell ref="H4:I4"/>
    <mergeCell ref="B3:I3"/>
  </mergeCells>
  <printOptions/>
  <pageMargins left="0" right="0" top="0.06" bottom="0.2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8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10.8515625" style="0" hidden="1" customWidth="1"/>
    <col min="2" max="2" width="35.140625" style="0" customWidth="1"/>
    <col min="3" max="3" width="11.57421875" style="0" customWidth="1"/>
    <col min="4" max="4" width="9.00390625" style="0" customWidth="1"/>
    <col min="5" max="5" width="9.7109375" style="0" customWidth="1"/>
    <col min="6" max="6" width="7.8515625" style="0" customWidth="1"/>
    <col min="7" max="7" width="9.00390625" style="0" customWidth="1"/>
    <col min="8" max="8" width="7.57421875" style="0" customWidth="1"/>
    <col min="9" max="9" width="9.8515625" style="0" customWidth="1"/>
    <col min="10" max="10" width="13.28125" style="0" customWidth="1"/>
    <col min="11" max="13" width="9.140625" style="0" hidden="1" customWidth="1"/>
  </cols>
  <sheetData>
    <row r="2" spans="2:10" ht="12.75">
      <c r="B2" s="108" t="s">
        <v>29</v>
      </c>
      <c r="C2" s="108"/>
      <c r="D2" s="108"/>
      <c r="E2" s="108"/>
      <c r="F2" s="108"/>
      <c r="G2" s="108"/>
      <c r="H2" s="108"/>
      <c r="I2" s="108"/>
      <c r="J2" s="108"/>
    </row>
    <row r="3" spans="2:10" ht="13.5" thickBot="1">
      <c r="B3" s="106" t="str">
        <f>NE!B3</f>
        <v>Stadiul  implementării POR la data de 30.06.2015</v>
      </c>
      <c r="C3" s="106"/>
      <c r="D3" s="106"/>
      <c r="E3" s="106"/>
      <c r="F3" s="106"/>
      <c r="G3" s="106"/>
      <c r="H3" s="106"/>
      <c r="I3" s="106"/>
      <c r="J3" s="9" t="s">
        <v>24</v>
      </c>
    </row>
    <row r="4" spans="2:10" ht="30.75" customHeight="1">
      <c r="B4" s="96" t="s">
        <v>34</v>
      </c>
      <c r="C4" s="98" t="s">
        <v>17</v>
      </c>
      <c r="D4" s="100" t="s">
        <v>11</v>
      </c>
      <c r="E4" s="101"/>
      <c r="F4" s="100" t="s">
        <v>8</v>
      </c>
      <c r="G4" s="101"/>
      <c r="H4" s="100" t="s">
        <v>9</v>
      </c>
      <c r="I4" s="101"/>
      <c r="J4" s="102" t="s">
        <v>13</v>
      </c>
    </row>
    <row r="5" spans="2:10" ht="36.75" customHeight="1">
      <c r="B5" s="97"/>
      <c r="C5" s="99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3"/>
    </row>
    <row r="6" spans="2:10" ht="12.75" hidden="1">
      <c r="B6" s="4"/>
      <c r="C6" s="2">
        <f>NE!C6</f>
        <v>4.2</v>
      </c>
      <c r="D6" s="2"/>
      <c r="E6" s="2"/>
      <c r="F6" s="2"/>
      <c r="G6" s="2"/>
      <c r="H6" s="2"/>
      <c r="I6" s="2"/>
      <c r="J6" s="3"/>
    </row>
    <row r="7" spans="2:10" ht="12.75">
      <c r="B7" s="1"/>
      <c r="C7" s="19"/>
      <c r="D7" s="2"/>
      <c r="E7" s="2"/>
      <c r="F7" s="2"/>
      <c r="G7" s="2"/>
      <c r="H7" s="2"/>
      <c r="I7" s="2"/>
      <c r="J7" s="3"/>
    </row>
    <row r="8" spans="1:13" ht="12.75">
      <c r="A8" s="18"/>
      <c r="B8" s="30" t="s">
        <v>35</v>
      </c>
      <c r="C8" s="37">
        <f>C9+C10+C11+C12</f>
        <v>716.0580000000001</v>
      </c>
      <c r="D8" s="38">
        <f>D9+D12+37+49</f>
        <v>183</v>
      </c>
      <c r="E8" s="37">
        <f>E9+E10+E11+E12</f>
        <v>1317.12976883</v>
      </c>
      <c r="F8" s="38">
        <f>F9+F10+F11+F12</f>
        <v>36</v>
      </c>
      <c r="G8" s="37">
        <f>G9+G10+G11+G12</f>
        <v>291.03815069000007</v>
      </c>
      <c r="H8" s="38">
        <f>H9+H10+H11+H12</f>
        <v>122</v>
      </c>
      <c r="I8" s="37">
        <f>I9+I10+I11+I12</f>
        <v>937.5165564</v>
      </c>
      <c r="J8" s="39">
        <f>K8/C8</f>
        <v>1.432972773350762</v>
      </c>
      <c r="K8" s="16">
        <f>E8-G8</f>
        <v>1026.09161814</v>
      </c>
      <c r="L8" s="16">
        <f>L9+L10+L11</f>
        <v>872.18382909</v>
      </c>
      <c r="M8" s="16">
        <f aca="true" t="shared" si="0" ref="M8:M32">(L8*100)/C8</f>
        <v>121.8035171857587</v>
      </c>
    </row>
    <row r="9" spans="1:13" ht="12.75">
      <c r="A9" s="16">
        <v>82.41</v>
      </c>
      <c r="B9" s="24" t="s">
        <v>78</v>
      </c>
      <c r="C9" s="40">
        <f>A9*$C$6</f>
        <v>346.122</v>
      </c>
      <c r="D9" s="63">
        <v>26</v>
      </c>
      <c r="E9" s="40">
        <v>483.09299937000014</v>
      </c>
      <c r="F9" s="48">
        <v>3</v>
      </c>
      <c r="G9" s="40">
        <v>27.91215111</v>
      </c>
      <c r="H9" s="48">
        <v>22</v>
      </c>
      <c r="I9" s="40">
        <v>414.16633048</v>
      </c>
      <c r="J9" s="42">
        <f>K9/C9</f>
        <v>1.315087883058575</v>
      </c>
      <c r="K9" s="16">
        <f aca="true" t="shared" si="1" ref="K9:K33">E9-G9</f>
        <v>455.1808482600001</v>
      </c>
      <c r="L9" s="16">
        <f aca="true" t="shared" si="2" ref="L9:L32">E9-G9</f>
        <v>455.1808482600001</v>
      </c>
      <c r="M9" s="16">
        <f t="shared" si="0"/>
        <v>131.5087883058575</v>
      </c>
    </row>
    <row r="10" spans="1:13" ht="12.75">
      <c r="A10" s="16">
        <v>32.96</v>
      </c>
      <c r="B10" s="24" t="s">
        <v>79</v>
      </c>
      <c r="C10" s="40">
        <f>A10*$C$6</f>
        <v>138.43200000000002</v>
      </c>
      <c r="D10" s="51" t="s">
        <v>83</v>
      </c>
      <c r="E10" s="40">
        <v>349.6041723499999</v>
      </c>
      <c r="F10" s="48">
        <v>13</v>
      </c>
      <c r="G10" s="40">
        <v>119.62719152000001</v>
      </c>
      <c r="H10" s="48">
        <v>22</v>
      </c>
      <c r="I10" s="40">
        <v>223.87332635</v>
      </c>
      <c r="J10" s="42">
        <f>K10/C10</f>
        <v>1.6612992720613722</v>
      </c>
      <c r="K10" s="16">
        <f t="shared" si="1"/>
        <v>229.9769808299999</v>
      </c>
      <c r="L10" s="16">
        <f t="shared" si="2"/>
        <v>229.9769808299999</v>
      </c>
      <c r="M10" s="16">
        <f t="shared" si="0"/>
        <v>166.1299272061372</v>
      </c>
    </row>
    <row r="11" spans="1:13" ht="12.75">
      <c r="A11" s="16">
        <v>44.530000000000015</v>
      </c>
      <c r="B11" s="24" t="s">
        <v>80</v>
      </c>
      <c r="C11" s="40">
        <f>A11*$C$6</f>
        <v>187.02600000000007</v>
      </c>
      <c r="D11" s="48" t="s">
        <v>58</v>
      </c>
      <c r="E11" s="40">
        <v>357.2</v>
      </c>
      <c r="F11" s="48">
        <v>18</v>
      </c>
      <c r="G11" s="40">
        <v>143.49880806000002</v>
      </c>
      <c r="H11" s="48">
        <v>31</v>
      </c>
      <c r="I11" s="40">
        <v>216.56998901</v>
      </c>
      <c r="J11" s="42">
        <f>K11/C11</f>
        <v>1.1426282545742297</v>
      </c>
      <c r="K11" s="16">
        <f t="shared" si="1"/>
        <v>213.70119193999997</v>
      </c>
      <c r="L11" s="16">
        <f>C11</f>
        <v>187.02600000000007</v>
      </c>
      <c r="M11" s="16">
        <f t="shared" si="0"/>
        <v>100</v>
      </c>
    </row>
    <row r="12" spans="1:13" ht="12.75" customHeight="1">
      <c r="A12" s="18">
        <v>10.59</v>
      </c>
      <c r="B12" s="36" t="s">
        <v>77</v>
      </c>
      <c r="C12" s="68">
        <f>A12*$C$6</f>
        <v>44.478</v>
      </c>
      <c r="D12" s="67">
        <v>71</v>
      </c>
      <c r="E12" s="68">
        <v>127.23259711000003</v>
      </c>
      <c r="F12" s="67">
        <v>2</v>
      </c>
      <c r="G12" s="68">
        <v>0</v>
      </c>
      <c r="H12" s="67">
        <v>47</v>
      </c>
      <c r="I12" s="68">
        <v>82.90691056</v>
      </c>
      <c r="J12" s="88">
        <f>K12/C12</f>
        <v>2.860573701830119</v>
      </c>
      <c r="K12" s="16">
        <f>E12-G12</f>
        <v>127.23259711000003</v>
      </c>
      <c r="L12" s="16">
        <f>C12</f>
        <v>44.478</v>
      </c>
      <c r="M12" s="16">
        <f>(L12*100)/C12</f>
        <v>100</v>
      </c>
    </row>
    <row r="13" spans="1:13" ht="12.75">
      <c r="A13" s="16"/>
      <c r="B13" s="24"/>
      <c r="C13" s="40"/>
      <c r="D13" s="48"/>
      <c r="E13" s="40"/>
      <c r="F13" s="48"/>
      <c r="G13" s="40"/>
      <c r="H13" s="48"/>
      <c r="I13" s="40"/>
      <c r="J13" s="42"/>
      <c r="K13" s="16">
        <f t="shared" si="1"/>
        <v>0</v>
      </c>
      <c r="L13" s="16">
        <f t="shared" si="2"/>
        <v>0</v>
      </c>
      <c r="M13" s="16" t="e">
        <f t="shared" si="0"/>
        <v>#DIV/0!</v>
      </c>
    </row>
    <row r="14" spans="1:13" ht="12.75">
      <c r="A14" s="16"/>
      <c r="B14" s="30" t="s">
        <v>36</v>
      </c>
      <c r="C14" s="37">
        <f aca="true" t="shared" si="3" ref="C14:I14">C15</f>
        <v>473.802</v>
      </c>
      <c r="D14" s="49">
        <f t="shared" si="3"/>
        <v>23</v>
      </c>
      <c r="E14" s="37">
        <f t="shared" si="3"/>
        <v>1067.94</v>
      </c>
      <c r="F14" s="49">
        <f t="shared" si="3"/>
        <v>4</v>
      </c>
      <c r="G14" s="37">
        <f t="shared" si="3"/>
        <v>128.64</v>
      </c>
      <c r="H14" s="49">
        <f t="shared" si="3"/>
        <v>14</v>
      </c>
      <c r="I14" s="37">
        <f t="shared" si="3"/>
        <v>640.24162366</v>
      </c>
      <c r="J14" s="39">
        <f>K14/C14</f>
        <v>1.9824736915420367</v>
      </c>
      <c r="K14" s="16">
        <f t="shared" si="1"/>
        <v>939.3000000000001</v>
      </c>
      <c r="L14" s="16">
        <f>L15</f>
        <v>473.802</v>
      </c>
      <c r="M14" s="16">
        <f t="shared" si="0"/>
        <v>100</v>
      </c>
    </row>
    <row r="15" spans="1:13" ht="12.75">
      <c r="A15" s="16">
        <v>112.81</v>
      </c>
      <c r="B15" s="36" t="s">
        <v>41</v>
      </c>
      <c r="C15" s="40">
        <f>A15*$C$6</f>
        <v>473.802</v>
      </c>
      <c r="D15" s="48">
        <v>23</v>
      </c>
      <c r="E15" s="40">
        <v>1067.94</v>
      </c>
      <c r="F15" s="48">
        <v>4</v>
      </c>
      <c r="G15" s="40">
        <v>128.64</v>
      </c>
      <c r="H15" s="63">
        <v>14</v>
      </c>
      <c r="I15" s="43">
        <v>640.24162366</v>
      </c>
      <c r="J15" s="42">
        <f>K15/C15</f>
        <v>1.9824736915420367</v>
      </c>
      <c r="K15" s="16">
        <f t="shared" si="1"/>
        <v>939.3000000000001</v>
      </c>
      <c r="L15" s="16">
        <f>C15</f>
        <v>473.802</v>
      </c>
      <c r="M15" s="16">
        <f t="shared" si="0"/>
        <v>100</v>
      </c>
    </row>
    <row r="16" spans="1:13" ht="12.75">
      <c r="A16" s="16"/>
      <c r="B16" s="24"/>
      <c r="C16" s="40" t="s">
        <v>16</v>
      </c>
      <c r="D16" s="48"/>
      <c r="E16" s="40"/>
      <c r="F16" s="48"/>
      <c r="G16" s="40"/>
      <c r="H16" s="48"/>
      <c r="I16" s="40"/>
      <c r="J16" s="42"/>
      <c r="K16" s="16">
        <f t="shared" si="1"/>
        <v>0</v>
      </c>
      <c r="L16" s="16">
        <f t="shared" si="2"/>
        <v>0</v>
      </c>
      <c r="M16" s="16" t="e">
        <f t="shared" si="0"/>
        <v>#VALUE!</v>
      </c>
    </row>
    <row r="17" spans="1:13" ht="12.75">
      <c r="A17" s="16"/>
      <c r="B17" s="30" t="s">
        <v>42</v>
      </c>
      <c r="C17" s="37">
        <f aca="true" t="shared" si="4" ref="C17:I17">C18+C19+C20+C21</f>
        <v>438.27000000000004</v>
      </c>
      <c r="D17" s="49">
        <f t="shared" si="4"/>
        <v>251</v>
      </c>
      <c r="E17" s="37">
        <f t="shared" si="4"/>
        <v>1070.2466195599998</v>
      </c>
      <c r="F17" s="49">
        <f t="shared" si="4"/>
        <v>96</v>
      </c>
      <c r="G17" s="37">
        <f t="shared" si="4"/>
        <v>223.47296904</v>
      </c>
      <c r="H17" s="49">
        <f t="shared" si="4"/>
        <v>131</v>
      </c>
      <c r="I17" s="37">
        <f t="shared" si="4"/>
        <v>710.94817877</v>
      </c>
      <c r="J17" s="39">
        <f>K17/C17</f>
        <v>1.9320821651493365</v>
      </c>
      <c r="K17" s="16">
        <f t="shared" si="1"/>
        <v>846.7736505199998</v>
      </c>
      <c r="L17" s="16">
        <f>L18+L19+L20+L21</f>
        <v>466.90610191999997</v>
      </c>
      <c r="M17" s="16">
        <f t="shared" si="0"/>
        <v>106.53389506924954</v>
      </c>
    </row>
    <row r="18" spans="1:14" ht="12.75">
      <c r="A18" s="16">
        <v>28.55</v>
      </c>
      <c r="B18" s="36" t="s">
        <v>37</v>
      </c>
      <c r="C18" s="40">
        <f>A18*$C$6</f>
        <v>119.91000000000001</v>
      </c>
      <c r="D18" s="48">
        <v>22</v>
      </c>
      <c r="E18" s="40">
        <v>183.11356625</v>
      </c>
      <c r="F18" s="48">
        <v>8</v>
      </c>
      <c r="G18" s="40">
        <v>27.375255940000002</v>
      </c>
      <c r="H18" s="48">
        <v>14</v>
      </c>
      <c r="I18" s="40">
        <v>143.8210171</v>
      </c>
      <c r="J18" s="42">
        <f>K18/C18</f>
        <v>1.2987933475940285</v>
      </c>
      <c r="K18" s="16">
        <f t="shared" si="1"/>
        <v>155.73831030999997</v>
      </c>
      <c r="L18" s="16">
        <f>C18</f>
        <v>119.91000000000001</v>
      </c>
      <c r="M18" s="16">
        <f t="shared" si="0"/>
        <v>100</v>
      </c>
      <c r="N18" s="33"/>
    </row>
    <row r="19" spans="1:13" ht="15.75" customHeight="1">
      <c r="A19" s="16">
        <v>11.44</v>
      </c>
      <c r="B19" s="36" t="s">
        <v>18</v>
      </c>
      <c r="C19" s="40">
        <f>A19*$C$6</f>
        <v>48.048</v>
      </c>
      <c r="D19" s="48">
        <v>55</v>
      </c>
      <c r="E19" s="40">
        <v>126.17188918999999</v>
      </c>
      <c r="F19" s="48">
        <v>27</v>
      </c>
      <c r="G19" s="43">
        <v>61.86487580000001</v>
      </c>
      <c r="H19" s="48">
        <v>28</v>
      </c>
      <c r="I19" s="40">
        <v>63.905440260000006</v>
      </c>
      <c r="J19" s="42">
        <f>K19/C19</f>
        <v>1.3383910545704292</v>
      </c>
      <c r="K19" s="16">
        <f t="shared" si="1"/>
        <v>64.30701338999998</v>
      </c>
      <c r="L19" s="16">
        <f t="shared" si="2"/>
        <v>64.30701338999998</v>
      </c>
      <c r="M19" s="16">
        <f t="shared" si="0"/>
        <v>133.8391054570429</v>
      </c>
    </row>
    <row r="20" spans="1:13" ht="12.75">
      <c r="A20" s="16">
        <v>11.44</v>
      </c>
      <c r="B20" s="36" t="s">
        <v>43</v>
      </c>
      <c r="C20" s="40">
        <f>A20*$C$6</f>
        <v>48.048</v>
      </c>
      <c r="D20" s="48">
        <v>4</v>
      </c>
      <c r="E20" s="40">
        <v>65.52108853</v>
      </c>
      <c r="F20" s="48">
        <v>1</v>
      </c>
      <c r="G20" s="40">
        <v>5.096</v>
      </c>
      <c r="H20" s="48">
        <v>3</v>
      </c>
      <c r="I20" s="40">
        <v>60.425088530000004</v>
      </c>
      <c r="J20" s="42">
        <f>K20/C20</f>
        <v>1.2575984126290376</v>
      </c>
      <c r="K20" s="16">
        <f t="shared" si="1"/>
        <v>60.42508853</v>
      </c>
      <c r="L20" s="16">
        <f t="shared" si="2"/>
        <v>60.42508853</v>
      </c>
      <c r="M20" s="16">
        <f t="shared" si="0"/>
        <v>125.75984126290375</v>
      </c>
    </row>
    <row r="21" spans="1:14" ht="12.75">
      <c r="A21" s="16">
        <v>52.92</v>
      </c>
      <c r="B21" s="36" t="s">
        <v>44</v>
      </c>
      <c r="C21" s="40">
        <f>A21*$C$6</f>
        <v>222.264</v>
      </c>
      <c r="D21" s="48">
        <v>170</v>
      </c>
      <c r="E21" s="40">
        <v>695.4400755899999</v>
      </c>
      <c r="F21" s="48">
        <v>60</v>
      </c>
      <c r="G21" s="40">
        <v>129.1368373</v>
      </c>
      <c r="H21" s="48">
        <v>86</v>
      </c>
      <c r="I21" s="40">
        <v>442.79663288</v>
      </c>
      <c r="J21" s="42">
        <f>K21/C21</f>
        <v>2.5478855698178733</v>
      </c>
      <c r="K21" s="16">
        <f t="shared" si="1"/>
        <v>566.3032382899999</v>
      </c>
      <c r="L21" s="16">
        <f>C21</f>
        <v>222.264</v>
      </c>
      <c r="M21" s="16">
        <f t="shared" si="0"/>
        <v>100</v>
      </c>
      <c r="N21" s="33"/>
    </row>
    <row r="22" spans="1:13" ht="12.75">
      <c r="A22" s="16"/>
      <c r="B22" s="24"/>
      <c r="C22" s="40"/>
      <c r="D22" s="48"/>
      <c r="E22" s="40"/>
      <c r="F22" s="48"/>
      <c r="G22" s="40"/>
      <c r="H22" s="48"/>
      <c r="I22" s="40"/>
      <c r="J22" s="42"/>
      <c r="K22" s="16">
        <f t="shared" si="1"/>
        <v>0</v>
      </c>
      <c r="L22" s="16">
        <f t="shared" si="2"/>
        <v>0</v>
      </c>
      <c r="M22" s="16" t="e">
        <f t="shared" si="0"/>
        <v>#DIV/0!</v>
      </c>
    </row>
    <row r="23" spans="1:13" ht="12.75">
      <c r="A23" s="16"/>
      <c r="B23" s="30" t="s">
        <v>19</v>
      </c>
      <c r="C23" s="37">
        <f aca="true" t="shared" si="5" ref="C23:I23">C24+C25+C26</f>
        <v>297.36</v>
      </c>
      <c r="D23" s="49">
        <f t="shared" si="5"/>
        <v>993</v>
      </c>
      <c r="E23" s="37">
        <f t="shared" si="5"/>
        <v>1033.6722996084</v>
      </c>
      <c r="F23" s="49">
        <f t="shared" si="5"/>
        <v>611</v>
      </c>
      <c r="G23" s="37">
        <f t="shared" si="5"/>
        <v>684.0322737802001</v>
      </c>
      <c r="H23" s="49">
        <f t="shared" si="5"/>
        <v>382</v>
      </c>
      <c r="I23" s="37">
        <f t="shared" si="5"/>
        <v>355.75904092999957</v>
      </c>
      <c r="J23" s="39">
        <f>K23/C23</f>
        <v>1.1758139152145544</v>
      </c>
      <c r="K23" s="16">
        <f t="shared" si="1"/>
        <v>349.6400258281999</v>
      </c>
      <c r="L23" s="16">
        <f>L24+L25+L26</f>
        <v>349.64002582820007</v>
      </c>
      <c r="M23" s="16">
        <f t="shared" si="0"/>
        <v>117.5813915214555</v>
      </c>
    </row>
    <row r="24" spans="1:13" ht="12.75">
      <c r="A24" s="16">
        <v>36.54</v>
      </c>
      <c r="B24" s="36" t="s">
        <v>20</v>
      </c>
      <c r="C24" s="40">
        <f>A24*$C$6</f>
        <v>153.468</v>
      </c>
      <c r="D24" s="48">
        <v>42</v>
      </c>
      <c r="E24" s="64">
        <v>515.98743005</v>
      </c>
      <c r="F24" s="48">
        <v>30</v>
      </c>
      <c r="G24" s="40">
        <v>362.02185302</v>
      </c>
      <c r="H24" s="48">
        <v>12</v>
      </c>
      <c r="I24" s="40">
        <v>151.33721377999998</v>
      </c>
      <c r="J24" s="42">
        <f>K24/C24</f>
        <v>1.0032422200719366</v>
      </c>
      <c r="K24" s="16">
        <f t="shared" si="1"/>
        <v>153.96557702999996</v>
      </c>
      <c r="L24" s="16">
        <f t="shared" si="2"/>
        <v>153.96557702999996</v>
      </c>
      <c r="M24" s="16">
        <f t="shared" si="0"/>
        <v>100.32422200719367</v>
      </c>
    </row>
    <row r="25" spans="1:13" ht="12.75">
      <c r="A25" s="16">
        <v>0</v>
      </c>
      <c r="B25" s="24" t="s">
        <v>21</v>
      </c>
      <c r="C25" s="40">
        <f>A25*$C$6</f>
        <v>0</v>
      </c>
      <c r="D25" s="48">
        <v>0</v>
      </c>
      <c r="E25" s="40">
        <v>0</v>
      </c>
      <c r="F25" s="48">
        <v>0</v>
      </c>
      <c r="G25" s="40">
        <v>0</v>
      </c>
      <c r="H25" s="48">
        <v>0</v>
      </c>
      <c r="I25" s="40">
        <v>0</v>
      </c>
      <c r="J25" s="42">
        <v>0</v>
      </c>
      <c r="K25" s="16">
        <f t="shared" si="1"/>
        <v>0</v>
      </c>
      <c r="L25" s="16">
        <f t="shared" si="2"/>
        <v>0</v>
      </c>
      <c r="M25" s="16" t="e">
        <f t="shared" si="0"/>
        <v>#DIV/0!</v>
      </c>
    </row>
    <row r="26" spans="1:13" ht="12.75">
      <c r="A26" s="16">
        <v>34.26</v>
      </c>
      <c r="B26" s="36" t="s">
        <v>38</v>
      </c>
      <c r="C26" s="40">
        <f>A26*$C$6</f>
        <v>143.892</v>
      </c>
      <c r="D26" s="48">
        <v>951</v>
      </c>
      <c r="E26" s="40">
        <v>517.6848695584001</v>
      </c>
      <c r="F26" s="48">
        <v>581</v>
      </c>
      <c r="G26" s="40">
        <v>322.0104207602</v>
      </c>
      <c r="H26" s="48">
        <v>370</v>
      </c>
      <c r="I26" s="40">
        <v>204.4218271499996</v>
      </c>
      <c r="J26" s="42">
        <f>K26/C26</f>
        <v>1.3598702415575579</v>
      </c>
      <c r="K26" s="16">
        <f t="shared" si="1"/>
        <v>195.6744487982001</v>
      </c>
      <c r="L26" s="16">
        <f t="shared" si="2"/>
        <v>195.6744487982001</v>
      </c>
      <c r="M26" s="16">
        <f t="shared" si="0"/>
        <v>135.9870241557558</v>
      </c>
    </row>
    <row r="27" spans="1:13" ht="12.75">
      <c r="A27" s="16"/>
      <c r="B27" s="24"/>
      <c r="C27" s="40"/>
      <c r="D27" s="48"/>
      <c r="E27" s="40"/>
      <c r="F27" s="48"/>
      <c r="G27" s="40"/>
      <c r="H27" s="48"/>
      <c r="I27" s="40"/>
      <c r="J27" s="42"/>
      <c r="K27" s="16">
        <f t="shared" si="1"/>
        <v>0</v>
      </c>
      <c r="L27" s="16">
        <f t="shared" si="2"/>
        <v>0</v>
      </c>
      <c r="M27" s="16" t="e">
        <f t="shared" si="0"/>
        <v>#DIV/0!</v>
      </c>
    </row>
    <row r="28" spans="1:13" ht="12.75">
      <c r="A28" s="16"/>
      <c r="B28" s="30" t="s">
        <v>22</v>
      </c>
      <c r="C28" s="37">
        <f aca="true" t="shared" si="6" ref="C28:I28">C29+C30+C31</f>
        <v>337.80600000000004</v>
      </c>
      <c r="D28" s="49">
        <f t="shared" si="6"/>
        <v>140</v>
      </c>
      <c r="E28" s="37">
        <f t="shared" si="6"/>
        <v>680.25342988</v>
      </c>
      <c r="F28" s="49">
        <f t="shared" si="6"/>
        <v>60</v>
      </c>
      <c r="G28" s="37">
        <f t="shared" si="6"/>
        <v>368.94671234000003</v>
      </c>
      <c r="H28" s="49">
        <f t="shared" si="6"/>
        <v>72</v>
      </c>
      <c r="I28" s="37">
        <f t="shared" si="6"/>
        <v>305.85110450999997</v>
      </c>
      <c r="J28" s="39">
        <f>K28/C28</f>
        <v>0.9215547312362715</v>
      </c>
      <c r="K28" s="16">
        <f t="shared" si="1"/>
        <v>311.30671753999997</v>
      </c>
      <c r="L28" s="16">
        <f>L29+L30+L31</f>
        <v>296.39230669999995</v>
      </c>
      <c r="M28" s="16">
        <f t="shared" si="0"/>
        <v>87.74039143768906</v>
      </c>
    </row>
    <row r="29" spans="1:13" ht="12.75">
      <c r="A29" s="16">
        <v>30.22</v>
      </c>
      <c r="B29" s="36" t="s">
        <v>23</v>
      </c>
      <c r="C29" s="40">
        <f>A29*$C$6</f>
        <v>126.924</v>
      </c>
      <c r="D29" s="48">
        <v>21</v>
      </c>
      <c r="E29" s="40">
        <v>247.71425256000003</v>
      </c>
      <c r="F29" s="48">
        <v>9</v>
      </c>
      <c r="G29" s="40">
        <v>105.87584172</v>
      </c>
      <c r="H29" s="63">
        <v>12</v>
      </c>
      <c r="I29" s="43">
        <v>140.561103</v>
      </c>
      <c r="J29" s="42">
        <f>K29/C29</f>
        <v>1.1175066247518204</v>
      </c>
      <c r="K29" s="16">
        <f t="shared" si="1"/>
        <v>141.83841084000005</v>
      </c>
      <c r="L29" s="16">
        <f>C29</f>
        <v>126.924</v>
      </c>
      <c r="M29" s="16">
        <f t="shared" si="0"/>
        <v>100</v>
      </c>
    </row>
    <row r="30" spans="1:13" ht="12.75">
      <c r="A30" s="16">
        <v>33.52</v>
      </c>
      <c r="B30" s="36" t="s">
        <v>39</v>
      </c>
      <c r="C30" s="40">
        <f>A30*$C$6</f>
        <v>140.78400000000002</v>
      </c>
      <c r="D30" s="48">
        <v>24</v>
      </c>
      <c r="E30" s="40">
        <v>372.3685246</v>
      </c>
      <c r="F30" s="48">
        <v>16</v>
      </c>
      <c r="G30" s="40">
        <v>241.66566291000004</v>
      </c>
      <c r="H30" s="48">
        <v>8</v>
      </c>
      <c r="I30" s="40">
        <v>131.935255</v>
      </c>
      <c r="J30" s="42">
        <f>K30/C30</f>
        <v>0.9283928691470618</v>
      </c>
      <c r="K30" s="16">
        <f t="shared" si="1"/>
        <v>130.70286168999996</v>
      </c>
      <c r="L30" s="16">
        <f t="shared" si="2"/>
        <v>130.70286168999996</v>
      </c>
      <c r="M30" s="16">
        <f t="shared" si="0"/>
        <v>92.83928691470616</v>
      </c>
    </row>
    <row r="31" spans="1:13" ht="12.75">
      <c r="A31" s="16">
        <v>16.69</v>
      </c>
      <c r="B31" s="36" t="s">
        <v>33</v>
      </c>
      <c r="C31" s="40">
        <f>A31*$C$6</f>
        <v>70.09800000000001</v>
      </c>
      <c r="D31" s="48">
        <v>95</v>
      </c>
      <c r="E31" s="40">
        <v>60.17065272000001</v>
      </c>
      <c r="F31" s="48">
        <v>35</v>
      </c>
      <c r="G31" s="40">
        <v>21.405207709999992</v>
      </c>
      <c r="H31" s="48">
        <v>52</v>
      </c>
      <c r="I31" s="40">
        <v>33.35474651</v>
      </c>
      <c r="J31" s="42">
        <f>K31/C31</f>
        <v>0.553017846586208</v>
      </c>
      <c r="K31" s="16">
        <f t="shared" si="1"/>
        <v>38.765445010000015</v>
      </c>
      <c r="L31" s="16">
        <f t="shared" si="2"/>
        <v>38.765445010000015</v>
      </c>
      <c r="M31" s="16">
        <f t="shared" si="0"/>
        <v>55.301784658620804</v>
      </c>
    </row>
    <row r="32" spans="1:13" ht="12.75">
      <c r="A32" s="16"/>
      <c r="B32" s="4"/>
      <c r="C32" s="40"/>
      <c r="D32" s="48"/>
      <c r="E32" s="40"/>
      <c r="F32" s="48"/>
      <c r="G32" s="40"/>
      <c r="H32" s="48"/>
      <c r="I32" s="40"/>
      <c r="J32" s="42"/>
      <c r="K32" s="16">
        <f t="shared" si="1"/>
        <v>0</v>
      </c>
      <c r="L32" s="16">
        <f t="shared" si="2"/>
        <v>0</v>
      </c>
      <c r="M32" s="16" t="e">
        <f t="shared" si="0"/>
        <v>#DIV/0!</v>
      </c>
    </row>
    <row r="33" spans="1:13" ht="13.5" thickBot="1">
      <c r="A33" s="16">
        <f>SUM(A9:A32)</f>
        <v>538.8800000000001</v>
      </c>
      <c r="B33" s="32" t="s">
        <v>0</v>
      </c>
      <c r="C33" s="44">
        <f>C8+C14+C17+C23+C28</f>
        <v>2263.2960000000003</v>
      </c>
      <c r="D33" s="50">
        <f aca="true" t="shared" si="7" ref="D33:I33">D8+D14+D17+D23+D28</f>
        <v>1590</v>
      </c>
      <c r="E33" s="44">
        <f t="shared" si="7"/>
        <v>5169.2421178784</v>
      </c>
      <c r="F33" s="50">
        <f t="shared" si="7"/>
        <v>807</v>
      </c>
      <c r="G33" s="44">
        <f t="shared" si="7"/>
        <v>1696.1301058502002</v>
      </c>
      <c r="H33" s="50">
        <f t="shared" si="7"/>
        <v>721</v>
      </c>
      <c r="I33" s="44">
        <f t="shared" si="7"/>
        <v>2950.3165042699998</v>
      </c>
      <c r="J33" s="47">
        <f>K33/C33</f>
        <v>1.534537246576762</v>
      </c>
      <c r="K33" s="16">
        <f t="shared" si="1"/>
        <v>3473.1120120281994</v>
      </c>
      <c r="L33" s="16">
        <f>L8+L14+L17+L23+L28</f>
        <v>2458.9242635382</v>
      </c>
      <c r="M33" s="16">
        <f>L33/C33</f>
        <v>1.086435120964381</v>
      </c>
    </row>
    <row r="34" ht="12.75">
      <c r="L34" s="16">
        <f>L33-L14</f>
        <v>1985.1222635382</v>
      </c>
    </row>
    <row r="35" spans="2:15" ht="12.75" customHeight="1">
      <c r="B35" s="95" t="s">
        <v>45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</row>
    <row r="36" spans="2:10" ht="12.75">
      <c r="B36" s="29" t="s">
        <v>51</v>
      </c>
      <c r="C36" s="29"/>
      <c r="D36" s="29"/>
      <c r="E36" s="29"/>
      <c r="F36" s="29"/>
      <c r="G36" s="29"/>
      <c r="H36" s="29"/>
      <c r="I36" s="29"/>
      <c r="J36" s="29"/>
    </row>
    <row r="37" spans="2:10" ht="18" customHeight="1">
      <c r="B37" s="29" t="s">
        <v>76</v>
      </c>
      <c r="C37" s="29"/>
      <c r="D37" s="29"/>
      <c r="E37" s="29"/>
      <c r="F37" s="29"/>
      <c r="G37" s="29"/>
      <c r="H37" s="29"/>
      <c r="I37" s="29"/>
      <c r="J37" s="29"/>
    </row>
    <row r="38" spans="2:10" ht="12.75">
      <c r="B38" s="93"/>
      <c r="C38" s="93"/>
      <c r="D38" s="93"/>
      <c r="E38" s="93"/>
      <c r="F38" s="93"/>
      <c r="G38" s="93"/>
      <c r="H38" s="93"/>
      <c r="I38" s="93"/>
      <c r="J38" s="93"/>
    </row>
  </sheetData>
  <sheetProtection/>
  <mergeCells count="10">
    <mergeCell ref="B38:J38"/>
    <mergeCell ref="B35:O35"/>
    <mergeCell ref="D4:E4"/>
    <mergeCell ref="F4:G4"/>
    <mergeCell ref="H4:I4"/>
    <mergeCell ref="B2:J2"/>
    <mergeCell ref="J4:J5"/>
    <mergeCell ref="B4:B5"/>
    <mergeCell ref="B3:I3"/>
    <mergeCell ref="C4:C5"/>
  </mergeCells>
  <printOptions/>
  <pageMargins left="0.2" right="0" top="0.56" bottom="0.63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8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10.00390625" style="0" hidden="1" customWidth="1"/>
    <col min="2" max="2" width="34.8515625" style="0" customWidth="1"/>
    <col min="3" max="3" width="11.57421875" style="0" customWidth="1"/>
    <col min="4" max="4" width="9.28125" style="0" customWidth="1"/>
    <col min="5" max="5" width="10.7109375" style="0" customWidth="1"/>
    <col min="6" max="6" width="8.7109375" style="0" customWidth="1"/>
    <col min="7" max="7" width="10.00390625" style="0" customWidth="1"/>
    <col min="8" max="8" width="7.28125" style="0" customWidth="1"/>
    <col min="9" max="9" width="10.28125" style="0" customWidth="1"/>
    <col min="10" max="10" width="11.57421875" style="0" customWidth="1"/>
    <col min="11" max="11" width="9.7109375" style="0" hidden="1" customWidth="1"/>
    <col min="12" max="13" width="9.140625" style="0" hidden="1" customWidth="1"/>
  </cols>
  <sheetData>
    <row r="2" spans="1:10" ht="12.75">
      <c r="A2">
        <v>148.61</v>
      </c>
      <c r="B2" s="108" t="s">
        <v>31</v>
      </c>
      <c r="C2" s="108"/>
      <c r="D2" s="108"/>
      <c r="E2" s="108"/>
      <c r="F2" s="108"/>
      <c r="G2" s="108"/>
      <c r="H2" s="108"/>
      <c r="I2" s="108"/>
      <c r="J2" s="108"/>
    </row>
    <row r="3" spans="2:10" ht="13.5" thickBot="1">
      <c r="B3" s="106" t="str">
        <f>NE!B3</f>
        <v>Stadiul  implementării POR la data de 30.06.2015</v>
      </c>
      <c r="C3" s="106"/>
      <c r="D3" s="106"/>
      <c r="E3" s="106"/>
      <c r="F3" s="106"/>
      <c r="G3" s="106"/>
      <c r="H3" s="106"/>
      <c r="I3" s="106"/>
      <c r="J3" s="9" t="s">
        <v>24</v>
      </c>
    </row>
    <row r="4" spans="2:10" ht="30.75" customHeight="1">
      <c r="B4" s="96" t="s">
        <v>34</v>
      </c>
      <c r="C4" s="98" t="s">
        <v>17</v>
      </c>
      <c r="D4" s="100" t="s">
        <v>11</v>
      </c>
      <c r="E4" s="101"/>
      <c r="F4" s="100" t="s">
        <v>8</v>
      </c>
      <c r="G4" s="101"/>
      <c r="H4" s="100" t="s">
        <v>9</v>
      </c>
      <c r="I4" s="101"/>
      <c r="J4" s="102" t="s">
        <v>13</v>
      </c>
    </row>
    <row r="5" spans="2:10" ht="42" customHeight="1">
      <c r="B5" s="97"/>
      <c r="C5" s="99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3"/>
    </row>
    <row r="6" spans="2:10" ht="12.75" hidden="1">
      <c r="B6" s="4"/>
      <c r="C6" s="2">
        <f>NE!C6</f>
        <v>4.2</v>
      </c>
      <c r="D6" s="2"/>
      <c r="E6" s="2"/>
      <c r="F6" s="2"/>
      <c r="G6" s="2"/>
      <c r="H6" s="2"/>
      <c r="I6" s="2"/>
      <c r="J6" s="3"/>
    </row>
    <row r="7" spans="2:10" ht="12.75">
      <c r="B7" s="1"/>
      <c r="C7" s="2"/>
      <c r="D7" s="2"/>
      <c r="E7" s="2"/>
      <c r="F7" s="2"/>
      <c r="G7" s="2"/>
      <c r="H7" s="2"/>
      <c r="I7" s="2"/>
      <c r="J7" s="3"/>
    </row>
    <row r="8" spans="1:13" ht="12.75">
      <c r="A8" s="18"/>
      <c r="B8" s="30" t="s">
        <v>35</v>
      </c>
      <c r="C8" s="37">
        <f>C9+C10+C11+C12</f>
        <v>645.624</v>
      </c>
      <c r="D8" s="38">
        <f>D9+D12+14+27</f>
        <v>90</v>
      </c>
      <c r="E8" s="37">
        <f>E9+E10+E11+E12</f>
        <v>1176.38405804</v>
      </c>
      <c r="F8" s="38">
        <f>F9+F10+F11+F12</f>
        <v>22</v>
      </c>
      <c r="G8" s="37">
        <f>G9+G10+G11+G12</f>
        <v>313.90166387</v>
      </c>
      <c r="H8" s="38">
        <f>H9+H10+H11+H12</f>
        <v>68</v>
      </c>
      <c r="I8" s="37">
        <f>I9+I10+I11+I12</f>
        <v>839.6136378199999</v>
      </c>
      <c r="J8" s="39">
        <f>K8/C8</f>
        <v>1.3358896109345375</v>
      </c>
      <c r="K8" s="16">
        <f>E8-G8</f>
        <v>862.4823941699999</v>
      </c>
      <c r="L8" s="16">
        <f>L9+L10+L11</f>
        <v>702.95991601</v>
      </c>
      <c r="M8" s="16">
        <f aca="true" t="shared" si="0" ref="M8:M32">(L8*100)/C8</f>
        <v>108.8806977451272</v>
      </c>
    </row>
    <row r="9" spans="1:13" ht="12.75">
      <c r="A9" s="16">
        <v>74.3</v>
      </c>
      <c r="B9" s="24" t="s">
        <v>78</v>
      </c>
      <c r="C9" s="40">
        <f>A9*$C$6</f>
        <v>312.06</v>
      </c>
      <c r="D9" s="48">
        <v>35</v>
      </c>
      <c r="E9" s="40">
        <v>530.18980256</v>
      </c>
      <c r="F9" s="48">
        <v>10</v>
      </c>
      <c r="G9" s="40">
        <v>153.52089275</v>
      </c>
      <c r="H9" s="48">
        <v>25</v>
      </c>
      <c r="I9" s="40">
        <v>357.79085734999995</v>
      </c>
      <c r="J9" s="42">
        <f>K9/C9</f>
        <v>1.2070400237454333</v>
      </c>
      <c r="K9" s="16">
        <f aca="true" t="shared" si="1" ref="K9:K33">E9-G9</f>
        <v>376.66890980999995</v>
      </c>
      <c r="L9" s="16">
        <f aca="true" t="shared" si="2" ref="L9:L32">E9-G9</f>
        <v>376.66890980999995</v>
      </c>
      <c r="M9" s="16">
        <f t="shared" si="0"/>
        <v>120.70400237454335</v>
      </c>
    </row>
    <row r="10" spans="1:13" ht="12.75">
      <c r="A10" s="16">
        <v>29.72</v>
      </c>
      <c r="B10" s="24" t="s">
        <v>79</v>
      </c>
      <c r="C10" s="40">
        <f>A10*$C$6</f>
        <v>124.824</v>
      </c>
      <c r="D10" s="51" t="s">
        <v>74</v>
      </c>
      <c r="E10" s="40">
        <v>246.44721674000004</v>
      </c>
      <c r="F10" s="48">
        <v>2</v>
      </c>
      <c r="G10" s="40">
        <v>88.78621053999998</v>
      </c>
      <c r="H10" s="48">
        <v>11</v>
      </c>
      <c r="I10" s="40">
        <v>131.17799762</v>
      </c>
      <c r="J10" s="42">
        <f>K10/C10</f>
        <v>1.2630664471575983</v>
      </c>
      <c r="K10" s="16">
        <f t="shared" si="1"/>
        <v>157.66100620000006</v>
      </c>
      <c r="L10" s="16">
        <f t="shared" si="2"/>
        <v>157.66100620000006</v>
      </c>
      <c r="M10" s="16">
        <f t="shared" si="0"/>
        <v>126.30664471575984</v>
      </c>
    </row>
    <row r="11" spans="1:13" ht="12.75">
      <c r="A11" s="16">
        <v>40.150000000000006</v>
      </c>
      <c r="B11" s="24" t="s">
        <v>80</v>
      </c>
      <c r="C11" s="40">
        <f>A11*$C$6</f>
        <v>168.63000000000002</v>
      </c>
      <c r="D11" s="48" t="s">
        <v>55</v>
      </c>
      <c r="E11" s="40">
        <v>352.04</v>
      </c>
      <c r="F11" s="48">
        <v>9</v>
      </c>
      <c r="G11" s="40">
        <v>66.49</v>
      </c>
      <c r="H11" s="48">
        <v>19</v>
      </c>
      <c r="I11" s="40">
        <v>312.448031</v>
      </c>
      <c r="J11" s="42">
        <f>K11/C11</f>
        <v>1.6933523097906658</v>
      </c>
      <c r="K11" s="16">
        <f t="shared" si="1"/>
        <v>285.55</v>
      </c>
      <c r="L11" s="16">
        <f>C11</f>
        <v>168.63000000000002</v>
      </c>
      <c r="M11" s="16">
        <f t="shared" si="0"/>
        <v>100.00000000000001</v>
      </c>
    </row>
    <row r="12" spans="1:13" ht="12.75" customHeight="1">
      <c r="A12" s="16">
        <v>9.55</v>
      </c>
      <c r="B12" s="36" t="s">
        <v>77</v>
      </c>
      <c r="C12" s="52">
        <f>A12*$C$6</f>
        <v>40.11000000000001</v>
      </c>
      <c r="D12" s="89">
        <v>14</v>
      </c>
      <c r="E12" s="90">
        <v>47.70703874</v>
      </c>
      <c r="F12" s="89">
        <v>1</v>
      </c>
      <c r="G12" s="90">
        <v>5.10456058</v>
      </c>
      <c r="H12" s="89">
        <v>13</v>
      </c>
      <c r="I12" s="90">
        <v>38.19675184999999</v>
      </c>
      <c r="J12" s="88">
        <f>K12/C12</f>
        <v>1.0621410660683122</v>
      </c>
      <c r="K12" s="16">
        <f t="shared" si="1"/>
        <v>42.602478160000004</v>
      </c>
      <c r="L12" s="16"/>
      <c r="M12" s="16"/>
    </row>
    <row r="13" spans="1:13" ht="12.75">
      <c r="A13" s="16"/>
      <c r="B13" s="24"/>
      <c r="C13" s="40"/>
      <c r="D13" s="48"/>
      <c r="E13" s="40"/>
      <c r="F13" s="48"/>
      <c r="G13" s="40"/>
      <c r="H13" s="48"/>
      <c r="I13" s="40"/>
      <c r="J13" s="42"/>
      <c r="K13" s="16">
        <f t="shared" si="1"/>
        <v>0</v>
      </c>
      <c r="L13" s="16">
        <f t="shared" si="2"/>
        <v>0</v>
      </c>
      <c r="M13" s="16" t="e">
        <f t="shared" si="0"/>
        <v>#DIV/0!</v>
      </c>
    </row>
    <row r="14" spans="1:13" ht="12.75">
      <c r="A14" s="16"/>
      <c r="B14" s="30" t="s">
        <v>36</v>
      </c>
      <c r="C14" s="37">
        <f aca="true" t="shared" si="3" ref="C14:I14">C15</f>
        <v>427.182</v>
      </c>
      <c r="D14" s="49">
        <f t="shared" si="3"/>
        <v>46</v>
      </c>
      <c r="E14" s="37">
        <f t="shared" si="3"/>
        <v>1337.3</v>
      </c>
      <c r="F14" s="49">
        <f t="shared" si="3"/>
        <v>17</v>
      </c>
      <c r="G14" s="37">
        <f t="shared" si="3"/>
        <v>442.39316397</v>
      </c>
      <c r="H14" s="49">
        <f t="shared" si="3"/>
        <v>20</v>
      </c>
      <c r="I14" s="37">
        <f t="shared" si="3"/>
        <v>546.2419064100001</v>
      </c>
      <c r="J14" s="39">
        <f>K14/C14</f>
        <v>2.094907641309793</v>
      </c>
      <c r="K14" s="16">
        <f t="shared" si="1"/>
        <v>894.90683603</v>
      </c>
      <c r="L14" s="16">
        <f>L15</f>
        <v>427.182</v>
      </c>
      <c r="M14" s="16">
        <f t="shared" si="0"/>
        <v>100</v>
      </c>
    </row>
    <row r="15" spans="1:14" ht="12.75">
      <c r="A15" s="16">
        <v>101.71</v>
      </c>
      <c r="B15" s="36" t="s">
        <v>41</v>
      </c>
      <c r="C15" s="40">
        <f>A15*$C$6</f>
        <v>427.182</v>
      </c>
      <c r="D15" s="48">
        <v>46</v>
      </c>
      <c r="E15" s="40">
        <v>1337.3</v>
      </c>
      <c r="F15" s="48">
        <v>17</v>
      </c>
      <c r="G15" s="40">
        <v>442.39316397</v>
      </c>
      <c r="H15" s="63">
        <v>20</v>
      </c>
      <c r="I15" s="43">
        <v>546.2419064100001</v>
      </c>
      <c r="J15" s="42">
        <f>K15/C15</f>
        <v>2.094907641309793</v>
      </c>
      <c r="K15" s="16">
        <f t="shared" si="1"/>
        <v>894.90683603</v>
      </c>
      <c r="L15" s="16">
        <f>C15</f>
        <v>427.182</v>
      </c>
      <c r="M15" s="16">
        <f t="shared" si="0"/>
        <v>100</v>
      </c>
      <c r="N15" s="33"/>
    </row>
    <row r="16" spans="1:13" ht="12.75">
      <c r="A16" s="16"/>
      <c r="B16" s="24"/>
      <c r="C16" s="40"/>
      <c r="D16" s="48"/>
      <c r="E16" s="40"/>
      <c r="F16" s="48"/>
      <c r="G16" s="40"/>
      <c r="H16" s="48"/>
      <c r="I16" s="40"/>
      <c r="J16" s="42"/>
      <c r="K16" s="16">
        <f t="shared" si="1"/>
        <v>0</v>
      </c>
      <c r="L16" s="16">
        <f t="shared" si="2"/>
        <v>0</v>
      </c>
      <c r="M16" s="16" t="e">
        <f t="shared" si="0"/>
        <v>#DIV/0!</v>
      </c>
    </row>
    <row r="17" spans="1:13" ht="12.75">
      <c r="A17" s="16"/>
      <c r="B17" s="30" t="s">
        <v>42</v>
      </c>
      <c r="C17" s="37">
        <f aca="true" t="shared" si="4" ref="C17:I17">C18+C19+C20+C21</f>
        <v>390.81</v>
      </c>
      <c r="D17" s="49">
        <f t="shared" si="4"/>
        <v>231</v>
      </c>
      <c r="E17" s="37">
        <f t="shared" si="4"/>
        <v>970.4801440800001</v>
      </c>
      <c r="F17" s="49">
        <f t="shared" si="4"/>
        <v>68</v>
      </c>
      <c r="G17" s="37">
        <f t="shared" si="4"/>
        <v>216.29400368</v>
      </c>
      <c r="H17" s="49">
        <f t="shared" si="4"/>
        <v>103</v>
      </c>
      <c r="I17" s="37">
        <f t="shared" si="4"/>
        <v>460.20081866</v>
      </c>
      <c r="J17" s="39">
        <f>K17/C17</f>
        <v>1.9298025649292498</v>
      </c>
      <c r="K17" s="16">
        <f t="shared" si="1"/>
        <v>754.1861404000001</v>
      </c>
      <c r="L17" s="16">
        <f>L18+L19+L20+L21</f>
        <v>435.75457080999996</v>
      </c>
      <c r="M17" s="16">
        <f t="shared" si="0"/>
        <v>111.50036355518024</v>
      </c>
    </row>
    <row r="18" spans="1:13" ht="12.75">
      <c r="A18" s="16">
        <v>24.72</v>
      </c>
      <c r="B18" s="36" t="s">
        <v>37</v>
      </c>
      <c r="C18" s="40">
        <f>A18*$C$6</f>
        <v>103.824</v>
      </c>
      <c r="D18" s="48">
        <v>14</v>
      </c>
      <c r="E18" s="40">
        <v>132.18812731</v>
      </c>
      <c r="F18" s="48">
        <v>2</v>
      </c>
      <c r="G18" s="40">
        <v>6.17253611</v>
      </c>
      <c r="H18" s="48">
        <v>12</v>
      </c>
      <c r="I18" s="40">
        <v>125.53077013</v>
      </c>
      <c r="J18" s="42">
        <f>K18/C18</f>
        <v>1.213742402527354</v>
      </c>
      <c r="K18" s="16">
        <f t="shared" si="1"/>
        <v>126.0155912</v>
      </c>
      <c r="L18" s="16">
        <f t="shared" si="2"/>
        <v>126.0155912</v>
      </c>
      <c r="M18" s="16">
        <f t="shared" si="0"/>
        <v>121.3742402527354</v>
      </c>
    </row>
    <row r="19" spans="1:13" ht="12.75">
      <c r="A19" s="16">
        <v>10.31</v>
      </c>
      <c r="B19" s="36" t="s">
        <v>18</v>
      </c>
      <c r="C19" s="40">
        <f>A19*$C$6</f>
        <v>43.30200000000001</v>
      </c>
      <c r="D19" s="48">
        <v>51</v>
      </c>
      <c r="E19" s="40">
        <v>112.50192167999997</v>
      </c>
      <c r="F19" s="48">
        <v>25</v>
      </c>
      <c r="G19" s="40">
        <v>56.5477878</v>
      </c>
      <c r="H19" s="48">
        <v>23</v>
      </c>
      <c r="I19" s="40">
        <v>51.532468</v>
      </c>
      <c r="J19" s="42">
        <f>K19/C19</f>
        <v>1.2921835915200213</v>
      </c>
      <c r="K19" s="16">
        <f t="shared" si="1"/>
        <v>55.954133879999965</v>
      </c>
      <c r="L19" s="16">
        <f t="shared" si="2"/>
        <v>55.954133879999965</v>
      </c>
      <c r="M19" s="16">
        <f t="shared" si="0"/>
        <v>129.2183591520021</v>
      </c>
    </row>
    <row r="20" spans="1:13" ht="25.5">
      <c r="A20" s="16">
        <v>10.31</v>
      </c>
      <c r="B20" s="36" t="s">
        <v>43</v>
      </c>
      <c r="C20" s="40">
        <f>A20*$C$6</f>
        <v>43.30200000000001</v>
      </c>
      <c r="D20" s="48">
        <v>3</v>
      </c>
      <c r="E20" s="40">
        <v>53.40284573</v>
      </c>
      <c r="F20" s="48"/>
      <c r="G20" s="40">
        <v>0</v>
      </c>
      <c r="H20" s="48">
        <v>3</v>
      </c>
      <c r="I20" s="40">
        <v>53.35319805</v>
      </c>
      <c r="J20" s="42">
        <f>K20/C20</f>
        <v>1.233265108540021</v>
      </c>
      <c r="K20" s="16">
        <f t="shared" si="1"/>
        <v>53.40284573</v>
      </c>
      <c r="L20" s="16">
        <f t="shared" si="2"/>
        <v>53.40284573</v>
      </c>
      <c r="M20" s="16">
        <f t="shared" si="0"/>
        <v>123.32651085400211</v>
      </c>
    </row>
    <row r="21" spans="1:14" ht="12.75">
      <c r="A21" s="16">
        <v>47.71</v>
      </c>
      <c r="B21" s="36" t="s">
        <v>44</v>
      </c>
      <c r="C21" s="40">
        <f>A21*$C$6</f>
        <v>200.382</v>
      </c>
      <c r="D21" s="48">
        <v>163</v>
      </c>
      <c r="E21" s="40">
        <v>672.38724936</v>
      </c>
      <c r="F21" s="48">
        <v>41</v>
      </c>
      <c r="G21" s="40">
        <v>153.57367977</v>
      </c>
      <c r="H21" s="48">
        <v>65</v>
      </c>
      <c r="I21" s="40">
        <v>229.78438247999998</v>
      </c>
      <c r="J21" s="42">
        <f>K21/C21</f>
        <v>2.589122623738659</v>
      </c>
      <c r="K21" s="16">
        <f t="shared" si="1"/>
        <v>518.81356959</v>
      </c>
      <c r="L21" s="16">
        <f>C21</f>
        <v>200.382</v>
      </c>
      <c r="M21" s="16">
        <f t="shared" si="0"/>
        <v>100</v>
      </c>
      <c r="N21" s="33"/>
    </row>
    <row r="22" spans="1:13" ht="12.75">
      <c r="A22" s="16"/>
      <c r="B22" s="24"/>
      <c r="C22" s="40"/>
      <c r="D22" s="48"/>
      <c r="E22" s="40"/>
      <c r="F22" s="48"/>
      <c r="G22" s="40"/>
      <c r="H22" s="48"/>
      <c r="I22" s="40"/>
      <c r="J22" s="42"/>
      <c r="K22" s="16">
        <f t="shared" si="1"/>
        <v>0</v>
      </c>
      <c r="L22" s="16">
        <f t="shared" si="2"/>
        <v>0</v>
      </c>
      <c r="M22" s="16" t="e">
        <f t="shared" si="0"/>
        <v>#DIV/0!</v>
      </c>
    </row>
    <row r="23" spans="1:13" ht="12.75">
      <c r="A23" s="16"/>
      <c r="B23" s="30" t="s">
        <v>19</v>
      </c>
      <c r="C23" s="37">
        <f aca="true" t="shared" si="5" ref="C23:I23">C24+C25+C26</f>
        <v>250.11</v>
      </c>
      <c r="D23" s="49">
        <f t="shared" si="5"/>
        <v>691</v>
      </c>
      <c r="E23" s="37">
        <f t="shared" si="5"/>
        <v>906.8390571909999</v>
      </c>
      <c r="F23" s="49">
        <f t="shared" si="5"/>
        <v>476</v>
      </c>
      <c r="G23" s="37">
        <f t="shared" si="5"/>
        <v>659.5315264310001</v>
      </c>
      <c r="H23" s="49">
        <f t="shared" si="5"/>
        <v>215</v>
      </c>
      <c r="I23" s="37">
        <f t="shared" si="5"/>
        <v>254.80899932999</v>
      </c>
      <c r="J23" s="39">
        <f>K23/C23</f>
        <v>0.988795053216584</v>
      </c>
      <c r="K23" s="16">
        <f t="shared" si="1"/>
        <v>247.30753075999985</v>
      </c>
      <c r="L23" s="16">
        <f>L24+L25+L26</f>
        <v>247.30753075999982</v>
      </c>
      <c r="M23" s="16">
        <f t="shared" si="0"/>
        <v>98.8795053216584</v>
      </c>
    </row>
    <row r="24" spans="1:13" ht="12.75">
      <c r="A24" s="16">
        <v>30.91</v>
      </c>
      <c r="B24" s="36" t="s">
        <v>20</v>
      </c>
      <c r="C24" s="40">
        <f>A24*$C$6</f>
        <v>129.822</v>
      </c>
      <c r="D24" s="48">
        <v>31</v>
      </c>
      <c r="E24" s="40">
        <v>520.1431966600001</v>
      </c>
      <c r="F24" s="48">
        <v>23</v>
      </c>
      <c r="G24" s="40">
        <v>397.7375713</v>
      </c>
      <c r="H24" s="48">
        <v>8</v>
      </c>
      <c r="I24" s="40">
        <v>120.357484</v>
      </c>
      <c r="J24" s="42">
        <f>K24/C24</f>
        <v>0.9428727439108937</v>
      </c>
      <c r="K24" s="16">
        <f t="shared" si="1"/>
        <v>122.40562536000004</v>
      </c>
      <c r="L24" s="16">
        <f t="shared" si="2"/>
        <v>122.40562536000004</v>
      </c>
      <c r="M24" s="16">
        <f t="shared" si="0"/>
        <v>94.28727439108937</v>
      </c>
    </row>
    <row r="25" spans="1:13" ht="12.75">
      <c r="A25" s="16">
        <v>6.09</v>
      </c>
      <c r="B25" s="36" t="s">
        <v>21</v>
      </c>
      <c r="C25" s="40">
        <f>A25*$C$6</f>
        <v>25.578</v>
      </c>
      <c r="D25" s="48">
        <v>5</v>
      </c>
      <c r="E25" s="40">
        <v>48.29408876</v>
      </c>
      <c r="F25" s="48">
        <v>1</v>
      </c>
      <c r="G25" s="40">
        <v>14.619443449999999</v>
      </c>
      <c r="H25" s="48">
        <v>4</v>
      </c>
      <c r="I25" s="40">
        <v>32.77284745</v>
      </c>
      <c r="J25" s="42">
        <f>K25/C25</f>
        <v>1.3165472402064275</v>
      </c>
      <c r="K25" s="16">
        <f t="shared" si="1"/>
        <v>33.67464531</v>
      </c>
      <c r="L25" s="16">
        <f t="shared" si="2"/>
        <v>33.67464531</v>
      </c>
      <c r="M25" s="16">
        <f t="shared" si="0"/>
        <v>131.65472402064273</v>
      </c>
    </row>
    <row r="26" spans="1:13" ht="12.75">
      <c r="A26" s="16">
        <v>22.55</v>
      </c>
      <c r="B26" s="36" t="s">
        <v>38</v>
      </c>
      <c r="C26" s="40">
        <f>A26*$C$6</f>
        <v>94.71000000000001</v>
      </c>
      <c r="D26" s="48">
        <v>655</v>
      </c>
      <c r="E26" s="40">
        <v>338.4017717709998</v>
      </c>
      <c r="F26" s="48">
        <v>452</v>
      </c>
      <c r="G26" s="40">
        <v>247.17451168100004</v>
      </c>
      <c r="H26" s="48">
        <v>203</v>
      </c>
      <c r="I26" s="40">
        <v>101.67866787998999</v>
      </c>
      <c r="J26" s="42">
        <f>K26/C26</f>
        <v>0.9632273264702751</v>
      </c>
      <c r="K26" s="16">
        <f t="shared" si="1"/>
        <v>91.22726008999976</v>
      </c>
      <c r="L26" s="16">
        <f t="shared" si="2"/>
        <v>91.22726008999976</v>
      </c>
      <c r="M26" s="16">
        <f t="shared" si="0"/>
        <v>96.32273264702751</v>
      </c>
    </row>
    <row r="27" spans="1:13" ht="12.75">
      <c r="A27" s="16"/>
      <c r="B27" s="24"/>
      <c r="C27" s="40"/>
      <c r="D27" s="48"/>
      <c r="E27" s="40"/>
      <c r="F27" s="48"/>
      <c r="G27" s="40"/>
      <c r="H27" s="48"/>
      <c r="I27" s="40"/>
      <c r="J27" s="42"/>
      <c r="K27" s="16">
        <f t="shared" si="1"/>
        <v>0</v>
      </c>
      <c r="L27" s="16">
        <f t="shared" si="2"/>
        <v>0</v>
      </c>
      <c r="M27" s="16" t="e">
        <f t="shared" si="0"/>
        <v>#DIV/0!</v>
      </c>
    </row>
    <row r="28" spans="1:13" ht="12.75">
      <c r="A28" s="16"/>
      <c r="B28" s="30" t="s">
        <v>22</v>
      </c>
      <c r="C28" s="37">
        <f aca="true" t="shared" si="6" ref="C28:I28">C29+C30+C31</f>
        <v>326.04600000000005</v>
      </c>
      <c r="D28" s="49">
        <f t="shared" si="6"/>
        <v>279</v>
      </c>
      <c r="E28" s="37">
        <f t="shared" si="6"/>
        <v>1049.14247308</v>
      </c>
      <c r="F28" s="49">
        <f t="shared" si="6"/>
        <v>143</v>
      </c>
      <c r="G28" s="37">
        <f t="shared" si="6"/>
        <v>509.87802571999975</v>
      </c>
      <c r="H28" s="49">
        <f t="shared" si="6"/>
        <v>106</v>
      </c>
      <c r="I28" s="37">
        <f t="shared" si="6"/>
        <v>349.45630866999994</v>
      </c>
      <c r="J28" s="39">
        <f>K28/C28</f>
        <v>1.6539520416137603</v>
      </c>
      <c r="K28" s="16">
        <f t="shared" si="1"/>
        <v>539.2644473600002</v>
      </c>
      <c r="L28" s="16">
        <f>L29+L30+L31</f>
        <v>347.8792928100001</v>
      </c>
      <c r="M28" s="16">
        <f t="shared" si="0"/>
        <v>106.69638419425482</v>
      </c>
    </row>
    <row r="29" spans="1:13" ht="12.75">
      <c r="A29" s="16">
        <v>25.3</v>
      </c>
      <c r="B29" s="36" t="s">
        <v>23</v>
      </c>
      <c r="C29" s="40">
        <f>A29*$C$6</f>
        <v>106.26</v>
      </c>
      <c r="D29" s="48">
        <v>33</v>
      </c>
      <c r="E29" s="40">
        <v>417.18373897000004</v>
      </c>
      <c r="F29" s="48">
        <v>12</v>
      </c>
      <c r="G29" s="40">
        <v>119.53858441999999</v>
      </c>
      <c r="H29" s="48">
        <v>7</v>
      </c>
      <c r="I29" s="52">
        <v>124.406461</v>
      </c>
      <c r="J29" s="42">
        <f>K29/C29</f>
        <v>2.8011025272915493</v>
      </c>
      <c r="K29" s="16">
        <f t="shared" si="1"/>
        <v>297.64515455000003</v>
      </c>
      <c r="L29" s="16">
        <f>C29</f>
        <v>106.26</v>
      </c>
      <c r="M29" s="16">
        <f t="shared" si="0"/>
        <v>100</v>
      </c>
    </row>
    <row r="30" spans="1:13" ht="12.75">
      <c r="A30" s="16">
        <v>37.28</v>
      </c>
      <c r="B30" s="36" t="s">
        <v>39</v>
      </c>
      <c r="C30" s="40">
        <f>A30*$C$6</f>
        <v>156.57600000000002</v>
      </c>
      <c r="D30" s="48">
        <v>87</v>
      </c>
      <c r="E30" s="40">
        <v>525.6723281799998</v>
      </c>
      <c r="F30" s="48">
        <v>62</v>
      </c>
      <c r="G30" s="40">
        <v>343.48979243999975</v>
      </c>
      <c r="H30" s="48">
        <v>25</v>
      </c>
      <c r="I30" s="40">
        <v>176.473797</v>
      </c>
      <c r="J30" s="42">
        <f>K30/C30</f>
        <v>1.1635406175914573</v>
      </c>
      <c r="K30" s="16">
        <f t="shared" si="1"/>
        <v>182.18253574000005</v>
      </c>
      <c r="L30" s="16">
        <f t="shared" si="2"/>
        <v>182.18253574000005</v>
      </c>
      <c r="M30" s="16">
        <f t="shared" si="0"/>
        <v>116.35406175914574</v>
      </c>
    </row>
    <row r="31" spans="1:13" ht="12.75">
      <c r="A31" s="16">
        <v>15.05</v>
      </c>
      <c r="B31" s="36" t="s">
        <v>33</v>
      </c>
      <c r="C31" s="40">
        <f>A31*$C$6</f>
        <v>63.21000000000001</v>
      </c>
      <c r="D31" s="48">
        <v>159</v>
      </c>
      <c r="E31" s="40">
        <v>106.28640593000002</v>
      </c>
      <c r="F31" s="48">
        <v>69</v>
      </c>
      <c r="G31" s="40">
        <v>46.849648859999974</v>
      </c>
      <c r="H31" s="48">
        <v>74</v>
      </c>
      <c r="I31" s="40">
        <v>48.576050669999994</v>
      </c>
      <c r="J31" s="42">
        <f>K31/C31</f>
        <v>0.940306234298371</v>
      </c>
      <c r="K31" s="16">
        <f t="shared" si="1"/>
        <v>59.43675707000004</v>
      </c>
      <c r="L31" s="16">
        <f t="shared" si="2"/>
        <v>59.43675707000004</v>
      </c>
      <c r="M31" s="16">
        <f t="shared" si="0"/>
        <v>94.0306234298371</v>
      </c>
    </row>
    <row r="32" spans="1:13" ht="12.75">
      <c r="A32" s="16"/>
      <c r="B32" s="4"/>
      <c r="C32" s="40"/>
      <c r="D32" s="48"/>
      <c r="E32" s="40"/>
      <c r="F32" s="48"/>
      <c r="G32" s="40"/>
      <c r="H32" s="48"/>
      <c r="I32" s="40"/>
      <c r="J32" s="42"/>
      <c r="K32" s="16">
        <f t="shared" si="1"/>
        <v>0</v>
      </c>
      <c r="L32" s="16">
        <f t="shared" si="2"/>
        <v>0</v>
      </c>
      <c r="M32" s="16" t="e">
        <f t="shared" si="0"/>
        <v>#DIV/0!</v>
      </c>
    </row>
    <row r="33" spans="1:13" ht="13.5" thickBot="1">
      <c r="A33" s="16">
        <f>SUM(A9:A32)</f>
        <v>485.66</v>
      </c>
      <c r="B33" s="32" t="s">
        <v>0</v>
      </c>
      <c r="C33" s="44">
        <f aca="true" t="shared" si="7" ref="C33:I33">C8+C14+C17+C23+C28</f>
        <v>2039.7720000000002</v>
      </c>
      <c r="D33" s="50">
        <f t="shared" si="7"/>
        <v>1337</v>
      </c>
      <c r="E33" s="44">
        <f t="shared" si="7"/>
        <v>5440.145732391</v>
      </c>
      <c r="F33" s="50">
        <f t="shared" si="7"/>
        <v>726</v>
      </c>
      <c r="G33" s="46">
        <f t="shared" si="7"/>
        <v>2141.998383671</v>
      </c>
      <c r="H33" s="50">
        <f t="shared" si="7"/>
        <v>512</v>
      </c>
      <c r="I33" s="46">
        <f t="shared" si="7"/>
        <v>2450.32167088999</v>
      </c>
      <c r="J33" s="47">
        <f>K33/C33</f>
        <v>1.6169196109761286</v>
      </c>
      <c r="K33" s="16">
        <f t="shared" si="1"/>
        <v>3298.14734872</v>
      </c>
      <c r="L33" s="16">
        <f>L8+L14+L17+L23+L28</f>
        <v>2161.0833103899995</v>
      </c>
      <c r="M33" s="16">
        <f>L33/C33</f>
        <v>1.0594729756021748</v>
      </c>
    </row>
    <row r="34" ht="12.75">
      <c r="L34" s="16">
        <f>L33-L14</f>
        <v>1733.9013103899995</v>
      </c>
    </row>
    <row r="35" spans="2:15" ht="12.75" customHeight="1">
      <c r="B35" s="95" t="s">
        <v>45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</row>
    <row r="36" spans="2:10" ht="12.75">
      <c r="B36" s="29" t="s">
        <v>51</v>
      </c>
      <c r="C36" s="29"/>
      <c r="D36" s="29"/>
      <c r="E36" s="29"/>
      <c r="F36" s="29"/>
      <c r="G36" s="29"/>
      <c r="H36" s="29"/>
      <c r="I36" s="29"/>
      <c r="J36" s="29"/>
    </row>
    <row r="37" spans="2:10" ht="12.75">
      <c r="B37" s="29" t="s">
        <v>76</v>
      </c>
      <c r="C37" s="29"/>
      <c r="D37" s="29"/>
      <c r="E37" s="29"/>
      <c r="F37" s="29"/>
      <c r="G37" s="29"/>
      <c r="H37" s="29"/>
      <c r="I37" s="29"/>
      <c r="J37" s="29"/>
    </row>
    <row r="38" spans="2:10" ht="12.75">
      <c r="B38" s="107"/>
      <c r="C38" s="107"/>
      <c r="D38" s="107"/>
      <c r="E38" s="107"/>
      <c r="F38" s="107"/>
      <c r="G38" s="107"/>
      <c r="H38" s="107"/>
      <c r="I38" s="107"/>
      <c r="J38" s="107"/>
    </row>
  </sheetData>
  <sheetProtection/>
  <mergeCells count="10">
    <mergeCell ref="B2:J2"/>
    <mergeCell ref="B3:I3"/>
    <mergeCell ref="J4:J5"/>
    <mergeCell ref="B4:B5"/>
    <mergeCell ref="B38:J38"/>
    <mergeCell ref="B35:O35"/>
    <mergeCell ref="C4:C5"/>
    <mergeCell ref="D4:E4"/>
    <mergeCell ref="F4:G4"/>
    <mergeCell ref="H4:I4"/>
  </mergeCells>
  <printOptions/>
  <pageMargins left="0.2" right="0.35" top="0.59" bottom="0.68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37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11.28125" style="0" hidden="1" customWidth="1"/>
    <col min="2" max="2" width="36.00390625" style="0" customWidth="1"/>
    <col min="3" max="3" width="13.7109375" style="0" customWidth="1"/>
    <col min="4" max="4" width="7.7109375" style="0" customWidth="1"/>
    <col min="5" max="5" width="10.421875" style="0" customWidth="1"/>
    <col min="6" max="6" width="7.57421875" style="0" customWidth="1"/>
    <col min="7" max="7" width="9.57421875" style="0" customWidth="1"/>
    <col min="8" max="8" width="8.00390625" style="0" customWidth="1"/>
    <col min="9" max="9" width="10.00390625" style="0" customWidth="1"/>
    <col min="10" max="10" width="11.00390625" style="0" customWidth="1"/>
    <col min="11" max="11" width="10.140625" style="0" hidden="1" customWidth="1"/>
    <col min="12" max="13" width="9.140625" style="0" hidden="1" customWidth="1"/>
    <col min="14" max="14" width="9.140625" style="0" customWidth="1"/>
  </cols>
  <sheetData>
    <row r="2" spans="2:10" ht="12.75">
      <c r="B2" s="108" t="s">
        <v>32</v>
      </c>
      <c r="C2" s="108"/>
      <c r="D2" s="108"/>
      <c r="E2" s="108"/>
      <c r="F2" s="108"/>
      <c r="G2" s="108"/>
      <c r="H2" s="108"/>
      <c r="I2" s="108"/>
      <c r="J2" s="108"/>
    </row>
    <row r="3" spans="2:10" ht="13.5" thickBot="1">
      <c r="B3" s="106" t="str">
        <f>NE!B3</f>
        <v>Stadiul  implementării POR la data de 30.06.2015</v>
      </c>
      <c r="C3" s="106"/>
      <c r="D3" s="106"/>
      <c r="E3" s="106"/>
      <c r="F3" s="106"/>
      <c r="G3" s="106"/>
      <c r="H3" s="106"/>
      <c r="I3" s="106"/>
      <c r="J3" s="9" t="s">
        <v>24</v>
      </c>
    </row>
    <row r="4" spans="2:10" ht="30.75" customHeight="1">
      <c r="B4" s="96" t="s">
        <v>34</v>
      </c>
      <c r="C4" s="98" t="s">
        <v>17</v>
      </c>
      <c r="D4" s="100" t="s">
        <v>11</v>
      </c>
      <c r="E4" s="101"/>
      <c r="F4" s="100" t="s">
        <v>8</v>
      </c>
      <c r="G4" s="101"/>
      <c r="H4" s="100" t="s">
        <v>9</v>
      </c>
      <c r="I4" s="101"/>
      <c r="J4" s="102" t="s">
        <v>60</v>
      </c>
    </row>
    <row r="5" spans="2:10" ht="37.5" customHeight="1">
      <c r="B5" s="97"/>
      <c r="C5" s="99"/>
      <c r="D5" s="10" t="s">
        <v>46</v>
      </c>
      <c r="E5" s="10" t="s">
        <v>10</v>
      </c>
      <c r="F5" s="10" t="s">
        <v>47</v>
      </c>
      <c r="G5" s="10" t="s">
        <v>10</v>
      </c>
      <c r="H5" s="10" t="s">
        <v>47</v>
      </c>
      <c r="I5" s="10" t="s">
        <v>10</v>
      </c>
      <c r="J5" s="103"/>
    </row>
    <row r="6" spans="2:10" ht="12.75" hidden="1">
      <c r="B6" s="4"/>
      <c r="C6" s="2">
        <f>NE!C6</f>
        <v>4.2</v>
      </c>
      <c r="D6" s="2"/>
      <c r="E6" s="2"/>
      <c r="F6" s="2" t="s">
        <v>56</v>
      </c>
      <c r="G6" s="2"/>
      <c r="H6" s="2"/>
      <c r="I6" s="2"/>
      <c r="J6" s="3"/>
    </row>
    <row r="7" spans="2:10" ht="12.75">
      <c r="B7" s="1"/>
      <c r="C7" s="2"/>
      <c r="D7" s="2"/>
      <c r="E7" s="2"/>
      <c r="F7" s="2"/>
      <c r="G7" s="2"/>
      <c r="H7" s="2"/>
      <c r="I7" s="2"/>
      <c r="J7" s="3"/>
    </row>
    <row r="8" spans="2:14" ht="12.75">
      <c r="B8" s="30" t="s">
        <v>35</v>
      </c>
      <c r="C8" s="37">
        <f>C9+C10+C11+C12</f>
        <v>524.748</v>
      </c>
      <c r="D8" s="53">
        <f>D9+D10+D12+61</f>
        <v>84</v>
      </c>
      <c r="E8" s="37">
        <f>E9+E10+E11+E12</f>
        <v>1168.4221029600003</v>
      </c>
      <c r="F8" s="38">
        <f>F9+F10+F11+F12</f>
        <v>14</v>
      </c>
      <c r="G8" s="37">
        <f>G9+G10+G11+G12</f>
        <v>203.16469379000003</v>
      </c>
      <c r="H8" s="38">
        <f>H9+H10+H11+H12</f>
        <v>56</v>
      </c>
      <c r="I8" s="37">
        <f>I9+I10+I11+I12</f>
        <v>856.63139625</v>
      </c>
      <c r="J8" s="39">
        <f>K8/C8</f>
        <v>1.8394684861495427</v>
      </c>
      <c r="K8" s="16">
        <f>E8-G8</f>
        <v>965.2574091700003</v>
      </c>
      <c r="L8" s="16">
        <f>L9+L10+L11</f>
        <v>657.3551647100002</v>
      </c>
      <c r="M8" s="16">
        <f aca="true" t="shared" si="0" ref="M8:M32">(L8*100)/C8</f>
        <v>125.27063746979503</v>
      </c>
      <c r="N8" s="16"/>
    </row>
    <row r="9" spans="1:14" ht="12.75">
      <c r="A9" s="16">
        <v>0</v>
      </c>
      <c r="B9" s="24" t="s">
        <v>78</v>
      </c>
      <c r="C9" s="40">
        <v>0</v>
      </c>
      <c r="D9" s="48">
        <v>0</v>
      </c>
      <c r="E9" s="40">
        <v>0</v>
      </c>
      <c r="F9" s="48">
        <v>0</v>
      </c>
      <c r="G9" s="40">
        <v>0</v>
      </c>
      <c r="H9" s="48">
        <v>0</v>
      </c>
      <c r="I9" s="40">
        <v>0</v>
      </c>
      <c r="J9" s="42">
        <v>0</v>
      </c>
      <c r="K9" s="16">
        <v>0</v>
      </c>
      <c r="L9" s="16">
        <f aca="true" t="shared" si="1" ref="L9:L32">E9-G9</f>
        <v>0</v>
      </c>
      <c r="M9" s="16" t="e">
        <f t="shared" si="0"/>
        <v>#DIV/0!</v>
      </c>
      <c r="N9" s="16"/>
    </row>
    <row r="10" spans="1:14" ht="12.75">
      <c r="A10" s="16">
        <v>0</v>
      </c>
      <c r="B10" s="24" t="s">
        <v>79</v>
      </c>
      <c r="C10" s="40">
        <v>0</v>
      </c>
      <c r="D10" s="48">
        <v>0</v>
      </c>
      <c r="E10" s="40">
        <v>0</v>
      </c>
      <c r="F10" s="48">
        <v>0</v>
      </c>
      <c r="G10" s="40">
        <v>0</v>
      </c>
      <c r="H10" s="48">
        <v>0</v>
      </c>
      <c r="I10" s="40">
        <v>0</v>
      </c>
      <c r="J10" s="42">
        <v>0</v>
      </c>
      <c r="K10" s="16">
        <v>0</v>
      </c>
      <c r="L10" s="16">
        <f t="shared" si="1"/>
        <v>0</v>
      </c>
      <c r="M10" s="16" t="e">
        <f t="shared" si="0"/>
        <v>#DIV/0!</v>
      </c>
      <c r="N10" s="16"/>
    </row>
    <row r="11" spans="1:14" ht="12.75">
      <c r="A11" s="16">
        <v>117.18</v>
      </c>
      <c r="B11" s="24" t="s">
        <v>80</v>
      </c>
      <c r="C11" s="40">
        <f>A11*$C$6</f>
        <v>492.15600000000006</v>
      </c>
      <c r="D11" s="51" t="s">
        <v>73</v>
      </c>
      <c r="E11" s="43">
        <v>860.5198585000002</v>
      </c>
      <c r="F11" s="48">
        <v>10</v>
      </c>
      <c r="G11" s="40">
        <v>203.16469379000003</v>
      </c>
      <c r="H11" s="48">
        <v>41</v>
      </c>
      <c r="I11" s="40">
        <v>569.562159</v>
      </c>
      <c r="J11" s="42">
        <f>K11/C11</f>
        <v>1.3356642298580126</v>
      </c>
      <c r="K11" s="16">
        <f aca="true" t="shared" si="2" ref="K11:K33">E11-G11</f>
        <v>657.3551647100002</v>
      </c>
      <c r="L11" s="16">
        <f t="shared" si="1"/>
        <v>657.3551647100002</v>
      </c>
      <c r="M11" s="16">
        <f t="shared" si="0"/>
        <v>133.56642298580124</v>
      </c>
      <c r="N11" s="16"/>
    </row>
    <row r="12" spans="1:14" ht="12.75" customHeight="1">
      <c r="A12" s="16">
        <v>7.76</v>
      </c>
      <c r="B12" s="36" t="s">
        <v>77</v>
      </c>
      <c r="C12" s="52">
        <f>A12*$C$6</f>
        <v>32.592</v>
      </c>
      <c r="D12" s="89">
        <v>23</v>
      </c>
      <c r="E12" s="90">
        <v>307.90224446</v>
      </c>
      <c r="F12" s="89">
        <v>4</v>
      </c>
      <c r="G12" s="90">
        <v>0</v>
      </c>
      <c r="H12" s="89">
        <v>15</v>
      </c>
      <c r="I12" s="90">
        <v>287.06923725</v>
      </c>
      <c r="J12" s="88">
        <f>K12/C12</f>
        <v>0</v>
      </c>
      <c r="K12" s="16"/>
      <c r="L12" s="16"/>
      <c r="M12" s="16"/>
      <c r="N12" s="16"/>
    </row>
    <row r="13" spans="1:14" ht="12.75">
      <c r="A13" s="16"/>
      <c r="B13" s="24"/>
      <c r="C13" s="40"/>
      <c r="D13" s="48"/>
      <c r="E13" s="40"/>
      <c r="F13" s="48"/>
      <c r="G13" s="40"/>
      <c r="H13" s="48"/>
      <c r="I13" s="40"/>
      <c r="J13" s="42"/>
      <c r="K13" s="16">
        <f t="shared" si="2"/>
        <v>0</v>
      </c>
      <c r="L13" s="16">
        <f t="shared" si="1"/>
        <v>0</v>
      </c>
      <c r="M13" s="16" t="e">
        <f t="shared" si="0"/>
        <v>#DIV/0!</v>
      </c>
      <c r="N13" s="16"/>
    </row>
    <row r="14" spans="1:14" ht="12.75">
      <c r="A14" s="16"/>
      <c r="B14" s="30" t="s">
        <v>36</v>
      </c>
      <c r="C14" s="37">
        <f aca="true" t="shared" si="3" ref="C14:I14">C15</f>
        <v>347.214</v>
      </c>
      <c r="D14" s="49">
        <f t="shared" si="3"/>
        <v>40</v>
      </c>
      <c r="E14" s="37">
        <f t="shared" si="3"/>
        <v>981.1462747899999</v>
      </c>
      <c r="F14" s="49">
        <f t="shared" si="3"/>
        <v>17</v>
      </c>
      <c r="G14" s="37">
        <f t="shared" si="3"/>
        <v>345.02323526000004</v>
      </c>
      <c r="H14" s="49">
        <f t="shared" si="3"/>
        <v>19</v>
      </c>
      <c r="I14" s="37">
        <f t="shared" si="3"/>
        <v>453.60918211</v>
      </c>
      <c r="J14" s="39">
        <f>K14/C14</f>
        <v>1.8320777374472226</v>
      </c>
      <c r="K14" s="16">
        <f t="shared" si="2"/>
        <v>636.1230395299999</v>
      </c>
      <c r="L14" s="16">
        <f>L15</f>
        <v>636.1230395299999</v>
      </c>
      <c r="M14" s="16">
        <f t="shared" si="0"/>
        <v>183.20777374472226</v>
      </c>
      <c r="N14" s="16"/>
    </row>
    <row r="15" spans="1:14" ht="12.75">
      <c r="A15" s="16">
        <v>82.67</v>
      </c>
      <c r="B15" s="36" t="s">
        <v>41</v>
      </c>
      <c r="C15" s="40">
        <f>A15*$C$6</f>
        <v>347.214</v>
      </c>
      <c r="D15" s="48">
        <v>40</v>
      </c>
      <c r="E15" s="40">
        <v>981.1462747899999</v>
      </c>
      <c r="F15" s="48">
        <v>17</v>
      </c>
      <c r="G15" s="40">
        <v>345.02323526000004</v>
      </c>
      <c r="H15" s="48">
        <v>19</v>
      </c>
      <c r="I15" s="40">
        <v>453.60918211</v>
      </c>
      <c r="J15" s="42">
        <f>K15/C15</f>
        <v>1.8320777374472226</v>
      </c>
      <c r="K15" s="16">
        <f t="shared" si="2"/>
        <v>636.1230395299999</v>
      </c>
      <c r="L15" s="16">
        <f t="shared" si="1"/>
        <v>636.1230395299999</v>
      </c>
      <c r="M15" s="16">
        <f t="shared" si="0"/>
        <v>183.20777374472226</v>
      </c>
      <c r="N15" s="16"/>
    </row>
    <row r="16" spans="1:14" ht="12.75">
      <c r="A16" s="16"/>
      <c r="B16" s="24"/>
      <c r="C16" s="40"/>
      <c r="D16" s="48"/>
      <c r="E16" s="40"/>
      <c r="F16" s="48"/>
      <c r="G16" s="40"/>
      <c r="H16" s="48"/>
      <c r="I16" s="40"/>
      <c r="J16" s="42"/>
      <c r="K16" s="16">
        <f t="shared" si="2"/>
        <v>0</v>
      </c>
      <c r="L16" s="16">
        <f t="shared" si="1"/>
        <v>0</v>
      </c>
      <c r="M16" s="16" t="e">
        <f t="shared" si="0"/>
        <v>#DIV/0!</v>
      </c>
      <c r="N16" s="16"/>
    </row>
    <row r="17" spans="1:14" ht="12.75">
      <c r="A17" s="16"/>
      <c r="B17" s="30" t="s">
        <v>42</v>
      </c>
      <c r="C17" s="37">
        <f aca="true" t="shared" si="4" ref="C17:I17">C18+C19+C20+C21</f>
        <v>311.13599999999997</v>
      </c>
      <c r="D17" s="49">
        <f t="shared" si="4"/>
        <v>92</v>
      </c>
      <c r="E17" s="37">
        <f t="shared" si="4"/>
        <v>941.5134029989999</v>
      </c>
      <c r="F17" s="49">
        <f t="shared" si="4"/>
        <v>23</v>
      </c>
      <c r="G17" s="37">
        <f t="shared" si="4"/>
        <v>147.659963229</v>
      </c>
      <c r="H17" s="49">
        <f t="shared" si="4"/>
        <v>37</v>
      </c>
      <c r="I17" s="37">
        <f t="shared" si="4"/>
        <v>321.519634</v>
      </c>
      <c r="J17" s="39">
        <f>K17/C17</f>
        <v>2.5514676532770237</v>
      </c>
      <c r="K17" s="16">
        <f t="shared" si="2"/>
        <v>793.8534397699999</v>
      </c>
      <c r="L17" s="16">
        <f>L18+L19+L20+L21</f>
        <v>793.8534397699999</v>
      </c>
      <c r="M17" s="16">
        <f t="shared" si="0"/>
        <v>255.14676532770238</v>
      </c>
      <c r="N17" s="16"/>
    </row>
    <row r="18" spans="1:14" ht="12.75">
      <c r="A18" s="16">
        <v>18.54</v>
      </c>
      <c r="B18" s="36" t="s">
        <v>37</v>
      </c>
      <c r="C18" s="40">
        <f>A18*$C$6</f>
        <v>77.868</v>
      </c>
      <c r="D18" s="48">
        <v>3</v>
      </c>
      <c r="E18" s="43">
        <v>93.44735075999999</v>
      </c>
      <c r="F18" s="48"/>
      <c r="G18" s="40">
        <v>0</v>
      </c>
      <c r="H18" s="48">
        <v>3</v>
      </c>
      <c r="I18" s="40">
        <v>92.95037</v>
      </c>
      <c r="J18" s="42">
        <f>K18/C18</f>
        <v>1.2000738526737555</v>
      </c>
      <c r="K18" s="16">
        <f t="shared" si="2"/>
        <v>93.44735075999999</v>
      </c>
      <c r="L18" s="16">
        <f t="shared" si="1"/>
        <v>93.44735075999999</v>
      </c>
      <c r="M18" s="16">
        <f t="shared" si="0"/>
        <v>120.00738526737555</v>
      </c>
      <c r="N18" s="16"/>
    </row>
    <row r="19" spans="1:14" ht="12.75">
      <c r="A19" s="16">
        <v>8.38</v>
      </c>
      <c r="B19" s="36" t="s">
        <v>18</v>
      </c>
      <c r="C19" s="40">
        <f>A19*$C$6</f>
        <v>35.196000000000005</v>
      </c>
      <c r="D19" s="48">
        <v>34</v>
      </c>
      <c r="E19" s="40">
        <v>90.69929628999998</v>
      </c>
      <c r="F19" s="48">
        <v>11</v>
      </c>
      <c r="G19" s="40">
        <v>29.542900000000003</v>
      </c>
      <c r="H19" s="48">
        <v>16</v>
      </c>
      <c r="I19" s="40">
        <v>42.647406</v>
      </c>
      <c r="J19" s="42">
        <f>K19/C19</f>
        <v>1.7375950758608922</v>
      </c>
      <c r="K19" s="16">
        <f t="shared" si="2"/>
        <v>61.156396289999975</v>
      </c>
      <c r="L19" s="16">
        <f t="shared" si="1"/>
        <v>61.156396289999975</v>
      </c>
      <c r="M19" s="16">
        <f t="shared" si="0"/>
        <v>173.75950758608923</v>
      </c>
      <c r="N19" s="16"/>
    </row>
    <row r="20" spans="1:14" ht="12.75">
      <c r="A20" s="16">
        <v>8.38</v>
      </c>
      <c r="B20" s="36" t="s">
        <v>43</v>
      </c>
      <c r="C20" s="40">
        <f>A20*$C$6</f>
        <v>35.196000000000005</v>
      </c>
      <c r="D20" s="48">
        <v>3</v>
      </c>
      <c r="E20" s="40">
        <v>64.08619839</v>
      </c>
      <c r="F20" s="48"/>
      <c r="G20" s="40">
        <v>0</v>
      </c>
      <c r="H20" s="48">
        <v>2</v>
      </c>
      <c r="I20" s="40">
        <v>49.773083</v>
      </c>
      <c r="J20" s="42">
        <f>K20/C20</f>
        <v>1.820837549437436</v>
      </c>
      <c r="K20" s="16">
        <f t="shared" si="2"/>
        <v>64.08619839</v>
      </c>
      <c r="L20" s="16">
        <f t="shared" si="1"/>
        <v>64.08619839</v>
      </c>
      <c r="M20" s="16">
        <f t="shared" si="0"/>
        <v>182.0837549437436</v>
      </c>
      <c r="N20" s="16"/>
    </row>
    <row r="21" spans="1:14" ht="12.75">
      <c r="A21" s="16">
        <v>38.78</v>
      </c>
      <c r="B21" s="36" t="s">
        <v>44</v>
      </c>
      <c r="C21" s="40">
        <f>A21*$C$6</f>
        <v>162.876</v>
      </c>
      <c r="D21" s="48">
        <v>52</v>
      </c>
      <c r="E21" s="40">
        <v>693.2805575589999</v>
      </c>
      <c r="F21" s="48">
        <v>12</v>
      </c>
      <c r="G21" s="40">
        <v>118.117063229</v>
      </c>
      <c r="H21" s="48">
        <v>16</v>
      </c>
      <c r="I21" s="40">
        <v>136.148775</v>
      </c>
      <c r="J21" s="42">
        <f>K21/C21</f>
        <v>3.5312967799430237</v>
      </c>
      <c r="K21" s="16">
        <f t="shared" si="2"/>
        <v>575.1634943299999</v>
      </c>
      <c r="L21" s="16">
        <f t="shared" si="1"/>
        <v>575.1634943299999</v>
      </c>
      <c r="M21" s="16">
        <f t="shared" si="0"/>
        <v>353.12967799430237</v>
      </c>
      <c r="N21" s="16"/>
    </row>
    <row r="22" spans="1:14" ht="12.75">
      <c r="A22" s="16"/>
      <c r="B22" s="24"/>
      <c r="C22" s="40"/>
      <c r="D22" s="48"/>
      <c r="E22" s="40"/>
      <c r="F22" s="48"/>
      <c r="G22" s="40"/>
      <c r="H22" s="48"/>
      <c r="I22" s="40"/>
      <c r="J22" s="42"/>
      <c r="K22" s="16">
        <f t="shared" si="2"/>
        <v>0</v>
      </c>
      <c r="L22" s="16">
        <f t="shared" si="1"/>
        <v>0</v>
      </c>
      <c r="M22" s="16" t="e">
        <f t="shared" si="0"/>
        <v>#DIV/0!</v>
      </c>
      <c r="N22" s="16"/>
    </row>
    <row r="23" spans="1:14" ht="12.75">
      <c r="A23" s="16"/>
      <c r="B23" s="30" t="s">
        <v>19</v>
      </c>
      <c r="C23" s="37">
        <f aca="true" t="shared" si="5" ref="C23:I23">C24+C25+C26</f>
        <v>210.84</v>
      </c>
      <c r="D23" s="49">
        <f t="shared" si="5"/>
        <v>607</v>
      </c>
      <c r="E23" s="37">
        <f t="shared" si="5"/>
        <v>826.7043934200003</v>
      </c>
      <c r="F23" s="49">
        <f t="shared" si="5"/>
        <v>391</v>
      </c>
      <c r="G23" s="37">
        <f t="shared" si="5"/>
        <v>612.4581839800001</v>
      </c>
      <c r="H23" s="49">
        <f t="shared" si="5"/>
        <v>217</v>
      </c>
      <c r="I23" s="37">
        <f t="shared" si="5"/>
        <v>227.23945511002006</v>
      </c>
      <c r="J23" s="39">
        <f>K23/C23</f>
        <v>1.0161554232593448</v>
      </c>
      <c r="K23" s="16">
        <f t="shared" si="2"/>
        <v>214.24620944000026</v>
      </c>
      <c r="L23" s="16">
        <f>L24+L25+L26</f>
        <v>214.24620944000023</v>
      </c>
      <c r="M23" s="16">
        <f t="shared" si="0"/>
        <v>101.61554232593447</v>
      </c>
      <c r="N23" s="16"/>
    </row>
    <row r="24" spans="1:14" ht="12.75">
      <c r="A24" s="16">
        <v>16.06</v>
      </c>
      <c r="B24" s="36" t="s">
        <v>20</v>
      </c>
      <c r="C24" s="40">
        <f>A24*$C$6</f>
        <v>67.452</v>
      </c>
      <c r="D24" s="48">
        <v>34</v>
      </c>
      <c r="E24" s="40">
        <v>492.81</v>
      </c>
      <c r="F24" s="48">
        <v>28</v>
      </c>
      <c r="G24" s="40">
        <v>404.12020331</v>
      </c>
      <c r="H24" s="48">
        <v>6</v>
      </c>
      <c r="I24" s="40">
        <v>87.72545569999998</v>
      </c>
      <c r="J24" s="42">
        <f>K24/C24</f>
        <v>1.3148579240052183</v>
      </c>
      <c r="K24" s="16">
        <f t="shared" si="2"/>
        <v>88.68979668999998</v>
      </c>
      <c r="L24" s="16">
        <f t="shared" si="1"/>
        <v>88.68979668999998</v>
      </c>
      <c r="M24" s="16">
        <f t="shared" si="0"/>
        <v>131.48579240052183</v>
      </c>
      <c r="N24" s="16"/>
    </row>
    <row r="25" spans="1:14" ht="12.75">
      <c r="A25" s="16">
        <v>0</v>
      </c>
      <c r="B25" s="36" t="s">
        <v>21</v>
      </c>
      <c r="C25" s="40">
        <f>A25*$C$6</f>
        <v>0</v>
      </c>
      <c r="D25" s="48">
        <v>0</v>
      </c>
      <c r="E25" s="40">
        <v>0</v>
      </c>
      <c r="F25" s="48">
        <v>0</v>
      </c>
      <c r="G25" s="40">
        <v>0</v>
      </c>
      <c r="H25" s="48">
        <v>0</v>
      </c>
      <c r="I25" s="40">
        <v>0</v>
      </c>
      <c r="J25" s="42">
        <v>0</v>
      </c>
      <c r="K25" s="16">
        <f t="shared" si="2"/>
        <v>0</v>
      </c>
      <c r="L25" s="16">
        <f t="shared" si="1"/>
        <v>0</v>
      </c>
      <c r="M25" s="16" t="e">
        <f t="shared" si="0"/>
        <v>#DIV/0!</v>
      </c>
      <c r="N25" s="16"/>
    </row>
    <row r="26" spans="1:14" ht="12.75">
      <c r="A26" s="16">
        <v>34.14</v>
      </c>
      <c r="B26" s="36" t="s">
        <v>38</v>
      </c>
      <c r="C26" s="40">
        <f>A26*$C$6</f>
        <v>143.388</v>
      </c>
      <c r="D26" s="48">
        <v>573</v>
      </c>
      <c r="E26" s="40">
        <v>333.8943934200003</v>
      </c>
      <c r="F26" s="48">
        <v>363</v>
      </c>
      <c r="G26" s="40">
        <v>208.33798067000006</v>
      </c>
      <c r="H26" s="48">
        <v>211</v>
      </c>
      <c r="I26" s="40">
        <v>139.5139994100201</v>
      </c>
      <c r="J26" s="42">
        <f>K26/C26</f>
        <v>0.8756410072669976</v>
      </c>
      <c r="K26" s="16">
        <f t="shared" si="2"/>
        <v>125.55641275000025</v>
      </c>
      <c r="L26" s="16">
        <f t="shared" si="1"/>
        <v>125.55641275000025</v>
      </c>
      <c r="M26" s="16">
        <f t="shared" si="0"/>
        <v>87.56410072669976</v>
      </c>
      <c r="N26" s="16"/>
    </row>
    <row r="27" spans="1:14" ht="12.75">
      <c r="A27" s="16"/>
      <c r="B27" s="24"/>
      <c r="C27" s="40"/>
      <c r="D27" s="48"/>
      <c r="E27" s="40"/>
      <c r="F27" s="48"/>
      <c r="G27" s="40"/>
      <c r="H27" s="48"/>
      <c r="I27" s="40"/>
      <c r="J27" s="42"/>
      <c r="K27" s="16">
        <f t="shared" si="2"/>
        <v>0</v>
      </c>
      <c r="L27" s="16">
        <f t="shared" si="1"/>
        <v>0</v>
      </c>
      <c r="M27" s="16" t="e">
        <f t="shared" si="0"/>
        <v>#DIV/0!</v>
      </c>
      <c r="N27" s="16"/>
    </row>
    <row r="28" spans="1:14" ht="12.75">
      <c r="A28" s="16"/>
      <c r="B28" s="30" t="s">
        <v>22</v>
      </c>
      <c r="C28" s="37">
        <f aca="true" t="shared" si="6" ref="C28:I28">C29+C30+C31</f>
        <v>263.844</v>
      </c>
      <c r="D28" s="49">
        <f t="shared" si="6"/>
        <v>126</v>
      </c>
      <c r="E28" s="37">
        <f t="shared" si="6"/>
        <v>935.5589520300002</v>
      </c>
      <c r="F28" s="49">
        <f t="shared" si="6"/>
        <v>55</v>
      </c>
      <c r="G28" s="37">
        <f t="shared" si="6"/>
        <v>190.34433406999995</v>
      </c>
      <c r="H28" s="49">
        <f t="shared" si="6"/>
        <v>65</v>
      </c>
      <c r="I28" s="37">
        <f t="shared" si="6"/>
        <v>513.39300542</v>
      </c>
      <c r="J28" s="39">
        <f>K28/C28</f>
        <v>2.82445163793757</v>
      </c>
      <c r="K28" s="16">
        <f t="shared" si="2"/>
        <v>745.2146179600003</v>
      </c>
      <c r="L28" s="16">
        <f>L29+L30+L31</f>
        <v>745.2146179600003</v>
      </c>
      <c r="M28" s="16">
        <f t="shared" si="0"/>
        <v>282.44516379375705</v>
      </c>
      <c r="N28" s="16"/>
    </row>
    <row r="29" spans="1:14" ht="12.75">
      <c r="A29" s="87">
        <v>27.66</v>
      </c>
      <c r="B29" s="36" t="s">
        <v>23</v>
      </c>
      <c r="C29" s="40">
        <f>A29*$C$6</f>
        <v>116.17200000000001</v>
      </c>
      <c r="D29" s="48">
        <v>11</v>
      </c>
      <c r="E29" s="40">
        <v>187.02696437999998</v>
      </c>
      <c r="F29" s="48">
        <v>2</v>
      </c>
      <c r="G29" s="40">
        <v>0</v>
      </c>
      <c r="H29" s="48">
        <v>6</v>
      </c>
      <c r="I29" s="40">
        <v>117.835932</v>
      </c>
      <c r="J29" s="42">
        <f>K29/C29</f>
        <v>1.6099143027579792</v>
      </c>
      <c r="K29" s="16">
        <f t="shared" si="2"/>
        <v>187.02696437999998</v>
      </c>
      <c r="L29" s="16">
        <f t="shared" si="1"/>
        <v>187.02696437999998</v>
      </c>
      <c r="M29" s="16">
        <f t="shared" si="0"/>
        <v>160.99143027579794</v>
      </c>
      <c r="N29" s="16"/>
    </row>
    <row r="30" spans="1:14" ht="12.75">
      <c r="A30" s="16">
        <v>22.93</v>
      </c>
      <c r="B30" s="36" t="s">
        <v>39</v>
      </c>
      <c r="C30" s="40">
        <f>A30*$C$6</f>
        <v>96.306</v>
      </c>
      <c r="D30" s="48">
        <v>9</v>
      </c>
      <c r="E30" s="40">
        <v>186.67687299000002</v>
      </c>
      <c r="F30" s="48">
        <v>5</v>
      </c>
      <c r="G30" s="40">
        <v>95.25623893</v>
      </c>
      <c r="H30" s="48">
        <v>4</v>
      </c>
      <c r="I30" s="40">
        <v>85.840982</v>
      </c>
      <c r="J30" s="42">
        <f>K30/C30</f>
        <v>0.9492724654746333</v>
      </c>
      <c r="K30" s="16">
        <f t="shared" si="2"/>
        <v>91.42063406000003</v>
      </c>
      <c r="L30" s="16">
        <f t="shared" si="1"/>
        <v>91.42063406000003</v>
      </c>
      <c r="M30" s="16">
        <f t="shared" si="0"/>
        <v>94.92724654746333</v>
      </c>
      <c r="N30" s="16"/>
    </row>
    <row r="31" spans="1:14" ht="12.75">
      <c r="A31" s="16">
        <v>12.23</v>
      </c>
      <c r="B31" s="36" t="s">
        <v>33</v>
      </c>
      <c r="C31" s="40">
        <f>A31*$C$6</f>
        <v>51.36600000000001</v>
      </c>
      <c r="D31" s="48">
        <v>106</v>
      </c>
      <c r="E31" s="40">
        <v>561.8551146600003</v>
      </c>
      <c r="F31" s="48">
        <v>48</v>
      </c>
      <c r="G31" s="40">
        <v>95.08809513999996</v>
      </c>
      <c r="H31" s="48">
        <v>55</v>
      </c>
      <c r="I31" s="40">
        <v>309.71609142</v>
      </c>
      <c r="J31" s="42">
        <f>K31/C31</f>
        <v>9.087081328505242</v>
      </c>
      <c r="K31" s="16">
        <f t="shared" si="2"/>
        <v>466.7670195200003</v>
      </c>
      <c r="L31" s="16">
        <f t="shared" si="1"/>
        <v>466.7670195200003</v>
      </c>
      <c r="M31" s="16">
        <f t="shared" si="0"/>
        <v>908.7081328505242</v>
      </c>
      <c r="N31" s="16"/>
    </row>
    <row r="32" spans="1:14" ht="12.75">
      <c r="A32" s="16"/>
      <c r="B32" s="4"/>
      <c r="C32" s="40"/>
      <c r="D32" s="48"/>
      <c r="E32" s="40"/>
      <c r="F32" s="48"/>
      <c r="G32" s="40"/>
      <c r="H32" s="48"/>
      <c r="I32" s="40"/>
      <c r="J32" s="42"/>
      <c r="K32" s="16">
        <f t="shared" si="2"/>
        <v>0</v>
      </c>
      <c r="L32" s="16">
        <f t="shared" si="1"/>
        <v>0</v>
      </c>
      <c r="M32" s="16" t="e">
        <f t="shared" si="0"/>
        <v>#DIV/0!</v>
      </c>
      <c r="N32" s="16"/>
    </row>
    <row r="33" spans="1:14" ht="13.5" thickBot="1">
      <c r="A33" s="16">
        <f>SUM(A9:A32)</f>
        <v>394.71000000000004</v>
      </c>
      <c r="B33" s="32" t="s">
        <v>0</v>
      </c>
      <c r="C33" s="44">
        <f>C8+C14+C17+C23+C28</f>
        <v>1657.782</v>
      </c>
      <c r="D33" s="50">
        <f aca="true" t="shared" si="7" ref="D33:I33">D8+D14+D17+D23+D28</f>
        <v>949</v>
      </c>
      <c r="E33" s="46">
        <f t="shared" si="7"/>
        <v>4853.345126199</v>
      </c>
      <c r="F33" s="50">
        <f t="shared" si="7"/>
        <v>500</v>
      </c>
      <c r="G33" s="46">
        <f t="shared" si="7"/>
        <v>1498.6504103290004</v>
      </c>
      <c r="H33" s="50">
        <f t="shared" si="7"/>
        <v>394</v>
      </c>
      <c r="I33" s="46">
        <f t="shared" si="7"/>
        <v>2372.39267289002</v>
      </c>
      <c r="J33" s="47">
        <f>K33/C33</f>
        <v>2.023604259106445</v>
      </c>
      <c r="K33" s="16">
        <f t="shared" si="2"/>
        <v>3354.69471587</v>
      </c>
      <c r="L33" s="16">
        <f>L8+L14+L17+L23+L28</f>
        <v>3046.792471410001</v>
      </c>
      <c r="M33" s="16">
        <f>L33/C33</f>
        <v>1.8378728152495327</v>
      </c>
      <c r="N33" s="16"/>
    </row>
    <row r="34" ht="12.75">
      <c r="L34" s="16">
        <f>L33-L14</f>
        <v>2410.669431880001</v>
      </c>
    </row>
    <row r="35" spans="2:16" ht="12.75" customHeight="1">
      <c r="B35" s="95" t="s">
        <v>45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2:10" ht="12.75">
      <c r="B36" s="29" t="s">
        <v>51</v>
      </c>
      <c r="C36" s="29"/>
      <c r="D36" s="29"/>
      <c r="E36" s="29"/>
      <c r="F36" s="29"/>
      <c r="G36" s="29"/>
      <c r="H36" s="29"/>
      <c r="I36" s="29"/>
      <c r="J36" s="29"/>
    </row>
    <row r="37" spans="2:10" ht="12.75">
      <c r="B37" s="29"/>
      <c r="C37" s="29"/>
      <c r="D37" s="29"/>
      <c r="E37" s="29"/>
      <c r="F37" s="29"/>
      <c r="G37" s="29"/>
      <c r="H37" s="29"/>
      <c r="I37" s="29"/>
      <c r="J37" s="29"/>
    </row>
  </sheetData>
  <sheetProtection/>
  <mergeCells count="9">
    <mergeCell ref="B35:P35"/>
    <mergeCell ref="C4:C5"/>
    <mergeCell ref="D4:E4"/>
    <mergeCell ref="F4:G4"/>
    <mergeCell ref="H4:I4"/>
    <mergeCell ref="B2:J2"/>
    <mergeCell ref="B3:I3"/>
    <mergeCell ref="J4:J5"/>
    <mergeCell ref="B4:B5"/>
  </mergeCells>
  <printOptions/>
  <pageMargins left="0.21" right="0" top="0.53" bottom="0.72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48"/>
  <sheetViews>
    <sheetView tabSelected="1" zoomScale="90" zoomScaleNormal="90" zoomScalePageLayoutView="0" workbookViewId="0" topLeftCell="A1">
      <selection activeCell="P13" sqref="P13"/>
    </sheetView>
  </sheetViews>
  <sheetFormatPr defaultColWidth="9.140625" defaultRowHeight="12.75"/>
  <cols>
    <col min="2" max="2" width="18.140625" style="0" customWidth="1"/>
    <col min="3" max="3" width="11.140625" style="0" customWidth="1"/>
    <col min="4" max="4" width="9.8515625" style="0" customWidth="1"/>
    <col min="5" max="5" width="11.8515625" style="0" customWidth="1"/>
    <col min="6" max="6" width="8.7109375" style="0" customWidth="1"/>
    <col min="7" max="7" width="12.8515625" style="0" customWidth="1"/>
    <col min="8" max="8" width="8.57421875" style="0" customWidth="1"/>
    <col min="9" max="9" width="11.8515625" style="0" customWidth="1"/>
    <col min="10" max="10" width="14.140625" style="0" customWidth="1"/>
    <col min="11" max="21" width="9.140625" style="0" customWidth="1"/>
  </cols>
  <sheetData>
    <row r="2" spans="2:10" ht="12.75">
      <c r="B2" s="108" t="s">
        <v>49</v>
      </c>
      <c r="C2" s="108"/>
      <c r="D2" s="108"/>
      <c r="E2" s="108"/>
      <c r="F2" s="108"/>
      <c r="G2" s="108"/>
      <c r="H2" s="108"/>
      <c r="I2" s="108"/>
      <c r="J2" s="108"/>
    </row>
    <row r="3" spans="2:10" ht="13.5" thickBot="1">
      <c r="B3" s="106" t="str">
        <f>NE!B3</f>
        <v>Stadiul  implementării POR la data de 30.06.2015</v>
      </c>
      <c r="C3" s="106"/>
      <c r="D3" s="106"/>
      <c r="E3" s="106"/>
      <c r="F3" s="106"/>
      <c r="G3" s="106"/>
      <c r="H3" s="106"/>
      <c r="I3" s="106"/>
      <c r="J3" s="106"/>
    </row>
    <row r="4" spans="2:10" ht="13.5" thickBot="1">
      <c r="B4" s="78"/>
      <c r="C4" s="79"/>
      <c r="D4" s="79"/>
      <c r="E4" s="79"/>
      <c r="F4" s="79"/>
      <c r="G4" s="79"/>
      <c r="H4" s="79"/>
      <c r="I4" s="79"/>
      <c r="J4" s="80" t="s">
        <v>24</v>
      </c>
    </row>
    <row r="5" spans="2:10" ht="30.75" customHeight="1">
      <c r="B5" s="109" t="s">
        <v>48</v>
      </c>
      <c r="C5" s="111" t="s">
        <v>50</v>
      </c>
      <c r="D5" s="115" t="s">
        <v>11</v>
      </c>
      <c r="E5" s="115"/>
      <c r="F5" s="115" t="s">
        <v>8</v>
      </c>
      <c r="G5" s="115"/>
      <c r="H5" s="115" t="s">
        <v>9</v>
      </c>
      <c r="I5" s="115"/>
      <c r="J5" s="113" t="s">
        <v>40</v>
      </c>
    </row>
    <row r="6" spans="2:10" ht="89.25" customHeight="1">
      <c r="B6" s="110"/>
      <c r="C6" s="112"/>
      <c r="D6" s="21" t="s">
        <v>46</v>
      </c>
      <c r="E6" s="21" t="s">
        <v>10</v>
      </c>
      <c r="F6" s="21" t="s">
        <v>46</v>
      </c>
      <c r="G6" s="21" t="s">
        <v>10</v>
      </c>
      <c r="H6" s="21" t="s">
        <v>46</v>
      </c>
      <c r="I6" s="21" t="s">
        <v>10</v>
      </c>
      <c r="J6" s="114"/>
    </row>
    <row r="7" spans="2:10" ht="12.75">
      <c r="B7" s="5"/>
      <c r="C7" s="6"/>
      <c r="D7" s="6"/>
      <c r="E7" s="6"/>
      <c r="F7" s="6"/>
      <c r="G7" s="6"/>
      <c r="H7" s="6"/>
      <c r="I7" s="6"/>
      <c r="J7" s="81"/>
    </row>
    <row r="8" spans="2:10" ht="12.75">
      <c r="B8" s="20" t="s">
        <v>1</v>
      </c>
      <c r="C8" s="34">
        <f>NE!C33</f>
        <v>3051.678</v>
      </c>
      <c r="D8" s="12">
        <f>NE!D33</f>
        <v>1643</v>
      </c>
      <c r="E8" s="34">
        <f>NE!E33</f>
        <v>6871.7252730539985</v>
      </c>
      <c r="F8" s="12">
        <f>NE!F33</f>
        <v>717</v>
      </c>
      <c r="G8" s="34">
        <f>NE!G33</f>
        <v>1696.475877974</v>
      </c>
      <c r="H8" s="12">
        <f>NE!H33</f>
        <v>683</v>
      </c>
      <c r="I8" s="34">
        <f>NE!I33</f>
        <v>3680.46503437007</v>
      </c>
      <c r="J8" s="82">
        <f>NE!J33</f>
        <v>1.6958700738020192</v>
      </c>
    </row>
    <row r="9" spans="2:10" ht="12.75">
      <c r="B9" s="20" t="s">
        <v>2</v>
      </c>
      <c r="C9" s="34">
        <f>SE!C33</f>
        <v>2477.538</v>
      </c>
      <c r="D9" s="12">
        <f>SE!D33</f>
        <v>1157</v>
      </c>
      <c r="E9" s="34">
        <f>SE!E33</f>
        <v>5091.707635797</v>
      </c>
      <c r="F9" s="12">
        <f>SE!F33</f>
        <v>519</v>
      </c>
      <c r="G9" s="34">
        <f>SE!G33</f>
        <v>1582.79161254</v>
      </c>
      <c r="H9" s="12">
        <f>SE!H33</f>
        <v>567</v>
      </c>
      <c r="I9" s="34">
        <f>SE!I33</f>
        <v>3002.5999593352803</v>
      </c>
      <c r="J9" s="82">
        <f>SE!J33</f>
        <v>1.4162915052188907</v>
      </c>
    </row>
    <row r="10" spans="2:10" ht="12.75">
      <c r="B10" s="20" t="s">
        <v>3</v>
      </c>
      <c r="C10" s="34">
        <f>SUD!C33</f>
        <v>2665.9500000000003</v>
      </c>
      <c r="D10" s="12">
        <f>SUD!D33</f>
        <v>1419</v>
      </c>
      <c r="E10" s="34">
        <f>SUD!E33</f>
        <v>6138.0919160929</v>
      </c>
      <c r="F10" s="12">
        <f>SUD!F33</f>
        <v>464</v>
      </c>
      <c r="G10" s="34">
        <f>SUD!G33</f>
        <v>1990.6043037270003</v>
      </c>
      <c r="H10" s="12">
        <f>SUD!H33</f>
        <v>776</v>
      </c>
      <c r="I10" s="34">
        <f>SUD!I33</f>
        <v>3292.9680853634795</v>
      </c>
      <c r="J10" s="82">
        <f>SUD!J33</f>
        <v>1.555725955987884</v>
      </c>
    </row>
    <row r="11" spans="2:10" ht="12.75">
      <c r="B11" s="20" t="s">
        <v>4</v>
      </c>
      <c r="C11" s="34">
        <f>SV!C33</f>
        <v>2622.1440000000002</v>
      </c>
      <c r="D11" s="12">
        <f>SV!D33</f>
        <v>1049</v>
      </c>
      <c r="E11" s="34">
        <f>SV!E33</f>
        <v>5272.782708428001</v>
      </c>
      <c r="F11" s="12">
        <f>SV!F33</f>
        <v>448</v>
      </c>
      <c r="G11" s="34">
        <f>SV!G33</f>
        <v>1362.3536927</v>
      </c>
      <c r="H11" s="12">
        <f>SV!H33</f>
        <v>560</v>
      </c>
      <c r="I11" s="34">
        <f>SV!I33</f>
        <v>3075.59006228</v>
      </c>
      <c r="J11" s="82">
        <f>SV!J33</f>
        <v>1.4913097891374387</v>
      </c>
    </row>
    <row r="12" spans="2:10" ht="12.75">
      <c r="B12" s="20" t="s">
        <v>5</v>
      </c>
      <c r="C12" s="34">
        <f>VEST!C33</f>
        <v>1935.7800000000002</v>
      </c>
      <c r="D12" s="12">
        <f>VEST!D33</f>
        <v>846</v>
      </c>
      <c r="E12" s="34">
        <f>VEST!E33</f>
        <v>4954.650011696999</v>
      </c>
      <c r="F12" s="12">
        <f>VEST!F33</f>
        <v>350</v>
      </c>
      <c r="G12" s="34">
        <f>VEST!G33</f>
        <v>1461.279212716</v>
      </c>
      <c r="H12" s="12">
        <f>VEST!H33</f>
        <v>426</v>
      </c>
      <c r="I12" s="34">
        <f>VEST!I33</f>
        <v>2408.18965922003</v>
      </c>
      <c r="J12" s="82">
        <f>VEST!J33</f>
        <v>1.8046321374231569</v>
      </c>
    </row>
    <row r="13" spans="2:10" ht="12.75">
      <c r="B13" s="20" t="s">
        <v>6</v>
      </c>
      <c r="C13" s="34">
        <f>NV!C33</f>
        <v>2263.2960000000003</v>
      </c>
      <c r="D13" s="12">
        <f>NV!D33</f>
        <v>1590</v>
      </c>
      <c r="E13" s="34">
        <f>NV!E33</f>
        <v>5169.2421178784</v>
      </c>
      <c r="F13" s="12">
        <f>NV!F33</f>
        <v>807</v>
      </c>
      <c r="G13" s="34">
        <f>NV!G33</f>
        <v>1696.1301058502002</v>
      </c>
      <c r="H13" s="12">
        <f>NV!H33</f>
        <v>721</v>
      </c>
      <c r="I13" s="34">
        <f>NV!I33</f>
        <v>2950.3165042699998</v>
      </c>
      <c r="J13" s="82">
        <f>NV!J33</f>
        <v>1.534537246576762</v>
      </c>
    </row>
    <row r="14" spans="2:10" ht="12.75">
      <c r="B14" s="20" t="s">
        <v>7</v>
      </c>
      <c r="C14" s="34">
        <f>CENTRU!C33</f>
        <v>2039.7720000000002</v>
      </c>
      <c r="D14" s="12">
        <f>CENTRU!D33</f>
        <v>1337</v>
      </c>
      <c r="E14" s="34">
        <f>CENTRU!E33</f>
        <v>5440.145732391</v>
      </c>
      <c r="F14" s="12">
        <f>CENTRU!F33</f>
        <v>726</v>
      </c>
      <c r="G14" s="34">
        <f>CENTRU!G33</f>
        <v>2141.998383671</v>
      </c>
      <c r="H14" s="12">
        <f>CENTRU!H33</f>
        <v>512</v>
      </c>
      <c r="I14" s="34">
        <f>CENTRU!I33</f>
        <v>2450.32167088999</v>
      </c>
      <c r="J14" s="82">
        <f>CENTRU!J33</f>
        <v>1.6169196109761286</v>
      </c>
    </row>
    <row r="15" spans="2:10" ht="15.75" customHeight="1">
      <c r="B15" s="20" t="s">
        <v>12</v>
      </c>
      <c r="C15" s="34">
        <f>'BI'!C33</f>
        <v>1657.782</v>
      </c>
      <c r="D15" s="12">
        <f>'BI'!D33</f>
        <v>949</v>
      </c>
      <c r="E15" s="34">
        <f>'BI'!E33</f>
        <v>4853.345126199</v>
      </c>
      <c r="F15" s="12">
        <f>'BI'!F33</f>
        <v>500</v>
      </c>
      <c r="G15" s="34">
        <f>'BI'!G33</f>
        <v>1498.6504103290004</v>
      </c>
      <c r="H15" s="12">
        <f>'BI'!H33</f>
        <v>394</v>
      </c>
      <c r="I15" s="34">
        <f>'BI'!I33</f>
        <v>2372.39267289002</v>
      </c>
      <c r="J15" s="82">
        <f>'BI'!J33</f>
        <v>2.023604259106445</v>
      </c>
    </row>
    <row r="16" spans="2:10" ht="12.75">
      <c r="B16" s="5"/>
      <c r="C16" s="34"/>
      <c r="D16" s="12"/>
      <c r="E16" s="34"/>
      <c r="F16" s="12"/>
      <c r="G16" s="34"/>
      <c r="H16" s="12"/>
      <c r="I16" s="34"/>
      <c r="J16" s="82"/>
    </row>
    <row r="17" spans="2:10" ht="12.75">
      <c r="B17" s="20" t="s">
        <v>0</v>
      </c>
      <c r="C17" s="35">
        <f>C8+C9+C10+C11+C12+C13+C14+C15</f>
        <v>18713.940000000002</v>
      </c>
      <c r="D17" s="65">
        <f aca="true" t="shared" si="0" ref="D17:I17">D8+D9+D10+D11+D12+D13+D14+D15</f>
        <v>9990</v>
      </c>
      <c r="E17" s="66">
        <f t="shared" si="0"/>
        <v>43791.6905215373</v>
      </c>
      <c r="F17" s="65">
        <f t="shared" si="0"/>
        <v>4531</v>
      </c>
      <c r="G17" s="66">
        <f t="shared" si="0"/>
        <v>13430.283599507202</v>
      </c>
      <c r="H17" s="65">
        <f>H8+H9+H10+H11+H12+H13+H14+H15</f>
        <v>4639</v>
      </c>
      <c r="I17" s="66">
        <f t="shared" si="0"/>
        <v>23232.843648618866</v>
      </c>
      <c r="J17" s="83">
        <f>(E17-G17)/C17</f>
        <v>1.6223952263409036</v>
      </c>
    </row>
    <row r="18" spans="2:10" ht="13.5" thickBot="1">
      <c r="B18" s="7"/>
      <c r="C18" s="8"/>
      <c r="D18" s="15"/>
      <c r="E18" s="8"/>
      <c r="F18" s="15"/>
      <c r="G18" s="8"/>
      <c r="H18" s="15"/>
      <c r="I18" s="8"/>
      <c r="J18" s="84"/>
    </row>
    <row r="20" spans="3:9" ht="12.75" hidden="1">
      <c r="C20" s="9" t="e">
        <f>NE!#REF!+SE!#REF!+SUD!#REF!+SV!C34+VEST!#REF!+NV!#REF!+CENTRU!#REF!+'BI'!#REF!</f>
        <v>#REF!</v>
      </c>
      <c r="D20" s="9" t="e">
        <f>NE!#REF!+SE!#REF!+SUD!#REF!+SV!D34+VEST!#REF!+NV!#REF!+CENTRU!#REF!+'BI'!#REF!</f>
        <v>#REF!</v>
      </c>
      <c r="E20" s="9" t="e">
        <f>NE!#REF!+SE!#REF!+SUD!#REF!+SV!E34+VEST!#REF!+NV!#REF!+CENTRU!#REF!+'BI'!#REF!</f>
        <v>#REF!</v>
      </c>
      <c r="F20" s="9" t="e">
        <f>NE!#REF!+SE!#REF!+SUD!#REF!+SV!F34+VEST!#REF!+NV!#REF!+CENTRU!#REF!+'BI'!#REF!</f>
        <v>#REF!</v>
      </c>
      <c r="G20" s="9" t="e">
        <f>NE!#REF!+SE!#REF!+SUD!#REF!+SV!G34+VEST!#REF!+NV!#REF!+CENTRU!#REF!+'BI'!#REF!</f>
        <v>#REF!</v>
      </c>
      <c r="H20" s="9" t="e">
        <f>NE!#REF!+SE!#REF!+SUD!#REF!+SV!H34+VEST!#REF!+NV!#REF!+CENTRU!#REF!+'BI'!#REF!</f>
        <v>#REF!</v>
      </c>
      <c r="I20" s="9" t="e">
        <f>NE!#REF!+SE!#REF!+SUD!#REF!+SV!I34+VEST!#REF!+NV!#REF!+CENTRU!#REF!+'BI'!#REF!</f>
        <v>#REF!</v>
      </c>
    </row>
    <row r="21" spans="3:10" ht="12.75" hidden="1">
      <c r="C21" s="9"/>
      <c r="D21" s="9"/>
      <c r="E21" s="9"/>
      <c r="F21" s="9"/>
      <c r="G21" s="9"/>
      <c r="H21" s="9"/>
      <c r="I21" s="9"/>
      <c r="J21" s="16">
        <f>NE!L33+SE!L33+SUD!L33+SV!L33+VEST!L33+NV!L33+CENTRU!L33+'BI'!L33</f>
        <v>20989.503743775098</v>
      </c>
    </row>
    <row r="22" spans="2:10" ht="12.75">
      <c r="B22" s="77" t="s">
        <v>45</v>
      </c>
      <c r="C22" s="77"/>
      <c r="D22" s="77"/>
      <c r="E22" s="77"/>
      <c r="F22" s="77"/>
      <c r="G22" s="77"/>
      <c r="H22" s="77"/>
      <c r="I22" s="77"/>
      <c r="J22" s="77"/>
    </row>
    <row r="23" spans="2:10" ht="12.75">
      <c r="B23" s="72"/>
      <c r="C23" s="72"/>
      <c r="D23" s="72"/>
      <c r="E23" s="72"/>
      <c r="F23" s="72"/>
      <c r="G23" s="72"/>
      <c r="H23" s="72"/>
      <c r="I23" s="72"/>
      <c r="J23" s="72"/>
    </row>
    <row r="26" spans="2:10" ht="12.75" hidden="1">
      <c r="B26" t="s">
        <v>68</v>
      </c>
      <c r="C26">
        <v>142</v>
      </c>
      <c r="D26">
        <v>55.6</v>
      </c>
      <c r="E26">
        <v>531</v>
      </c>
      <c r="F26">
        <v>353.1</v>
      </c>
      <c r="G26">
        <f>C26+E26</f>
        <v>673</v>
      </c>
      <c r="H26">
        <f>D26+F26</f>
        <v>408.70000000000005</v>
      </c>
      <c r="J26" s="85" t="s">
        <v>61</v>
      </c>
    </row>
    <row r="27" spans="2:8" ht="12.75" hidden="1">
      <c r="B27" t="s">
        <v>69</v>
      </c>
      <c r="C27">
        <v>110</v>
      </c>
      <c r="D27">
        <v>45.49</v>
      </c>
      <c r="E27">
        <v>195</v>
      </c>
      <c r="F27">
        <v>125.58</v>
      </c>
      <c r="G27">
        <f aca="true" t="shared" si="1" ref="G27:G48">C27+E27</f>
        <v>305</v>
      </c>
      <c r="H27">
        <f aca="true" t="shared" si="2" ref="H27:H48">D27+F27</f>
        <v>171.07</v>
      </c>
    </row>
    <row r="28" ht="12.75" hidden="1"/>
    <row r="29" spans="3:10" ht="12.75" hidden="1">
      <c r="C29">
        <v>80</v>
      </c>
      <c r="D29">
        <v>32.4</v>
      </c>
      <c r="E29">
        <v>446</v>
      </c>
      <c r="F29">
        <v>283.94</v>
      </c>
      <c r="G29">
        <f t="shared" si="1"/>
        <v>526</v>
      </c>
      <c r="H29">
        <f t="shared" si="2"/>
        <v>316.34</v>
      </c>
      <c r="J29" s="85" t="s">
        <v>62</v>
      </c>
    </row>
    <row r="30" spans="3:8" ht="12.75" hidden="1">
      <c r="C30">
        <v>54</v>
      </c>
      <c r="D30">
        <v>22.71</v>
      </c>
      <c r="E30">
        <v>123</v>
      </c>
      <c r="F30">
        <v>76.45</v>
      </c>
      <c r="G30">
        <f t="shared" si="1"/>
        <v>177</v>
      </c>
      <c r="H30">
        <f t="shared" si="2"/>
        <v>99.16</v>
      </c>
    </row>
    <row r="31" ht="12.75" hidden="1"/>
    <row r="32" spans="3:10" ht="12.75" hidden="1">
      <c r="C32">
        <v>54</v>
      </c>
      <c r="D32">
        <v>44.86</v>
      </c>
      <c r="E32">
        <v>466</v>
      </c>
      <c r="F32">
        <v>335.01</v>
      </c>
      <c r="G32">
        <f t="shared" si="1"/>
        <v>520</v>
      </c>
      <c r="H32">
        <f t="shared" si="2"/>
        <v>379.87</v>
      </c>
      <c r="J32" s="85" t="s">
        <v>70</v>
      </c>
    </row>
    <row r="33" spans="3:8" ht="12.75" hidden="1">
      <c r="C33">
        <v>44</v>
      </c>
      <c r="D33">
        <v>41.88</v>
      </c>
      <c r="E33">
        <v>87</v>
      </c>
      <c r="F33">
        <v>62.19</v>
      </c>
      <c r="G33">
        <f t="shared" si="1"/>
        <v>131</v>
      </c>
      <c r="H33">
        <f t="shared" si="2"/>
        <v>104.07</v>
      </c>
    </row>
    <row r="34" ht="12.75" hidden="1"/>
    <row r="35" spans="3:10" ht="12.75" hidden="1">
      <c r="C35">
        <v>61</v>
      </c>
      <c r="D35">
        <v>25.26</v>
      </c>
      <c r="E35">
        <v>403</v>
      </c>
      <c r="F35">
        <v>254.27</v>
      </c>
      <c r="G35">
        <f t="shared" si="1"/>
        <v>464</v>
      </c>
      <c r="H35">
        <f t="shared" si="2"/>
        <v>279.53000000000003</v>
      </c>
      <c r="J35" s="85" t="s">
        <v>63</v>
      </c>
    </row>
    <row r="36" spans="3:8" ht="12.75" hidden="1">
      <c r="C36">
        <v>41</v>
      </c>
      <c r="D36">
        <v>17.6</v>
      </c>
      <c r="E36">
        <v>152</v>
      </c>
      <c r="F36">
        <v>92.37</v>
      </c>
      <c r="G36">
        <f t="shared" si="1"/>
        <v>193</v>
      </c>
      <c r="H36">
        <f t="shared" si="2"/>
        <v>109.97</v>
      </c>
    </row>
    <row r="37" ht="12.75" hidden="1"/>
    <row r="38" spans="3:10" ht="12.75" hidden="1">
      <c r="C38">
        <v>79</v>
      </c>
      <c r="D38">
        <v>27.96</v>
      </c>
      <c r="E38">
        <v>304</v>
      </c>
      <c r="F38">
        <v>165.89</v>
      </c>
      <c r="G38">
        <f t="shared" si="1"/>
        <v>383</v>
      </c>
      <c r="H38">
        <f t="shared" si="2"/>
        <v>193.85</v>
      </c>
      <c r="J38" s="85" t="s">
        <v>64</v>
      </c>
    </row>
    <row r="39" spans="3:8" ht="12.75" hidden="1">
      <c r="C39">
        <v>54</v>
      </c>
      <c r="D39">
        <v>18.22</v>
      </c>
      <c r="E39">
        <v>78</v>
      </c>
      <c r="F39">
        <v>39.91</v>
      </c>
      <c r="G39">
        <f t="shared" si="1"/>
        <v>132</v>
      </c>
      <c r="H39">
        <f t="shared" si="2"/>
        <v>58.129999999999995</v>
      </c>
    </row>
    <row r="40" ht="12.75" hidden="1"/>
    <row r="41" spans="3:10" ht="12.75" hidden="1">
      <c r="C41">
        <v>130</v>
      </c>
      <c r="D41">
        <v>42.93</v>
      </c>
      <c r="E41">
        <v>603</v>
      </c>
      <c r="F41">
        <v>337.16</v>
      </c>
      <c r="G41">
        <f t="shared" si="1"/>
        <v>733</v>
      </c>
      <c r="H41">
        <f t="shared" si="2"/>
        <v>380.09000000000003</v>
      </c>
      <c r="J41" s="85" t="s">
        <v>65</v>
      </c>
    </row>
    <row r="42" spans="3:8" ht="12.75" hidden="1">
      <c r="C42">
        <v>82</v>
      </c>
      <c r="D42">
        <v>28.6</v>
      </c>
      <c r="E42">
        <v>265</v>
      </c>
      <c r="F42">
        <v>151.67</v>
      </c>
      <c r="G42">
        <f t="shared" si="1"/>
        <v>347</v>
      </c>
      <c r="H42">
        <f t="shared" si="2"/>
        <v>180.26999999999998</v>
      </c>
    </row>
    <row r="43" ht="12.75" hidden="1"/>
    <row r="44" spans="3:10" ht="12.75" hidden="1">
      <c r="C44">
        <v>169</v>
      </c>
      <c r="D44">
        <v>56.23</v>
      </c>
      <c r="E44">
        <v>427</v>
      </c>
      <c r="F44">
        <v>242.52</v>
      </c>
      <c r="G44">
        <f t="shared" si="1"/>
        <v>596</v>
      </c>
      <c r="H44">
        <f t="shared" si="2"/>
        <v>298.75</v>
      </c>
      <c r="J44" s="85" t="s">
        <v>66</v>
      </c>
    </row>
    <row r="45" spans="3:8" ht="12.75" hidden="1">
      <c r="C45">
        <v>116</v>
      </c>
      <c r="D45">
        <v>40.51</v>
      </c>
      <c r="E45">
        <v>232</v>
      </c>
      <c r="F45">
        <v>142.96</v>
      </c>
      <c r="G45">
        <f t="shared" si="1"/>
        <v>348</v>
      </c>
      <c r="H45">
        <f t="shared" si="2"/>
        <v>183.47</v>
      </c>
    </row>
    <row r="46" ht="12.75" hidden="1"/>
    <row r="47" spans="3:10" ht="12.75" hidden="1">
      <c r="C47">
        <v>62</v>
      </c>
      <c r="D47">
        <v>5.01</v>
      </c>
      <c r="E47">
        <v>425</v>
      </c>
      <c r="F47">
        <v>271.3</v>
      </c>
      <c r="G47">
        <f t="shared" si="1"/>
        <v>487</v>
      </c>
      <c r="H47">
        <f t="shared" si="2"/>
        <v>276.31</v>
      </c>
      <c r="J47" s="85" t="s">
        <v>67</v>
      </c>
    </row>
    <row r="48" spans="3:8" ht="12.75" hidden="1">
      <c r="C48">
        <v>42</v>
      </c>
      <c r="D48">
        <v>3.25</v>
      </c>
      <c r="E48">
        <v>141</v>
      </c>
      <c r="F48">
        <v>81.38</v>
      </c>
      <c r="G48">
        <f t="shared" si="1"/>
        <v>183</v>
      </c>
      <c r="H48">
        <f t="shared" si="2"/>
        <v>84.63</v>
      </c>
    </row>
  </sheetData>
  <sheetProtection/>
  <mergeCells count="8">
    <mergeCell ref="B2:J2"/>
    <mergeCell ref="B5:B6"/>
    <mergeCell ref="C5:C6"/>
    <mergeCell ref="J5:J6"/>
    <mergeCell ref="D5:E5"/>
    <mergeCell ref="F5:G5"/>
    <mergeCell ref="H5:I5"/>
    <mergeCell ref="B3:J3"/>
  </mergeCells>
  <printOptions/>
  <pageMargins left="0.2" right="0.21" top="1.17" bottom="1" header="0.8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oachesus</dc:creator>
  <cp:keywords/>
  <dc:description/>
  <cp:lastModifiedBy>Ion Tesileanu</cp:lastModifiedBy>
  <cp:lastPrinted>2012-01-11T14:38:46Z</cp:lastPrinted>
  <dcterms:created xsi:type="dcterms:W3CDTF">2009-05-19T10:14:23Z</dcterms:created>
  <dcterms:modified xsi:type="dcterms:W3CDTF">2015-07-14T09:11:43Z</dcterms:modified>
  <cp:category/>
  <cp:version/>
  <cp:contentType/>
  <cp:contentStatus/>
</cp:coreProperties>
</file>