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530" windowWidth="15480" windowHeight="8715" activeTab="0"/>
  </bookViews>
  <sheets>
    <sheet name="RO-BG" sheetId="1" r:id="rId1"/>
  </sheets>
  <definedNames>
    <definedName name="_xlnm.Print_Area" localSheetId="0">'RO-BG'!$A$1:$P$75</definedName>
    <definedName name="_xlnm.Print_Titles" localSheetId="0">'RO-BG'!$19:$19</definedName>
  </definedNames>
  <calcPr fullCalcOnLoad="1"/>
</workbook>
</file>

<file path=xl/sharedStrings.xml><?xml version="1.0" encoding="utf-8"?>
<sst xmlns="http://schemas.openxmlformats.org/spreadsheetml/2006/main" count="131" uniqueCount="115">
  <si>
    <t>Nr. Crt.</t>
  </si>
  <si>
    <t>Denumire</t>
  </si>
  <si>
    <t>Cod CPV</t>
  </si>
  <si>
    <t>Valoare totala fară TVA; Euro</t>
  </si>
  <si>
    <t>Valoare totală fără TVA; Lei</t>
  </si>
  <si>
    <t>Procedura de atribuire a contractului</t>
  </si>
  <si>
    <t>Data estimată pt. începerea procedurii</t>
  </si>
  <si>
    <t>Data estimată 
pt.finalizarea
procedurii</t>
  </si>
  <si>
    <t>80.01.</t>
  </si>
  <si>
    <t xml:space="preserve">                   56.20. BUNURI SI SERVICII</t>
  </si>
  <si>
    <t xml:space="preserve">                   56.20.                ASISTENTA TEHNICA PROGRAME COOPERARE TERITORIALA EUROPEANA</t>
  </si>
  <si>
    <t xml:space="preserve">                          56.20…....01      Programul de Cooperare Transfrontaliera Romania - Bulgaria 2007-2013</t>
  </si>
  <si>
    <t>79300000-7 Studii de piaţă şi cercetare economică; sondaje şi statistici</t>
  </si>
  <si>
    <t>TOTAL art 56.20……
AT  PCT  ROMANIA - BULGARIA</t>
  </si>
  <si>
    <t>Tonere</t>
  </si>
  <si>
    <t>30125100-2;Cartuşe de toner</t>
  </si>
  <si>
    <t>79941000-2 Servicii de taxare</t>
  </si>
  <si>
    <t>TOTAL</t>
  </si>
  <si>
    <t>DENUMIRE</t>
  </si>
  <si>
    <t>pentru programele finanţate din fonduri Europene - Asistenţă Tehnică Programul de Cooperare Transfrontaliera Romania - Bulgaria 2007-2013</t>
  </si>
  <si>
    <t>Transport aerian</t>
  </si>
  <si>
    <t>Taxe si comisioane bancare</t>
  </si>
  <si>
    <t>Taxe de transport</t>
  </si>
  <si>
    <t>Taxe participare cursuri si evenimente</t>
  </si>
  <si>
    <t>72400000-4 Servicii de internet</t>
  </si>
  <si>
    <t>Euro</t>
  </si>
  <si>
    <t>Servicii de arhivare documente</t>
  </si>
  <si>
    <t xml:space="preserve">Studii, analize, rapoarte </t>
  </si>
  <si>
    <t xml:space="preserve">DIURNA </t>
  </si>
  <si>
    <t>CAZARE</t>
  </si>
  <si>
    <t xml:space="preserve">TRANSPORT- combustibil (nu cuprinde valoare platita in baza unui contract de transport) </t>
  </si>
  <si>
    <t xml:space="preserve">TRANSPORT- Bilete tren, autobuz, taxi si transport local (nu cuprinde valoare platita in baza unui contract de transport) </t>
  </si>
  <si>
    <t xml:space="preserve">Servicii dezvoltare Software pentru aplicatie financiar-contabila ETC </t>
  </si>
  <si>
    <t>Servicii consultanta externa evaluare intermediara Program</t>
  </si>
  <si>
    <t>79995100-6 Servicii de arhivare</t>
  </si>
  <si>
    <t>60410000-5 Servicii de transport aerian pe baza de grafic</t>
  </si>
  <si>
    <t>Ministerul Dezvoltării Regionale şi Administratiei Publice</t>
  </si>
  <si>
    <t xml:space="preserve">                                       PROGRAMUL ANUAL AL ACHIZIŢIILOR PUBLICE</t>
  </si>
  <si>
    <t xml:space="preserve">                     pentru anul bugetar 2014</t>
  </si>
  <si>
    <t>Val.estimată fără TVA Euro; FEDR= 64,72%</t>
  </si>
  <si>
    <t>Val.estimată fără TVA -Lei; FEDR=64,72%</t>
  </si>
  <si>
    <t>Valoare totala Euro cu TVA</t>
  </si>
  <si>
    <t xml:space="preserve">Val.estimată fără TVA -Euro; BUGET=35,28% </t>
  </si>
  <si>
    <t>Val.estimată fără TVA -Lei; BUGET=35,28%</t>
  </si>
  <si>
    <t xml:space="preserve">TVA; Lei </t>
  </si>
  <si>
    <t>Val.totala (care se contracteaza in 2014)
estimata cu TVA - Lei
Din care:</t>
  </si>
  <si>
    <t>Valoarea care se plateste in anul 2014(lei cu tva)</t>
  </si>
  <si>
    <t>Rechizite și hârtie</t>
  </si>
  <si>
    <t>30190000-7 Diverse maşini, echipamente şi accesorii de birou</t>
  </si>
  <si>
    <t>Frigider</t>
  </si>
  <si>
    <t>39711130-9 Frigidere</t>
  </si>
  <si>
    <t>Telefonie</t>
  </si>
  <si>
    <t>64210000-1 Servicii de telefonie şi de transmisie de date</t>
  </si>
  <si>
    <t>Abonament internet</t>
  </si>
  <si>
    <t>Protocol</t>
  </si>
  <si>
    <t>55520000-1 Servicii de catering</t>
  </si>
  <si>
    <t>Telefonie si internet</t>
  </si>
  <si>
    <t>Catering si protocol</t>
  </si>
  <si>
    <t>Servicii de catering</t>
  </si>
  <si>
    <t>Servicii interpretare simultană și închiriere echipamente audio</t>
  </si>
  <si>
    <t>79540000-1 Servicii de interpretariat</t>
  </si>
  <si>
    <t>Mentenanță echipamente</t>
  </si>
  <si>
    <t>Mentenanta echipamente IT</t>
  </si>
  <si>
    <t>Mentenanță software</t>
  </si>
  <si>
    <t>Mentenanta si reparatie autoturisme</t>
  </si>
  <si>
    <t>50112000-3 Servicii de reparare şi de întreţinere a automobilelor</t>
  </si>
  <si>
    <t>5</t>
  </si>
  <si>
    <t>5.1</t>
  </si>
  <si>
    <t>5.2</t>
  </si>
  <si>
    <t>6</t>
  </si>
  <si>
    <t>7</t>
  </si>
  <si>
    <t>8</t>
  </si>
  <si>
    <t>Servicii difuzare spoturi TV și radio</t>
  </si>
  <si>
    <t>79341400-0 Servicii de campanii de publicitate</t>
  </si>
  <si>
    <t>Achiziție servicii pentru dezvoltarea sistemului de management electronic al PCT Ro-Bg 2014-2020 (PROETC2014 )</t>
  </si>
  <si>
    <t>Achiziție publicații și cărți</t>
  </si>
  <si>
    <t>22100000-1 Cărți, broșuri și pliante tipărite</t>
  </si>
  <si>
    <t>Achiziție software (prezi, antivirus, project management etc)</t>
  </si>
  <si>
    <t>72200000-7 Servicii de programare şi de consultanţă software</t>
  </si>
  <si>
    <t>48218000-9 Pachete software pentru gestionarea licenţelor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</si>
  <si>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</si>
  <si>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</si>
  <si>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</si>
  <si>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</si>
  <si>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</si>
  <si>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</si>
  <si>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</si>
  <si>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</si>
  <si>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</si>
  <si>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50312000-5 Repararea şi întreţinerea echipamentului informatic</t>
  </si>
  <si>
    <t>50321000-1 Servicii de reparare a computerelor personale</t>
  </si>
  <si>
    <t>SUMA platita in 2014 (lei cu tva)</t>
  </si>
  <si>
    <t>Denumire serviciu prestat contractat in 2013</t>
  </si>
  <si>
    <t>Contractul de prestari servicii nr. 170/19.08.2013 privind pregătirea PCT RO-BG 2014-2020, incheiat cu Detente Consultant</t>
  </si>
  <si>
    <t>Valoarea aferenta achizitiei 2013 care se plateste in 2014 - lei cu TVA -</t>
  </si>
  <si>
    <t>Buget 2014</t>
  </si>
  <si>
    <t>Angajamente</t>
  </si>
  <si>
    <t>Plati</t>
  </si>
  <si>
    <t>Total</t>
  </si>
  <si>
    <t>Contract furnizare echipamente IT nr. 260/2.12.2013</t>
  </si>
  <si>
    <t>Verificare</t>
  </si>
  <si>
    <t>Diferenta</t>
  </si>
  <si>
    <t>Ultrabook (8 bucati)</t>
  </si>
  <si>
    <t>Cumparare directa</t>
  </si>
  <si>
    <t>3</t>
  </si>
  <si>
    <t>4</t>
  </si>
  <si>
    <t>6.1</t>
  </si>
  <si>
    <t>6.2</t>
  </si>
  <si>
    <t>8.1</t>
  </si>
  <si>
    <t>8.2</t>
  </si>
  <si>
    <t>18</t>
  </si>
  <si>
    <r>
      <t xml:space="preserve">Contract prestari servicii experti pentru verificare cheltuieli parteneri bulgari - procedura finalizata in decembrie 2013. </t>
    </r>
    <r>
      <rPr>
        <sz val="9"/>
        <color indexed="10"/>
        <rFont val="Arial"/>
        <family val="2"/>
      </rPr>
      <t>Semnarea contractului este stabilita pentru 2014</t>
    </r>
  </si>
  <si>
    <t>30213100-6; Computere portabile</t>
  </si>
  <si>
    <t>Achizitie servicii evaluare plan de comunicare și elaborare plan de comunicare 2014-2020</t>
  </si>
  <si>
    <t>exceptat OUG 34/2006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</si>
</sst>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0.00_ ;\-0.00\ "/>
    <numFmt numFmtId="174" formatCode="#,##0.00;[Red]#,##0.00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[$€-2]\ #,##0.00_);[Red]\([$€-2]\ #,##0.00\)"/>
    <numFmt numFmtId="181" formatCode="0.00;[Red]0.00"/>
    <numFmt numFmtId="182" formatCode="#,##0.0"/>
    <numFmt numFmtId="183" formatCode="_-* #,##0.00\ _F_B_-;\-* #,##0.00\ _F_B_-;_-* &quot;-&quot;??\ _F_B_-;_-@_-"/>
    <numFmt numFmtId="184" formatCode="#,##0.00000"/>
  </numFmts>
  <fonts count="5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1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13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9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14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172" fontId="4" fillId="32" borderId="14" xfId="0" applyNumberFormat="1" applyFont="1" applyFill="1" applyBorder="1" applyAlignment="1" applyProtection="1">
      <alignment horizontal="center" vertical="center" wrapText="1"/>
      <protection/>
    </xf>
    <xf numFmtId="4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/>
    </xf>
    <xf numFmtId="4" fontId="4" fillId="32" borderId="14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3" fillId="0" borderId="0" xfId="0" applyNumberFormat="1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4" fillId="32" borderId="18" xfId="0" applyNumberFormat="1" applyFont="1" applyFill="1" applyBorder="1" applyAlignment="1" applyProtection="1">
      <alignment horizontal="center" vertical="center" wrapText="1"/>
      <protection/>
    </xf>
    <xf numFmtId="49" fontId="1" fillId="17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3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4" fillId="34" borderId="2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4" fontId="11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4" fillId="0" borderId="0" xfId="59" applyFont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vertical="center"/>
    </xf>
    <xf numFmtId="0" fontId="4" fillId="0" borderId="0" xfId="59" applyFont="1" applyBorder="1" applyAlignment="1">
      <alignment horizontal="center" vertical="top" wrapText="1"/>
      <protection/>
    </xf>
    <xf numFmtId="14" fontId="55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 vertical="top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 applyProtection="1">
      <alignment horizontal="left" vertical="center"/>
      <protection/>
    </xf>
    <xf numFmtId="49" fontId="4" fillId="35" borderId="32" xfId="0" applyNumberFormat="1" applyFont="1" applyFill="1" applyBorder="1" applyAlignment="1" applyProtection="1">
      <alignment horizontal="left" vertical="center"/>
      <protection/>
    </xf>
    <xf numFmtId="49" fontId="4" fillId="35" borderId="33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U103"/>
  <sheetViews>
    <sheetView tabSelected="1" view="pageBreakPreview" zoomScale="85" zoomScaleNormal="70" zoomScaleSheetLayoutView="85" workbookViewId="0" topLeftCell="A22">
      <selection activeCell="Q4" sqref="Q1:Q16384"/>
    </sheetView>
  </sheetViews>
  <sheetFormatPr defaultColWidth="9.421875" defaultRowHeight="12.75"/>
  <cols>
    <col min="1" max="1" width="6.00390625" style="99" customWidth="1"/>
    <col min="2" max="2" width="31.00390625" style="25" customWidth="1"/>
    <col min="3" max="3" width="35.28125" style="25" customWidth="1"/>
    <col min="4" max="4" width="10.57421875" style="26" customWidth="1"/>
    <col min="5" max="5" width="14.140625" style="25" customWidth="1"/>
    <col min="6" max="6" width="12.421875" style="25" customWidth="1"/>
    <col min="7" max="7" width="12.8515625" style="25" customWidth="1"/>
    <col min="8" max="8" width="13.140625" style="25" customWidth="1"/>
    <col min="9" max="9" width="11.140625" style="25" customWidth="1"/>
    <col min="10" max="11" width="12.7109375" style="25" customWidth="1"/>
    <col min="12" max="12" width="14.00390625" style="25" customWidth="1"/>
    <col min="13" max="13" width="14.00390625" style="26" customWidth="1"/>
    <col min="14" max="14" width="17.7109375" style="25" customWidth="1"/>
    <col min="15" max="15" width="12.57421875" style="26" customWidth="1"/>
    <col min="16" max="16" width="11.140625" style="26" customWidth="1"/>
    <col min="17" max="17" width="15.57421875" style="25" customWidth="1"/>
    <col min="18" max="16384" width="9.421875" style="25" customWidth="1"/>
  </cols>
  <sheetData>
    <row r="1" ht="2.25" customHeight="1"/>
    <row r="2" ht="12" hidden="1"/>
    <row r="3" ht="12" hidden="1"/>
    <row r="5" spans="2:16" ht="12.75">
      <c r="B5" s="70" t="s">
        <v>36</v>
      </c>
      <c r="C5" s="64"/>
      <c r="D5" s="71"/>
      <c r="E5" s="64"/>
      <c r="F5" s="64"/>
      <c r="G5" s="64"/>
      <c r="H5" s="64"/>
      <c r="I5" s="64"/>
      <c r="J5" s="64"/>
      <c r="K5" s="64"/>
      <c r="L5" s="64"/>
      <c r="M5" s="71"/>
      <c r="N5" s="64"/>
      <c r="O5" s="64"/>
      <c r="P5" s="64"/>
    </row>
    <row r="6" spans="2:16" ht="12.75">
      <c r="B6" s="64"/>
      <c r="C6" s="64"/>
      <c r="D6" s="71"/>
      <c r="E6" s="64"/>
      <c r="F6" s="64"/>
      <c r="G6" s="64"/>
      <c r="H6" s="64"/>
      <c r="I6" s="64"/>
      <c r="J6" s="64"/>
      <c r="K6" s="64"/>
      <c r="L6" s="64"/>
      <c r="M6" s="182"/>
      <c r="N6" s="182"/>
      <c r="O6" s="182"/>
      <c r="P6" s="64"/>
    </row>
    <row r="7" spans="2:16" ht="12.75">
      <c r="B7" s="64"/>
      <c r="C7" s="64"/>
      <c r="D7" s="71"/>
      <c r="E7" s="64"/>
      <c r="F7" s="64"/>
      <c r="G7" s="64"/>
      <c r="H7" s="64"/>
      <c r="I7" s="64"/>
      <c r="J7" s="64"/>
      <c r="K7" s="64"/>
      <c r="L7" s="64"/>
      <c r="M7" s="72"/>
      <c r="N7" s="72"/>
      <c r="O7" s="72"/>
      <c r="P7" s="64"/>
    </row>
    <row r="8" spans="2:16" ht="12.75" customHeight="1">
      <c r="B8" s="184"/>
      <c r="C8" s="184"/>
      <c r="D8" s="71"/>
      <c r="E8" s="64"/>
      <c r="F8" s="64"/>
      <c r="G8" s="64"/>
      <c r="H8" s="64"/>
      <c r="I8" s="64"/>
      <c r="J8" s="64"/>
      <c r="K8" s="64"/>
      <c r="L8" s="64"/>
      <c r="M8" s="183"/>
      <c r="N8" s="183"/>
      <c r="O8" s="183"/>
      <c r="P8" s="64"/>
    </row>
    <row r="9" spans="2:16" ht="12.75" customHeight="1">
      <c r="B9" s="184"/>
      <c r="C9" s="184"/>
      <c r="D9" s="71"/>
      <c r="E9" s="64"/>
      <c r="F9" s="64"/>
      <c r="G9" s="64"/>
      <c r="H9" s="64"/>
      <c r="I9" s="64"/>
      <c r="J9" s="64"/>
      <c r="K9" s="64"/>
      <c r="L9" s="183"/>
      <c r="M9" s="183"/>
      <c r="N9" s="183"/>
      <c r="O9" s="183"/>
      <c r="P9" s="183"/>
    </row>
    <row r="10" spans="2:16" ht="12.75" customHeight="1">
      <c r="B10" s="184"/>
      <c r="C10" s="184"/>
      <c r="D10" s="71"/>
      <c r="E10" s="64"/>
      <c r="F10" s="64"/>
      <c r="G10" s="64"/>
      <c r="H10" s="64"/>
      <c r="I10" s="64"/>
      <c r="J10" s="64"/>
      <c r="K10" s="64"/>
      <c r="L10" s="64"/>
      <c r="M10" s="183"/>
      <c r="N10" s="183"/>
      <c r="O10" s="183"/>
      <c r="P10" s="64"/>
    </row>
    <row r="11" spans="2:3" ht="12" customHeight="1">
      <c r="B11" s="184"/>
      <c r="C11" s="184"/>
    </row>
    <row r="12" spans="2:3" ht="12" customHeight="1">
      <c r="B12" s="184"/>
      <c r="C12" s="184"/>
    </row>
    <row r="13" spans="2:3" ht="12">
      <c r="B13" s="184"/>
      <c r="C13" s="184"/>
    </row>
    <row r="14" spans="1:16" ht="12">
      <c r="A14" s="185" t="s">
        <v>37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6" ht="18.75" customHeight="1">
      <c r="A15" s="185" t="s">
        <v>19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6" ht="12.75" thickBot="1">
      <c r="A16" s="186" t="s">
        <v>38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6" ht="12.75" thickBo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2.75" thickBo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7" ht="103.5" customHeight="1" thickBot="1">
      <c r="A19" s="100" t="s">
        <v>0</v>
      </c>
      <c r="B19" s="56" t="s">
        <v>1</v>
      </c>
      <c r="C19" s="57" t="s">
        <v>2</v>
      </c>
      <c r="D19" s="68" t="s">
        <v>41</v>
      </c>
      <c r="E19" s="61" t="s">
        <v>3</v>
      </c>
      <c r="F19" s="61" t="s">
        <v>39</v>
      </c>
      <c r="G19" s="61" t="s">
        <v>40</v>
      </c>
      <c r="H19" s="61" t="s">
        <v>4</v>
      </c>
      <c r="I19" s="65" t="s">
        <v>42</v>
      </c>
      <c r="J19" s="61" t="s">
        <v>43</v>
      </c>
      <c r="K19" s="65" t="s">
        <v>44</v>
      </c>
      <c r="L19" s="58" t="s">
        <v>45</v>
      </c>
      <c r="M19" s="59" t="s">
        <v>46</v>
      </c>
      <c r="N19" s="60" t="s">
        <v>5</v>
      </c>
      <c r="O19" s="61" t="s">
        <v>6</v>
      </c>
      <c r="P19" s="61" t="s">
        <v>7</v>
      </c>
      <c r="Q19" s="74"/>
    </row>
    <row r="20" spans="1:16" ht="21.75" customHeight="1">
      <c r="A20" s="101"/>
      <c r="B20" s="173" t="s">
        <v>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</row>
    <row r="21" spans="1:16" ht="15.75" customHeight="1">
      <c r="A21" s="102"/>
      <c r="B21" s="176" t="s">
        <v>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2" s="62" customFormat="1" ht="16.5" customHeight="1">
      <c r="A22" s="103"/>
      <c r="B22" s="62" t="s">
        <v>10</v>
      </c>
      <c r="K22" s="62">
        <v>1.24</v>
      </c>
      <c r="L22" s="62">
        <v>4.45</v>
      </c>
    </row>
    <row r="23" spans="1:255" ht="16.5" customHeight="1">
      <c r="A23" s="163" t="s">
        <v>11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3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5"/>
      <c r="AH23" s="163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5"/>
      <c r="AY23" s="163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5"/>
      <c r="BP23" s="163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5"/>
      <c r="CG23" s="163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5"/>
      <c r="CX23" s="163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5"/>
      <c r="DO23" s="163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5"/>
      <c r="EF23" s="163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5"/>
      <c r="EW23" s="163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5"/>
      <c r="FN23" s="163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5"/>
      <c r="GE23" s="163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5"/>
      <c r="GV23" s="163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5"/>
      <c r="HM23" s="163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5"/>
      <c r="ID23" s="163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5"/>
      <c r="IU23" s="63"/>
    </row>
    <row r="24" spans="1:16" ht="16.5" customHeight="1">
      <c r="A24" s="104"/>
      <c r="B24" s="23"/>
      <c r="C24" s="23"/>
      <c r="D24" s="3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3"/>
      <c r="P24" s="33"/>
    </row>
    <row r="25" spans="1:17" s="122" customFormat="1" ht="28.5" customHeight="1">
      <c r="A25" s="112">
        <v>1</v>
      </c>
      <c r="B25" s="113" t="s">
        <v>14</v>
      </c>
      <c r="C25" s="114" t="s">
        <v>15</v>
      </c>
      <c r="D25" s="115">
        <v>32100</v>
      </c>
      <c r="E25" s="116">
        <f>D25/1.24</f>
        <v>25887.09677419355</v>
      </c>
      <c r="F25" s="117">
        <f>E25*0.6472</f>
        <v>16754.129032258064</v>
      </c>
      <c r="G25" s="117">
        <f>H25*0.6472</f>
        <v>74555.8741935484</v>
      </c>
      <c r="H25" s="118">
        <f aca="true" t="shared" si="0" ref="H25:H30">E25*$L$22</f>
        <v>115197.5806451613</v>
      </c>
      <c r="I25" s="118">
        <f aca="true" t="shared" si="1" ref="I25:I30">E25*0.3528</f>
        <v>9132.967741935485</v>
      </c>
      <c r="J25" s="118">
        <f aca="true" t="shared" si="2" ref="J25:J30">H25*0.3528</f>
        <v>40641.70645161291</v>
      </c>
      <c r="K25" s="118">
        <f aca="true" t="shared" si="3" ref="K25:K30">L25-H25</f>
        <v>27647.419354838697</v>
      </c>
      <c r="L25" s="118">
        <f aca="true" t="shared" si="4" ref="L25:L30">H25*$K$22</f>
        <v>142845</v>
      </c>
      <c r="M25" s="118">
        <f>L25</f>
        <v>142845</v>
      </c>
      <c r="N25" s="119" t="str">
        <f>IF(E25&gt;130000,"Licitatie deschisa",IF(E25&gt;30000,"Cerere de oferte","Cumparare directa"))</f>
        <v>Cumparare directa</v>
      </c>
      <c r="O25" s="120">
        <v>41640</v>
      </c>
      <c r="P25" s="120">
        <v>42004</v>
      </c>
      <c r="Q25" s="121"/>
    </row>
    <row r="26" spans="1:17" s="122" customFormat="1" ht="30" customHeight="1">
      <c r="A26" s="112">
        <v>2</v>
      </c>
      <c r="B26" s="114" t="s">
        <v>47</v>
      </c>
      <c r="C26" s="114" t="s">
        <v>48</v>
      </c>
      <c r="D26" s="115">
        <v>5000</v>
      </c>
      <c r="E26" s="116">
        <f>D26/1.24</f>
        <v>4032.2580645161293</v>
      </c>
      <c r="F26" s="117">
        <f>E26*0.6472</f>
        <v>2609.677419354839</v>
      </c>
      <c r="G26" s="117">
        <f>H26*0.6472</f>
        <v>11613.064516129034</v>
      </c>
      <c r="H26" s="118">
        <f t="shared" si="0"/>
        <v>17943.548387096776</v>
      </c>
      <c r="I26" s="118">
        <f t="shared" si="1"/>
        <v>1422.5806451612905</v>
      </c>
      <c r="J26" s="118">
        <f t="shared" si="2"/>
        <v>6330.483870967742</v>
      </c>
      <c r="K26" s="118">
        <f t="shared" si="3"/>
        <v>4306.451612903227</v>
      </c>
      <c r="L26" s="118">
        <f t="shared" si="4"/>
        <v>22250.000000000004</v>
      </c>
      <c r="M26" s="118">
        <f>L26</f>
        <v>22250.000000000004</v>
      </c>
      <c r="N26" s="119" t="str">
        <f>IF(E26&gt;130000,"Licitatie deschisa",IF(E26&gt;30000,"Cerere de oferte","Cumparare directa"))</f>
        <v>Cumparare directa</v>
      </c>
      <c r="O26" s="120">
        <v>41640</v>
      </c>
      <c r="P26" s="120">
        <v>42004</v>
      </c>
      <c r="Q26" s="121"/>
    </row>
    <row r="27" spans="1:17" ht="37.5" customHeight="1" hidden="1">
      <c r="A27" s="105">
        <v>124</v>
      </c>
      <c r="B27" s="2" t="s">
        <v>27</v>
      </c>
      <c r="C27" s="4" t="s">
        <v>12</v>
      </c>
      <c r="D27" s="19">
        <f>2000*0</f>
        <v>0</v>
      </c>
      <c r="E27" s="116">
        <f>D27/1.24</f>
        <v>0</v>
      </c>
      <c r="F27" s="117">
        <f>E27*0.6472</f>
        <v>0</v>
      </c>
      <c r="G27" s="117">
        <f>H27*0.6472</f>
        <v>0</v>
      </c>
      <c r="H27" s="118">
        <f t="shared" si="0"/>
        <v>0</v>
      </c>
      <c r="I27" s="118">
        <f t="shared" si="1"/>
        <v>0</v>
      </c>
      <c r="J27" s="118">
        <f t="shared" si="2"/>
        <v>0</v>
      </c>
      <c r="K27" s="118">
        <f t="shared" si="3"/>
        <v>0</v>
      </c>
      <c r="L27" s="118">
        <f t="shared" si="4"/>
        <v>0</v>
      </c>
      <c r="M27" s="118">
        <f>L27</f>
        <v>0</v>
      </c>
      <c r="N27" s="66" t="str">
        <f>IF(E27&gt;130000,"Licitatie deschisa",IF(E27&gt;30000,"Cerere de oferte","Cumparare directa"))</f>
        <v>Cumparare directa</v>
      </c>
      <c r="O27" s="69">
        <v>41640</v>
      </c>
      <c r="P27" s="69">
        <v>42004</v>
      </c>
      <c r="Q27" s="75"/>
    </row>
    <row r="28" spans="1:17" ht="37.5" customHeight="1">
      <c r="A28" s="147" t="s">
        <v>104</v>
      </c>
      <c r="B28" s="114" t="s">
        <v>102</v>
      </c>
      <c r="C28" s="114" t="s">
        <v>112</v>
      </c>
      <c r="D28" s="115">
        <v>12000</v>
      </c>
      <c r="E28" s="116">
        <f>D28/1.24</f>
        <v>9677.41935483871</v>
      </c>
      <c r="F28" s="117">
        <f>E28*0.6472</f>
        <v>6263.225806451614</v>
      </c>
      <c r="G28" s="117">
        <f>H28*0.6472</f>
        <v>27871.35483870968</v>
      </c>
      <c r="H28" s="118">
        <f t="shared" si="0"/>
        <v>43064.516129032265</v>
      </c>
      <c r="I28" s="118">
        <f t="shared" si="1"/>
        <v>3414.193548387097</v>
      </c>
      <c r="J28" s="118">
        <f t="shared" si="2"/>
        <v>15193.161290322583</v>
      </c>
      <c r="K28" s="118">
        <f t="shared" si="3"/>
        <v>10335.483870967742</v>
      </c>
      <c r="L28" s="118">
        <f t="shared" si="4"/>
        <v>53400.00000000001</v>
      </c>
      <c r="M28" s="118">
        <f>L28</f>
        <v>53400.00000000001</v>
      </c>
      <c r="N28" s="119" t="s">
        <v>103</v>
      </c>
      <c r="O28" s="120">
        <v>41640</v>
      </c>
      <c r="P28" s="120">
        <v>42004</v>
      </c>
      <c r="Q28" s="75"/>
    </row>
    <row r="29" spans="1:17" s="122" customFormat="1" ht="12">
      <c r="A29" s="112" t="s">
        <v>105</v>
      </c>
      <c r="B29" s="114" t="s">
        <v>49</v>
      </c>
      <c r="C29" s="123" t="s">
        <v>50</v>
      </c>
      <c r="D29" s="117">
        <v>500</v>
      </c>
      <c r="E29" s="116">
        <f aca="true" t="shared" si="5" ref="E29:E34">D29/1.24</f>
        <v>403.2258064516129</v>
      </c>
      <c r="F29" s="117">
        <f aca="true" t="shared" si="6" ref="F29:F53">E29*0.6472</f>
        <v>260.9677419354839</v>
      </c>
      <c r="G29" s="117">
        <f aca="true" t="shared" si="7" ref="G29:G52">H29*0.6472</f>
        <v>1161.3064516129034</v>
      </c>
      <c r="H29" s="118">
        <f t="shared" si="0"/>
        <v>1794.3548387096776</v>
      </c>
      <c r="I29" s="118">
        <f t="shared" si="1"/>
        <v>142.25806451612905</v>
      </c>
      <c r="J29" s="118">
        <f t="shared" si="2"/>
        <v>633.0483870967743</v>
      </c>
      <c r="K29" s="118">
        <f t="shared" si="3"/>
        <v>430.64516129032245</v>
      </c>
      <c r="L29" s="118">
        <f t="shared" si="4"/>
        <v>2225</v>
      </c>
      <c r="M29" s="118">
        <f aca="true" t="shared" si="8" ref="M29:M52">L29</f>
        <v>2225</v>
      </c>
      <c r="N29" s="119" t="str">
        <f>IF(E29&gt;130000,"Licitatie deschisa",IF(E29&gt;30000,"Cerere de oferte","Cumparare directa"))</f>
        <v>Cumparare directa</v>
      </c>
      <c r="O29" s="120">
        <v>41640</v>
      </c>
      <c r="P29" s="120">
        <v>42004</v>
      </c>
      <c r="Q29" s="121"/>
    </row>
    <row r="30" spans="1:17" s="122" customFormat="1" ht="12">
      <c r="A30" s="112" t="s">
        <v>66</v>
      </c>
      <c r="B30" s="178" t="s">
        <v>56</v>
      </c>
      <c r="C30" s="179"/>
      <c r="D30" s="117">
        <f>SUM(D31:D33)</f>
        <v>7200</v>
      </c>
      <c r="E30" s="116">
        <f t="shared" si="5"/>
        <v>5806.451612903225</v>
      </c>
      <c r="F30" s="117">
        <f t="shared" si="6"/>
        <v>3757.9354838709673</v>
      </c>
      <c r="G30" s="117">
        <f t="shared" si="7"/>
        <v>16722.812903225804</v>
      </c>
      <c r="H30" s="118">
        <f t="shared" si="0"/>
        <v>25838.709677419352</v>
      </c>
      <c r="I30" s="118">
        <f t="shared" si="1"/>
        <v>2048.516129032258</v>
      </c>
      <c r="J30" s="118">
        <f t="shared" si="2"/>
        <v>9115.896774193548</v>
      </c>
      <c r="K30" s="118">
        <f t="shared" si="3"/>
        <v>6201.290322580644</v>
      </c>
      <c r="L30" s="118">
        <f t="shared" si="4"/>
        <v>32039.999999999996</v>
      </c>
      <c r="M30" s="118">
        <f t="shared" si="8"/>
        <v>32039.999999999996</v>
      </c>
      <c r="N30" s="119" t="str">
        <f>IF(E30&gt;130000,"Licitatie deschisa",IF(E30&gt;30000,"Cerere de oferte","Cumparare directa"))</f>
        <v>Cumparare directa</v>
      </c>
      <c r="O30" s="120">
        <v>41640</v>
      </c>
      <c r="P30" s="120">
        <v>42004</v>
      </c>
      <c r="Q30" s="121"/>
    </row>
    <row r="31" spans="1:17" ht="24">
      <c r="A31" s="105" t="s">
        <v>67</v>
      </c>
      <c r="B31" s="2" t="s">
        <v>51</v>
      </c>
      <c r="C31" s="2" t="s">
        <v>52</v>
      </c>
      <c r="D31" s="19">
        <v>4200</v>
      </c>
      <c r="E31" s="20">
        <f t="shared" si="5"/>
        <v>3387.0967741935483</v>
      </c>
      <c r="F31" s="19">
        <f t="shared" si="6"/>
        <v>2192.1290322580644</v>
      </c>
      <c r="G31" s="19">
        <f t="shared" si="7"/>
        <v>9754.974193548387</v>
      </c>
      <c r="H31" s="3">
        <f aca="true" t="shared" si="9" ref="H31:H53">E31*$L$22</f>
        <v>15072.58064516129</v>
      </c>
      <c r="I31" s="3">
        <f aca="true" t="shared" si="10" ref="I31:I53">E31*0.3528</f>
        <v>1194.967741935484</v>
      </c>
      <c r="J31" s="3">
        <f aca="true" t="shared" si="11" ref="J31:J53">H31*0.3528</f>
        <v>5317.606451612903</v>
      </c>
      <c r="K31" s="3">
        <f aca="true" t="shared" si="12" ref="K31:K53">L31-H31</f>
        <v>3617.41935483871</v>
      </c>
      <c r="L31" s="3">
        <f aca="true" t="shared" si="13" ref="L31:L52">H31*$K$22</f>
        <v>18690</v>
      </c>
      <c r="M31" s="3">
        <f t="shared" si="8"/>
        <v>18690</v>
      </c>
      <c r="N31" s="167"/>
      <c r="O31" s="168"/>
      <c r="P31" s="168"/>
      <c r="Q31" s="75"/>
    </row>
    <row r="32" spans="1:17" ht="24" customHeight="1" hidden="1">
      <c r="A32" s="105">
        <v>126</v>
      </c>
      <c r="B32" s="2" t="s">
        <v>32</v>
      </c>
      <c r="C32" s="2" t="s">
        <v>52</v>
      </c>
      <c r="D32" s="19">
        <f>15000*0</f>
        <v>0</v>
      </c>
      <c r="E32" s="20">
        <f t="shared" si="5"/>
        <v>0</v>
      </c>
      <c r="F32" s="19">
        <f t="shared" si="6"/>
        <v>0</v>
      </c>
      <c r="G32" s="19">
        <f t="shared" si="7"/>
        <v>0</v>
      </c>
      <c r="H32" s="3">
        <f t="shared" si="9"/>
        <v>0</v>
      </c>
      <c r="I32" s="3">
        <f t="shared" si="10"/>
        <v>0</v>
      </c>
      <c r="J32" s="3">
        <f t="shared" si="11"/>
        <v>0</v>
      </c>
      <c r="K32" s="3">
        <f t="shared" si="12"/>
        <v>0</v>
      </c>
      <c r="L32" s="3">
        <f t="shared" si="13"/>
        <v>0</v>
      </c>
      <c r="M32" s="3">
        <f t="shared" si="8"/>
        <v>0</v>
      </c>
      <c r="N32" s="169"/>
      <c r="O32" s="170"/>
      <c r="P32" s="170"/>
      <c r="Q32" s="75"/>
    </row>
    <row r="33" spans="1:17" ht="12">
      <c r="A33" s="105" t="s">
        <v>68</v>
      </c>
      <c r="B33" s="2" t="s">
        <v>53</v>
      </c>
      <c r="C33" s="2" t="s">
        <v>24</v>
      </c>
      <c r="D33" s="19">
        <v>3000</v>
      </c>
      <c r="E33" s="20">
        <f t="shared" si="5"/>
        <v>2419.3548387096776</v>
      </c>
      <c r="F33" s="19">
        <f t="shared" si="6"/>
        <v>1565.8064516129034</v>
      </c>
      <c r="G33" s="19">
        <f t="shared" si="7"/>
        <v>6967.83870967742</v>
      </c>
      <c r="H33" s="3">
        <f t="shared" si="9"/>
        <v>10766.129032258066</v>
      </c>
      <c r="I33" s="3">
        <f t="shared" si="10"/>
        <v>853.5483870967743</v>
      </c>
      <c r="J33" s="3">
        <f t="shared" si="11"/>
        <v>3798.290322580646</v>
      </c>
      <c r="K33" s="3">
        <f t="shared" si="12"/>
        <v>2583.8709677419356</v>
      </c>
      <c r="L33" s="3">
        <f t="shared" si="13"/>
        <v>13350.000000000002</v>
      </c>
      <c r="M33" s="3">
        <f t="shared" si="8"/>
        <v>13350.000000000002</v>
      </c>
      <c r="N33" s="171"/>
      <c r="O33" s="172"/>
      <c r="P33" s="172"/>
      <c r="Q33" s="75"/>
    </row>
    <row r="34" spans="1:17" s="122" customFormat="1" ht="24">
      <c r="A34" s="112" t="s">
        <v>69</v>
      </c>
      <c r="B34" s="178" t="s">
        <v>57</v>
      </c>
      <c r="C34" s="179"/>
      <c r="D34" s="117">
        <f>SUM(D35:D37)</f>
        <v>3000</v>
      </c>
      <c r="E34" s="116">
        <f t="shared" si="5"/>
        <v>2419.3548387096776</v>
      </c>
      <c r="F34" s="117">
        <f t="shared" si="6"/>
        <v>1565.8064516129034</v>
      </c>
      <c r="G34" s="117">
        <f t="shared" si="7"/>
        <v>6967.83870967742</v>
      </c>
      <c r="H34" s="118">
        <f t="shared" si="9"/>
        <v>10766.129032258066</v>
      </c>
      <c r="I34" s="118">
        <f t="shared" si="10"/>
        <v>853.5483870967743</v>
      </c>
      <c r="J34" s="118">
        <f t="shared" si="11"/>
        <v>3798.290322580646</v>
      </c>
      <c r="K34" s="118">
        <f t="shared" si="12"/>
        <v>2583.8709677419356</v>
      </c>
      <c r="L34" s="118">
        <f t="shared" si="13"/>
        <v>13350.000000000002</v>
      </c>
      <c r="M34" s="118">
        <f t="shared" si="8"/>
        <v>13350.000000000002</v>
      </c>
      <c r="N34" s="154" t="s">
        <v>114</v>
      </c>
      <c r="O34" s="120">
        <v>41640</v>
      </c>
      <c r="P34" s="120">
        <v>42004</v>
      </c>
      <c r="Q34" s="121"/>
    </row>
    <row r="35" spans="1:17" ht="12">
      <c r="A35" s="105" t="s">
        <v>106</v>
      </c>
      <c r="B35" s="2" t="s">
        <v>54</v>
      </c>
      <c r="C35" s="124" t="s">
        <v>55</v>
      </c>
      <c r="D35" s="19">
        <v>2000</v>
      </c>
      <c r="E35" s="78">
        <f>D35/1.24</f>
        <v>1612.9032258064517</v>
      </c>
      <c r="F35" s="19">
        <f t="shared" si="6"/>
        <v>1043.8709677419356</v>
      </c>
      <c r="G35" s="19">
        <f t="shared" si="7"/>
        <v>4645.225806451614</v>
      </c>
      <c r="H35" s="3">
        <f t="shared" si="9"/>
        <v>7177.41935483871</v>
      </c>
      <c r="I35" s="3">
        <f t="shared" si="10"/>
        <v>569.0322580645162</v>
      </c>
      <c r="J35" s="3">
        <f t="shared" si="11"/>
        <v>2532.193548387097</v>
      </c>
      <c r="K35" s="3">
        <f t="shared" si="12"/>
        <v>1722.5806451612898</v>
      </c>
      <c r="L35" s="3">
        <f t="shared" si="13"/>
        <v>8900</v>
      </c>
      <c r="M35" s="3">
        <f t="shared" si="8"/>
        <v>8900</v>
      </c>
      <c r="N35" s="167"/>
      <c r="O35" s="168"/>
      <c r="P35" s="168"/>
      <c r="Q35" s="75"/>
    </row>
    <row r="36" spans="1:17" ht="51.75" customHeight="1" hidden="1">
      <c r="A36" s="105">
        <v>129</v>
      </c>
      <c r="B36" s="2" t="s">
        <v>33</v>
      </c>
      <c r="C36" s="124" t="s">
        <v>55</v>
      </c>
      <c r="D36" s="19">
        <v>0</v>
      </c>
      <c r="E36" s="78">
        <f aca="true" t="shared" si="14" ref="E36:E43">D36/1.24</f>
        <v>0</v>
      </c>
      <c r="F36" s="19">
        <f t="shared" si="6"/>
        <v>0</v>
      </c>
      <c r="G36" s="19">
        <f t="shared" si="7"/>
        <v>0</v>
      </c>
      <c r="H36" s="3">
        <f t="shared" si="9"/>
        <v>0</v>
      </c>
      <c r="I36" s="3">
        <f t="shared" si="10"/>
        <v>0</v>
      </c>
      <c r="J36" s="3">
        <f t="shared" si="11"/>
        <v>0</v>
      </c>
      <c r="K36" s="3">
        <f t="shared" si="12"/>
        <v>0</v>
      </c>
      <c r="L36" s="3">
        <f t="shared" si="13"/>
        <v>0</v>
      </c>
      <c r="M36" s="3">
        <f t="shared" si="8"/>
        <v>0</v>
      </c>
      <c r="N36" s="169"/>
      <c r="O36" s="170"/>
      <c r="P36" s="170"/>
      <c r="Q36" s="75"/>
    </row>
    <row r="37" spans="1:17" s="98" customFormat="1" ht="12">
      <c r="A37" s="106" t="s">
        <v>107</v>
      </c>
      <c r="B37" s="94" t="s">
        <v>58</v>
      </c>
      <c r="C37" s="124" t="s">
        <v>55</v>
      </c>
      <c r="D37" s="95">
        <v>1000</v>
      </c>
      <c r="E37" s="96">
        <f t="shared" si="14"/>
        <v>806.4516129032259</v>
      </c>
      <c r="F37" s="19">
        <f t="shared" si="6"/>
        <v>521.9354838709678</v>
      </c>
      <c r="G37" s="19">
        <f t="shared" si="7"/>
        <v>2322.612903225807</v>
      </c>
      <c r="H37" s="3">
        <f t="shared" si="9"/>
        <v>3588.709677419355</v>
      </c>
      <c r="I37" s="3">
        <f t="shared" si="10"/>
        <v>284.5161290322581</v>
      </c>
      <c r="J37" s="3">
        <f t="shared" si="11"/>
        <v>1266.0967741935485</v>
      </c>
      <c r="K37" s="3">
        <f t="shared" si="12"/>
        <v>861.2903225806449</v>
      </c>
      <c r="L37" s="3">
        <f t="shared" si="13"/>
        <v>4450</v>
      </c>
      <c r="M37" s="3">
        <f t="shared" si="8"/>
        <v>4450</v>
      </c>
      <c r="N37" s="171"/>
      <c r="O37" s="172"/>
      <c r="P37" s="172"/>
      <c r="Q37" s="97"/>
    </row>
    <row r="38" spans="1:17" s="131" customFormat="1" ht="29.25" customHeight="1">
      <c r="A38" s="125" t="s">
        <v>70</v>
      </c>
      <c r="B38" s="126" t="s">
        <v>59</v>
      </c>
      <c r="C38" s="126" t="s">
        <v>60</v>
      </c>
      <c r="D38" s="127">
        <v>3000</v>
      </c>
      <c r="E38" s="128">
        <f t="shared" si="14"/>
        <v>2419.3548387096776</v>
      </c>
      <c r="F38" s="117">
        <f t="shared" si="6"/>
        <v>1565.8064516129034</v>
      </c>
      <c r="G38" s="117">
        <f t="shared" si="7"/>
        <v>6967.83870967742</v>
      </c>
      <c r="H38" s="118">
        <f t="shared" si="9"/>
        <v>10766.129032258066</v>
      </c>
      <c r="I38" s="118">
        <f t="shared" si="10"/>
        <v>853.5483870967743</v>
      </c>
      <c r="J38" s="118">
        <f t="shared" si="11"/>
        <v>3798.290322580646</v>
      </c>
      <c r="K38" s="118">
        <f t="shared" si="12"/>
        <v>2583.8709677419356</v>
      </c>
      <c r="L38" s="118">
        <f t="shared" si="13"/>
        <v>13350.000000000002</v>
      </c>
      <c r="M38" s="118">
        <f t="shared" si="8"/>
        <v>13350.000000000002</v>
      </c>
      <c r="N38" s="154" t="s">
        <v>114</v>
      </c>
      <c r="O38" s="120">
        <v>41640</v>
      </c>
      <c r="P38" s="120">
        <v>42004</v>
      </c>
      <c r="Q38" s="130"/>
    </row>
    <row r="39" spans="1:17" s="98" customFormat="1" ht="18" customHeight="1">
      <c r="A39" s="125" t="s">
        <v>71</v>
      </c>
      <c r="B39" s="180" t="s">
        <v>61</v>
      </c>
      <c r="C39" s="181"/>
      <c r="D39" s="127">
        <f>D40+D41</f>
        <v>13500</v>
      </c>
      <c r="E39" s="128">
        <f>D39/1.24</f>
        <v>10887.09677419355</v>
      </c>
      <c r="F39" s="117">
        <f t="shared" si="6"/>
        <v>7046.129032258065</v>
      </c>
      <c r="G39" s="117">
        <f t="shared" si="7"/>
        <v>31355.27419354839</v>
      </c>
      <c r="H39" s="118">
        <f>E39*$L$22</f>
        <v>48447.580645161295</v>
      </c>
      <c r="I39" s="118">
        <f>E39*0.3528</f>
        <v>3840.9677419354844</v>
      </c>
      <c r="J39" s="118">
        <f>H39*0.3528</f>
        <v>17092.306451612905</v>
      </c>
      <c r="K39" s="118">
        <f>L39-H39</f>
        <v>11627.419354838712</v>
      </c>
      <c r="L39" s="118">
        <f>H39*$K$22</f>
        <v>60075.00000000001</v>
      </c>
      <c r="M39" s="118">
        <f t="shared" si="8"/>
        <v>60075.00000000001</v>
      </c>
      <c r="N39" s="129" t="str">
        <f>IF(E39&gt;130000,"Licitatie deschisa",IF(E39&gt;15000,"Cerere de oferte","Cumparare directa"))</f>
        <v>Cumparare directa</v>
      </c>
      <c r="O39" s="120">
        <v>41640</v>
      </c>
      <c r="P39" s="120">
        <v>42004</v>
      </c>
      <c r="Q39" s="97"/>
    </row>
    <row r="40" spans="1:17" ht="31.5" customHeight="1">
      <c r="A40" s="105" t="s">
        <v>108</v>
      </c>
      <c r="B40" s="2" t="s">
        <v>62</v>
      </c>
      <c r="C40" s="134" t="s">
        <v>89</v>
      </c>
      <c r="D40" s="19">
        <v>10000</v>
      </c>
      <c r="E40" s="19">
        <f>D40/1.24</f>
        <v>8064.5161290322585</v>
      </c>
      <c r="F40" s="19">
        <f t="shared" si="6"/>
        <v>5219.354838709678</v>
      </c>
      <c r="G40" s="19">
        <f t="shared" si="7"/>
        <v>23226.129032258068</v>
      </c>
      <c r="H40" s="3">
        <f t="shared" si="9"/>
        <v>35887.09677419355</v>
      </c>
      <c r="I40" s="3">
        <f t="shared" si="10"/>
        <v>2845.161290322581</v>
      </c>
      <c r="J40" s="3">
        <f t="shared" si="11"/>
        <v>12660.967741935485</v>
      </c>
      <c r="K40" s="3">
        <f t="shared" si="12"/>
        <v>8612.903225806454</v>
      </c>
      <c r="L40" s="3">
        <f t="shared" si="13"/>
        <v>44500.00000000001</v>
      </c>
      <c r="M40" s="3">
        <f t="shared" si="8"/>
        <v>44500.00000000001</v>
      </c>
      <c r="N40" s="167"/>
      <c r="O40" s="168"/>
      <c r="P40" s="168"/>
      <c r="Q40" s="75"/>
    </row>
    <row r="41" spans="1:17" ht="24">
      <c r="A41" s="105" t="s">
        <v>109</v>
      </c>
      <c r="B41" s="2" t="s">
        <v>63</v>
      </c>
      <c r="C41" s="134" t="s">
        <v>90</v>
      </c>
      <c r="D41" s="20">
        <v>3500</v>
      </c>
      <c r="E41" s="20">
        <f t="shared" si="14"/>
        <v>2822.5806451612902</v>
      </c>
      <c r="F41" s="19">
        <f t="shared" si="6"/>
        <v>1826.774193548387</v>
      </c>
      <c r="G41" s="19">
        <f t="shared" si="7"/>
        <v>8129.145161290323</v>
      </c>
      <c r="H41" s="3">
        <f t="shared" si="9"/>
        <v>12560.483870967742</v>
      </c>
      <c r="I41" s="3">
        <f t="shared" si="10"/>
        <v>995.8064516129032</v>
      </c>
      <c r="J41" s="3">
        <f t="shared" si="11"/>
        <v>4431.3387096774195</v>
      </c>
      <c r="K41" s="3">
        <f t="shared" si="12"/>
        <v>3014.5161290322576</v>
      </c>
      <c r="L41" s="3">
        <f t="shared" si="13"/>
        <v>15575</v>
      </c>
      <c r="M41" s="3">
        <f t="shared" si="8"/>
        <v>15575</v>
      </c>
      <c r="N41" s="171"/>
      <c r="O41" s="172"/>
      <c r="P41" s="172"/>
      <c r="Q41" s="75"/>
    </row>
    <row r="42" spans="1:17" ht="38.25" customHeight="1" hidden="1">
      <c r="A42" s="105">
        <v>134</v>
      </c>
      <c r="B42" s="2" t="s">
        <v>26</v>
      </c>
      <c r="C42" s="2" t="s">
        <v>34</v>
      </c>
      <c r="D42" s="19">
        <f>2000*0</f>
        <v>0</v>
      </c>
      <c r="E42" s="76">
        <f t="shared" si="14"/>
        <v>0</v>
      </c>
      <c r="F42" s="19">
        <f t="shared" si="6"/>
        <v>0</v>
      </c>
      <c r="G42" s="19">
        <f t="shared" si="7"/>
        <v>0</v>
      </c>
      <c r="H42" s="3">
        <f t="shared" si="9"/>
        <v>0</v>
      </c>
      <c r="I42" s="3">
        <f t="shared" si="10"/>
        <v>0</v>
      </c>
      <c r="J42" s="3">
        <f t="shared" si="11"/>
        <v>0</v>
      </c>
      <c r="K42" s="3">
        <f t="shared" si="12"/>
        <v>0</v>
      </c>
      <c r="L42" s="3">
        <f t="shared" si="13"/>
        <v>0</v>
      </c>
      <c r="M42" s="3">
        <f t="shared" si="8"/>
        <v>0</v>
      </c>
      <c r="N42" s="66" t="str">
        <f>IF(E42&gt;130000,"Licitatie deschisa",IF(E42&gt;15000,"Cerere de oferte","Cumparare directa"))</f>
        <v>Cumparare directa</v>
      </c>
      <c r="O42" s="67">
        <v>41275</v>
      </c>
      <c r="P42" s="67">
        <v>41639</v>
      </c>
      <c r="Q42" s="75"/>
    </row>
    <row r="43" spans="1:17" s="122" customFormat="1" ht="24">
      <c r="A43" s="112" t="s">
        <v>80</v>
      </c>
      <c r="B43" s="114" t="s">
        <v>64</v>
      </c>
      <c r="C43" s="114" t="s">
        <v>65</v>
      </c>
      <c r="D43" s="116">
        <v>700</v>
      </c>
      <c r="E43" s="132">
        <f t="shared" si="14"/>
        <v>564.516129032258</v>
      </c>
      <c r="F43" s="117">
        <f t="shared" si="6"/>
        <v>365.3548387096774</v>
      </c>
      <c r="G43" s="117">
        <f t="shared" si="7"/>
        <v>1625.8290322580644</v>
      </c>
      <c r="H43" s="118">
        <f t="shared" si="9"/>
        <v>2512.0967741935483</v>
      </c>
      <c r="I43" s="118">
        <f t="shared" si="10"/>
        <v>199.16129032258064</v>
      </c>
      <c r="J43" s="118">
        <f t="shared" si="11"/>
        <v>886.2677419354839</v>
      </c>
      <c r="K43" s="118">
        <f t="shared" si="12"/>
        <v>602.9032258064517</v>
      </c>
      <c r="L43" s="118">
        <f t="shared" si="13"/>
        <v>3115</v>
      </c>
      <c r="M43" s="118">
        <f t="shared" si="8"/>
        <v>3115</v>
      </c>
      <c r="N43" s="119" t="str">
        <f>IF(E43&gt;130000,"Licitatie deschisa",IF(E43&gt;15000,"Cerere de oferte","Cumparare directa"))</f>
        <v>Cumparare directa</v>
      </c>
      <c r="O43" s="153">
        <v>41640</v>
      </c>
      <c r="P43" s="153">
        <v>42004</v>
      </c>
      <c r="Q43" s="121"/>
    </row>
    <row r="44" spans="1:17" s="122" customFormat="1" ht="24">
      <c r="A44" s="112" t="s">
        <v>81</v>
      </c>
      <c r="B44" s="114" t="s">
        <v>20</v>
      </c>
      <c r="C44" s="114" t="s">
        <v>35</v>
      </c>
      <c r="D44" s="116">
        <v>16000</v>
      </c>
      <c r="E44" s="132">
        <f>D44/1.24</f>
        <v>12903.225806451614</v>
      </c>
      <c r="F44" s="117">
        <f t="shared" si="6"/>
        <v>8350.967741935485</v>
      </c>
      <c r="G44" s="117">
        <f t="shared" si="7"/>
        <v>37161.80645161291</v>
      </c>
      <c r="H44" s="118">
        <f t="shared" si="9"/>
        <v>57419.35483870968</v>
      </c>
      <c r="I44" s="118">
        <f t="shared" si="10"/>
        <v>4552.25806451613</v>
      </c>
      <c r="J44" s="118">
        <f t="shared" si="11"/>
        <v>20257.548387096776</v>
      </c>
      <c r="K44" s="118">
        <f t="shared" si="12"/>
        <v>13780.645161290318</v>
      </c>
      <c r="L44" s="118">
        <f t="shared" si="13"/>
        <v>71200</v>
      </c>
      <c r="M44" s="118">
        <f t="shared" si="8"/>
        <v>71200</v>
      </c>
      <c r="N44" s="119" t="str">
        <f aca="true" t="shared" si="15" ref="N44:N49">IF(E44&gt;130000,"Licitatie deschisa",IF(E44&gt;15000,"Cerere de oferte","Cumparare directa"))</f>
        <v>Cumparare directa</v>
      </c>
      <c r="O44" s="153">
        <v>41640</v>
      </c>
      <c r="P44" s="153">
        <v>42004</v>
      </c>
      <c r="Q44" s="121"/>
    </row>
    <row r="45" spans="1:17" s="122" customFormat="1" ht="27.75" customHeight="1">
      <c r="A45" s="112" t="s">
        <v>82</v>
      </c>
      <c r="B45" s="114" t="s">
        <v>72</v>
      </c>
      <c r="C45" s="123" t="s">
        <v>73</v>
      </c>
      <c r="D45" s="116">
        <v>231959.55</v>
      </c>
      <c r="E45" s="132">
        <f aca="true" t="shared" si="16" ref="E45:E52">D45/1.24</f>
        <v>187064.15322580645</v>
      </c>
      <c r="F45" s="117">
        <f t="shared" si="6"/>
        <v>121067.91996774194</v>
      </c>
      <c r="G45" s="117">
        <f t="shared" si="7"/>
        <v>538752.2438564517</v>
      </c>
      <c r="H45" s="118">
        <f t="shared" si="9"/>
        <v>832435.4818548388</v>
      </c>
      <c r="I45" s="118">
        <f t="shared" si="10"/>
        <v>65996.23325806452</v>
      </c>
      <c r="J45" s="118">
        <f t="shared" si="11"/>
        <v>293683.23799838714</v>
      </c>
      <c r="K45" s="118">
        <f t="shared" si="12"/>
        <v>199784.51564516127</v>
      </c>
      <c r="L45" s="118">
        <f t="shared" si="13"/>
        <v>1032219.9975</v>
      </c>
      <c r="M45" s="118">
        <f t="shared" si="8"/>
        <v>1032219.9975</v>
      </c>
      <c r="N45" s="119" t="str">
        <f t="shared" si="15"/>
        <v>Licitatie deschisa</v>
      </c>
      <c r="O45" s="153">
        <v>41640</v>
      </c>
      <c r="P45" s="153">
        <v>42004</v>
      </c>
      <c r="Q45" s="121"/>
    </row>
    <row r="46" spans="1:17" s="122" customFormat="1" ht="48">
      <c r="A46" s="112" t="s">
        <v>83</v>
      </c>
      <c r="B46" s="114" t="s">
        <v>74</v>
      </c>
      <c r="C46" s="133" t="s">
        <v>78</v>
      </c>
      <c r="D46" s="116">
        <v>300000</v>
      </c>
      <c r="E46" s="132">
        <f t="shared" si="16"/>
        <v>241935.48387096776</v>
      </c>
      <c r="F46" s="117">
        <f t="shared" si="6"/>
        <v>156580.64516129033</v>
      </c>
      <c r="G46" s="117">
        <f t="shared" si="7"/>
        <v>696783.8709677419</v>
      </c>
      <c r="H46" s="118">
        <f t="shared" si="9"/>
        <v>1076612.9032258065</v>
      </c>
      <c r="I46" s="118">
        <f t="shared" si="10"/>
        <v>85354.83870967742</v>
      </c>
      <c r="J46" s="118">
        <f t="shared" si="11"/>
        <v>379829.03225806454</v>
      </c>
      <c r="K46" s="118">
        <f t="shared" si="12"/>
        <v>258387.09677419346</v>
      </c>
      <c r="L46" s="118">
        <f t="shared" si="13"/>
        <v>1335000</v>
      </c>
      <c r="M46" s="118">
        <f>1068000-78120-117800</f>
        <v>872080</v>
      </c>
      <c r="N46" s="119" t="str">
        <f t="shared" si="15"/>
        <v>Licitatie deschisa</v>
      </c>
      <c r="O46" s="153">
        <v>41640</v>
      </c>
      <c r="P46" s="153">
        <v>42004</v>
      </c>
      <c r="Q46" s="121"/>
    </row>
    <row r="47" spans="1:17" s="122" customFormat="1" ht="36">
      <c r="A47" s="112" t="s">
        <v>84</v>
      </c>
      <c r="B47" s="114" t="s">
        <v>113</v>
      </c>
      <c r="C47" s="133" t="s">
        <v>12</v>
      </c>
      <c r="D47" s="116">
        <f>50000-25000-12000</f>
        <v>13000</v>
      </c>
      <c r="E47" s="132">
        <f>D47/1.24</f>
        <v>10483.870967741936</v>
      </c>
      <c r="F47" s="117">
        <f t="shared" si="6"/>
        <v>6785.1612903225805</v>
      </c>
      <c r="G47" s="117">
        <f t="shared" si="7"/>
        <v>30193.967741935485</v>
      </c>
      <c r="H47" s="118">
        <f>E47*$L$22</f>
        <v>46653.22580645161</v>
      </c>
      <c r="I47" s="118">
        <f>E47*0.3528</f>
        <v>3698.709677419355</v>
      </c>
      <c r="J47" s="118">
        <f>H47*0.3528</f>
        <v>16459.25806451613</v>
      </c>
      <c r="K47" s="118">
        <f>L47-H47</f>
        <v>11196.774193548386</v>
      </c>
      <c r="L47" s="118">
        <f>H47*$K$22</f>
        <v>57850</v>
      </c>
      <c r="M47" s="118">
        <f>L47</f>
        <v>57850</v>
      </c>
      <c r="N47" s="119" t="str">
        <f t="shared" si="15"/>
        <v>Cumparare directa</v>
      </c>
      <c r="O47" s="153">
        <v>41640</v>
      </c>
      <c r="P47" s="153">
        <v>42004</v>
      </c>
      <c r="Q47" s="121"/>
    </row>
    <row r="48" spans="1:17" s="122" customFormat="1" ht="30" customHeight="1">
      <c r="A48" s="112" t="s">
        <v>85</v>
      </c>
      <c r="B48" s="114" t="s">
        <v>75</v>
      </c>
      <c r="C48" s="133" t="s">
        <v>76</v>
      </c>
      <c r="D48" s="116">
        <v>1000</v>
      </c>
      <c r="E48" s="132">
        <f>D48/1.24</f>
        <v>806.4516129032259</v>
      </c>
      <c r="F48" s="117">
        <f t="shared" si="6"/>
        <v>521.9354838709678</v>
      </c>
      <c r="G48" s="117">
        <f t="shared" si="7"/>
        <v>2322.612903225807</v>
      </c>
      <c r="H48" s="118">
        <f>E48*$L$22</f>
        <v>3588.709677419355</v>
      </c>
      <c r="I48" s="118">
        <f>E48*0.3528</f>
        <v>284.5161290322581</v>
      </c>
      <c r="J48" s="118">
        <f>H48*0.3528</f>
        <v>1266.0967741935485</v>
      </c>
      <c r="K48" s="118">
        <f>L48-H48</f>
        <v>861.2903225806449</v>
      </c>
      <c r="L48" s="118">
        <f>H48*$K$22</f>
        <v>4450</v>
      </c>
      <c r="M48" s="118">
        <f t="shared" si="8"/>
        <v>4450</v>
      </c>
      <c r="N48" s="119" t="str">
        <f t="shared" si="15"/>
        <v>Cumparare directa</v>
      </c>
      <c r="O48" s="153">
        <v>41640</v>
      </c>
      <c r="P48" s="153">
        <v>42004</v>
      </c>
      <c r="Q48" s="121"/>
    </row>
    <row r="49" spans="1:17" ht="24">
      <c r="A49" s="112" t="s">
        <v>86</v>
      </c>
      <c r="B49" s="114" t="s">
        <v>77</v>
      </c>
      <c r="C49" s="133" t="s">
        <v>79</v>
      </c>
      <c r="D49" s="116">
        <v>5800</v>
      </c>
      <c r="E49" s="132">
        <f>D49/1.24</f>
        <v>4677.419354838709</v>
      </c>
      <c r="F49" s="117">
        <f t="shared" si="6"/>
        <v>3027.2258064516127</v>
      </c>
      <c r="G49" s="117">
        <f t="shared" si="7"/>
        <v>13471.154838709677</v>
      </c>
      <c r="H49" s="118">
        <f>E49*$L$22</f>
        <v>20814.516129032258</v>
      </c>
      <c r="I49" s="118">
        <f>E49*0.3528</f>
        <v>1650.1935483870966</v>
      </c>
      <c r="J49" s="118">
        <f>H49*0.3528</f>
        <v>7343.36129032258</v>
      </c>
      <c r="K49" s="118">
        <f>L49-H49</f>
        <v>4995.483870967742</v>
      </c>
      <c r="L49" s="118">
        <f>H49*$K$22</f>
        <v>25810</v>
      </c>
      <c r="M49" s="118">
        <f t="shared" si="8"/>
        <v>25810</v>
      </c>
      <c r="N49" s="119" t="str">
        <f t="shared" si="15"/>
        <v>Cumparare directa</v>
      </c>
      <c r="O49" s="153">
        <v>41640</v>
      </c>
      <c r="P49" s="153">
        <v>42004</v>
      </c>
      <c r="Q49" s="75"/>
    </row>
    <row r="50" spans="1:17" ht="27.75" customHeight="1">
      <c r="A50" s="112" t="s">
        <v>87</v>
      </c>
      <c r="B50" s="114" t="s">
        <v>21</v>
      </c>
      <c r="C50" s="114" t="s">
        <v>16</v>
      </c>
      <c r="D50" s="116">
        <v>50</v>
      </c>
      <c r="E50" s="132">
        <f t="shared" si="16"/>
        <v>40.32258064516129</v>
      </c>
      <c r="F50" s="117">
        <f t="shared" si="6"/>
        <v>26.096774193548384</v>
      </c>
      <c r="G50" s="117">
        <f t="shared" si="7"/>
        <v>116.13064516129032</v>
      </c>
      <c r="H50" s="118">
        <f t="shared" si="9"/>
        <v>179.43548387096774</v>
      </c>
      <c r="I50" s="118">
        <f t="shared" si="10"/>
        <v>14.225806451612902</v>
      </c>
      <c r="J50" s="118">
        <f t="shared" si="11"/>
        <v>63.30483870967742</v>
      </c>
      <c r="K50" s="118">
        <f t="shared" si="12"/>
        <v>43.064516129032256</v>
      </c>
      <c r="L50" s="118">
        <f t="shared" si="13"/>
        <v>222.5</v>
      </c>
      <c r="M50" s="118">
        <f t="shared" si="8"/>
        <v>222.5</v>
      </c>
      <c r="N50" s="154" t="s">
        <v>114</v>
      </c>
      <c r="O50" s="153">
        <v>41640</v>
      </c>
      <c r="P50" s="153">
        <v>42004</v>
      </c>
      <c r="Q50" s="75"/>
    </row>
    <row r="51" spans="1:17" ht="27.75" customHeight="1">
      <c r="A51" s="112" t="s">
        <v>88</v>
      </c>
      <c r="B51" s="114" t="s">
        <v>22</v>
      </c>
      <c r="C51" s="114" t="s">
        <v>16</v>
      </c>
      <c r="D51" s="116">
        <v>200</v>
      </c>
      <c r="E51" s="132">
        <f t="shared" si="16"/>
        <v>161.29032258064515</v>
      </c>
      <c r="F51" s="117">
        <f t="shared" si="6"/>
        <v>104.38709677419354</v>
      </c>
      <c r="G51" s="117">
        <f t="shared" si="7"/>
        <v>464.52258064516127</v>
      </c>
      <c r="H51" s="118">
        <f t="shared" si="9"/>
        <v>717.741935483871</v>
      </c>
      <c r="I51" s="118">
        <f t="shared" si="10"/>
        <v>56.90322580645161</v>
      </c>
      <c r="J51" s="118">
        <f t="shared" si="11"/>
        <v>253.21935483870968</v>
      </c>
      <c r="K51" s="118">
        <f t="shared" si="12"/>
        <v>172.25806451612902</v>
      </c>
      <c r="L51" s="118">
        <f t="shared" si="13"/>
        <v>890</v>
      </c>
      <c r="M51" s="118">
        <f t="shared" si="8"/>
        <v>890</v>
      </c>
      <c r="N51" s="154" t="s">
        <v>114</v>
      </c>
      <c r="O51" s="153">
        <v>41640</v>
      </c>
      <c r="P51" s="153">
        <v>42004</v>
      </c>
      <c r="Q51" s="75"/>
    </row>
    <row r="52" spans="1:17" ht="27.75" customHeight="1">
      <c r="A52" s="112" t="s">
        <v>110</v>
      </c>
      <c r="B52" s="114" t="s">
        <v>23</v>
      </c>
      <c r="C52" s="114" t="s">
        <v>16</v>
      </c>
      <c r="D52" s="116">
        <v>200</v>
      </c>
      <c r="E52" s="132">
        <f t="shared" si="16"/>
        <v>161.29032258064515</v>
      </c>
      <c r="F52" s="117">
        <f t="shared" si="6"/>
        <v>104.38709677419354</v>
      </c>
      <c r="G52" s="117">
        <f t="shared" si="7"/>
        <v>464.52258064516127</v>
      </c>
      <c r="H52" s="118">
        <f t="shared" si="9"/>
        <v>717.741935483871</v>
      </c>
      <c r="I52" s="118">
        <f t="shared" si="10"/>
        <v>56.90322580645161</v>
      </c>
      <c r="J52" s="118">
        <f t="shared" si="11"/>
        <v>253.21935483870968</v>
      </c>
      <c r="K52" s="118">
        <f t="shared" si="12"/>
        <v>172.25806451612902</v>
      </c>
      <c r="L52" s="118">
        <f t="shared" si="13"/>
        <v>890</v>
      </c>
      <c r="M52" s="118">
        <f t="shared" si="8"/>
        <v>890</v>
      </c>
      <c r="N52" s="154" t="s">
        <v>114</v>
      </c>
      <c r="O52" s="153">
        <v>41640</v>
      </c>
      <c r="P52" s="153">
        <v>42004</v>
      </c>
      <c r="Q52" s="75"/>
    </row>
    <row r="53" spans="1:18" s="142" customFormat="1" ht="33.75" customHeight="1" thickBot="1">
      <c r="A53" s="135"/>
      <c r="B53" s="157" t="s">
        <v>13</v>
      </c>
      <c r="C53" s="157"/>
      <c r="D53" s="136">
        <f>D25+D26+D28+D29+D30+D34+D38+D39+D43+D44+D45+D46+D47+D48+D49+D50+D51+D52</f>
        <v>645209.55</v>
      </c>
      <c r="E53" s="136">
        <f>E25+E26+E28+E29+E30+E34+E38+E39+E43+E44+E45+E46+E47+E48+E49+E50+E51+E52</f>
        <v>520330.28225806454</v>
      </c>
      <c r="F53" s="137">
        <f t="shared" si="6"/>
        <v>336757.7586774194</v>
      </c>
      <c r="G53" s="137">
        <f>F53*4.45</f>
        <v>1498572.0261145164</v>
      </c>
      <c r="H53" s="118">
        <f t="shared" si="9"/>
        <v>2315469.7560483874</v>
      </c>
      <c r="I53" s="118">
        <f t="shared" si="10"/>
        <v>183572.52358064518</v>
      </c>
      <c r="J53" s="118">
        <f t="shared" si="11"/>
        <v>816897.7299338711</v>
      </c>
      <c r="K53" s="118">
        <f t="shared" si="12"/>
        <v>555712.7414516127</v>
      </c>
      <c r="L53" s="138">
        <f>L25+L26+L28+L29+L30+L34+L38+L39+L43+L44+L45+L46+L47+L48+L49+L50+L51+L52</f>
        <v>2871182.4975</v>
      </c>
      <c r="M53" s="137">
        <f>M25+M26+M28+M29+M30+M34+M38+M39+M43+M44+M45+M46+M47+M48+M49+M50+M51+M52</f>
        <v>2408262.4975</v>
      </c>
      <c r="N53" s="139"/>
      <c r="O53" s="139"/>
      <c r="P53" s="139"/>
      <c r="Q53" s="140"/>
      <c r="R53" s="141"/>
    </row>
    <row r="54" spans="1:18" ht="28.5" customHeight="1">
      <c r="A54" s="107"/>
      <c r="B54" s="79"/>
      <c r="C54" s="79"/>
      <c r="D54" s="80"/>
      <c r="E54" s="29"/>
      <c r="F54" s="29"/>
      <c r="G54" s="29"/>
      <c r="H54" s="29"/>
      <c r="I54" s="54"/>
      <c r="J54" s="54"/>
      <c r="K54" s="55"/>
      <c r="L54" s="53"/>
      <c r="M54" s="53"/>
      <c r="N54" s="55"/>
      <c r="O54" s="55"/>
      <c r="P54" s="55"/>
      <c r="Q54" s="26"/>
      <c r="R54" s="77"/>
    </row>
    <row r="55" spans="1:18" ht="28.5" customHeight="1" hidden="1">
      <c r="A55" s="107"/>
      <c r="B55" s="24"/>
      <c r="C55" s="27"/>
      <c r="E55" s="29"/>
      <c r="F55" s="29"/>
      <c r="G55" s="29"/>
      <c r="H55" s="29"/>
      <c r="I55" s="54"/>
      <c r="J55" s="54"/>
      <c r="K55" s="55"/>
      <c r="L55" s="53"/>
      <c r="M55" s="53"/>
      <c r="N55" s="55"/>
      <c r="O55" s="55"/>
      <c r="P55" s="55"/>
      <c r="Q55" s="26"/>
      <c r="R55" s="77"/>
    </row>
    <row r="56" spans="1:16" ht="12">
      <c r="A56" s="108"/>
      <c r="B56" s="79"/>
      <c r="C56" s="9"/>
      <c r="D56" s="162"/>
      <c r="E56" s="162"/>
      <c r="F56" s="162"/>
      <c r="G56" s="83"/>
      <c r="H56" s="81"/>
      <c r="I56" s="81"/>
      <c r="J56" s="81"/>
      <c r="K56" s="82"/>
      <c r="L56" s="85"/>
      <c r="M56" s="85"/>
      <c r="N56" s="55"/>
      <c r="O56" s="86"/>
      <c r="P56" s="55" t="e">
        <f>M56-#REF!</f>
        <v>#REF!</v>
      </c>
    </row>
    <row r="57" spans="1:16" ht="12">
      <c r="A57" s="109"/>
      <c r="E57" s="26"/>
      <c r="J57" s="39"/>
      <c r="K57" s="148" t="s">
        <v>95</v>
      </c>
      <c r="L57" s="148"/>
      <c r="M57" s="148"/>
      <c r="N57" s="149"/>
      <c r="O57" s="48"/>
      <c r="P57" s="49"/>
    </row>
    <row r="58" spans="1:16" ht="12">
      <c r="A58" s="110"/>
      <c r="B58" s="22" t="s">
        <v>18</v>
      </c>
      <c r="C58" s="27" t="s">
        <v>91</v>
      </c>
      <c r="D58" s="143" t="s">
        <v>25</v>
      </c>
      <c r="E58" s="28"/>
      <c r="J58" s="39"/>
      <c r="K58" s="148" t="s">
        <v>96</v>
      </c>
      <c r="L58" s="148">
        <v>3126000</v>
      </c>
      <c r="M58" s="148"/>
      <c r="N58" s="149"/>
      <c r="O58" s="48"/>
      <c r="P58" s="49"/>
    </row>
    <row r="59" spans="1:16" ht="12">
      <c r="A59" s="110"/>
      <c r="B59" s="1" t="s">
        <v>28</v>
      </c>
      <c r="C59" s="19">
        <v>23229</v>
      </c>
      <c r="D59" s="19">
        <f>C59/4.45</f>
        <v>5220</v>
      </c>
      <c r="E59" s="87"/>
      <c r="J59" s="39"/>
      <c r="K59" s="148" t="s">
        <v>97</v>
      </c>
      <c r="L59" s="148">
        <v>3211000</v>
      </c>
      <c r="M59" s="148"/>
      <c r="N59" s="149"/>
      <c r="O59" s="48"/>
      <c r="P59" s="49"/>
    </row>
    <row r="60" spans="1:16" ht="12">
      <c r="A60" s="109"/>
      <c r="B60" s="1" t="s">
        <v>29</v>
      </c>
      <c r="C60" s="19">
        <v>97900</v>
      </c>
      <c r="D60" s="19">
        <f>C60/4.45</f>
        <v>22000</v>
      </c>
      <c r="E60" s="87"/>
      <c r="J60" s="39"/>
      <c r="K60" s="148"/>
      <c r="L60" s="148"/>
      <c r="M60" s="148"/>
      <c r="N60" s="149"/>
      <c r="O60" s="48"/>
      <c r="P60" s="49"/>
    </row>
    <row r="61" spans="1:16" ht="36">
      <c r="A61" s="109"/>
      <c r="B61" s="4" t="s">
        <v>30</v>
      </c>
      <c r="C61" s="19">
        <v>16910</v>
      </c>
      <c r="D61" s="19">
        <f>C61/4.45</f>
        <v>3800</v>
      </c>
      <c r="E61" s="87"/>
      <c r="J61" s="39"/>
      <c r="K61" s="148"/>
      <c r="L61" s="148"/>
      <c r="M61" s="148">
        <f>L53+C63+D69</f>
        <v>3124476.4975</v>
      </c>
      <c r="N61" s="150">
        <f>M53+C63+D71</f>
        <v>3210876.4975</v>
      </c>
      <c r="O61" s="48"/>
      <c r="P61" s="49"/>
    </row>
    <row r="62" spans="1:16" ht="48">
      <c r="A62" s="109"/>
      <c r="B62" s="4" t="s">
        <v>31</v>
      </c>
      <c r="C62" s="19">
        <v>4005</v>
      </c>
      <c r="D62" s="19">
        <f>C62/4.45</f>
        <v>900</v>
      </c>
      <c r="E62" s="87"/>
      <c r="J62" s="39"/>
      <c r="K62" s="148"/>
      <c r="L62" s="148"/>
      <c r="M62" s="148"/>
      <c r="N62" s="149"/>
      <c r="O62" s="48"/>
      <c r="P62" s="49"/>
    </row>
    <row r="63" spans="1:16" ht="12">
      <c r="A63" s="111"/>
      <c r="B63" s="22" t="s">
        <v>17</v>
      </c>
      <c r="C63" s="37">
        <f>SUM(C59:C62)</f>
        <v>142044</v>
      </c>
      <c r="D63" s="37">
        <f>SUM(D59:D62)</f>
        <v>31920</v>
      </c>
      <c r="E63" s="40"/>
      <c r="F63" s="38"/>
      <c r="G63" s="38"/>
      <c r="H63" s="38"/>
      <c r="I63" s="38"/>
      <c r="J63" s="38"/>
      <c r="K63" s="148"/>
      <c r="L63" s="148" t="s">
        <v>98</v>
      </c>
      <c r="M63" s="148" t="s">
        <v>96</v>
      </c>
      <c r="N63" s="149" t="s">
        <v>97</v>
      </c>
      <c r="O63" s="49"/>
      <c r="P63" s="49"/>
    </row>
    <row r="64" spans="1:16" ht="12">
      <c r="A64" s="109"/>
      <c r="E64" s="26"/>
      <c r="K64" s="148"/>
      <c r="L64" s="148"/>
      <c r="M64" s="148">
        <v>3124476.5015000002</v>
      </c>
      <c r="N64" s="149">
        <v>3210876.5015000002</v>
      </c>
      <c r="O64" s="50"/>
      <c r="P64" s="50"/>
    </row>
    <row r="65" spans="1:16" ht="12">
      <c r="A65" s="109"/>
      <c r="E65" s="26"/>
      <c r="K65" s="148"/>
      <c r="L65" s="148"/>
      <c r="M65" s="148"/>
      <c r="N65" s="149"/>
      <c r="O65" s="50"/>
      <c r="P65" s="50"/>
    </row>
    <row r="66" spans="1:16" ht="84" customHeight="1">
      <c r="A66" s="109"/>
      <c r="B66" s="114" t="s">
        <v>92</v>
      </c>
      <c r="C66" s="114" t="s">
        <v>25</v>
      </c>
      <c r="D66" s="166" t="s">
        <v>94</v>
      </c>
      <c r="E66" s="166"/>
      <c r="K66" s="148"/>
      <c r="L66" s="148"/>
      <c r="M66" s="148"/>
      <c r="N66" s="149"/>
      <c r="O66" s="50"/>
      <c r="P66" s="50"/>
    </row>
    <row r="67" spans="1:16" ht="12">
      <c r="A67" s="109"/>
      <c r="B67" s="1"/>
      <c r="C67" s="1"/>
      <c r="D67" s="161"/>
      <c r="E67" s="161"/>
      <c r="K67" s="148"/>
      <c r="L67" s="148" t="s">
        <v>100</v>
      </c>
      <c r="M67" s="148" t="s">
        <v>96</v>
      </c>
      <c r="N67" s="149" t="s">
        <v>97</v>
      </c>
      <c r="O67" s="50"/>
      <c r="P67" s="50"/>
    </row>
    <row r="68" spans="1:16" ht="48">
      <c r="A68" s="109"/>
      <c r="B68" s="2" t="s">
        <v>93</v>
      </c>
      <c r="C68" s="146">
        <v>105887.6404494382</v>
      </c>
      <c r="D68" s="161">
        <v>471200</v>
      </c>
      <c r="E68" s="161"/>
      <c r="K68" s="148"/>
      <c r="L68" s="148"/>
      <c r="M68" s="148">
        <f>L53+C63+D69</f>
        <v>3124476.4975</v>
      </c>
      <c r="N68" s="150">
        <f>M53+C63+D71</f>
        <v>3210876.4975</v>
      </c>
      <c r="O68" s="50"/>
      <c r="P68" s="50"/>
    </row>
    <row r="69" spans="2:14" ht="71.25" customHeight="1">
      <c r="B69" s="2" t="s">
        <v>111</v>
      </c>
      <c r="C69" s="146">
        <v>25000</v>
      </c>
      <c r="D69" s="158">
        <f>C69*4.45</f>
        <v>111250</v>
      </c>
      <c r="E69" s="159"/>
      <c r="K69" s="84"/>
      <c r="L69" s="84"/>
      <c r="M69" s="151"/>
      <c r="N69" s="84"/>
    </row>
    <row r="70" spans="1:16" ht="24">
      <c r="A70" s="109"/>
      <c r="B70" s="2" t="s">
        <v>99</v>
      </c>
      <c r="C70" s="146">
        <f>D70/4.45</f>
        <v>17555.05617977528</v>
      </c>
      <c r="D70" s="158">
        <f>30380+47740</f>
        <v>78120</v>
      </c>
      <c r="E70" s="160"/>
      <c r="K70" s="148"/>
      <c r="L70" s="148" t="s">
        <v>101</v>
      </c>
      <c r="M70" s="148">
        <f>L58-M68</f>
        <v>1523.5024999999441</v>
      </c>
      <c r="N70" s="150">
        <f>L59-N68</f>
        <v>123.50249999994412</v>
      </c>
      <c r="O70" s="50"/>
      <c r="P70" s="50"/>
    </row>
    <row r="71" spans="1:16" ht="12">
      <c r="A71" s="109"/>
      <c r="B71" s="1" t="s">
        <v>98</v>
      </c>
      <c r="C71" s="146">
        <f>SUM(C68:C70)</f>
        <v>148442.6966292135</v>
      </c>
      <c r="D71" s="161">
        <f>SUM(D68:E70)</f>
        <v>660570</v>
      </c>
      <c r="E71" s="161"/>
      <c r="K71" s="6"/>
      <c r="L71" s="6"/>
      <c r="M71" s="6"/>
      <c r="N71" s="7"/>
      <c r="O71" s="50"/>
      <c r="P71" s="50"/>
    </row>
    <row r="72" spans="1:16" ht="33" customHeight="1">
      <c r="A72" s="109"/>
      <c r="B72" s="155"/>
      <c r="C72" s="155"/>
      <c r="E72" s="26"/>
      <c r="H72" s="155"/>
      <c r="I72" s="155"/>
      <c r="J72" s="155"/>
      <c r="K72" s="155"/>
      <c r="L72" s="6"/>
      <c r="M72" s="6"/>
      <c r="N72" s="7"/>
      <c r="O72" s="50"/>
      <c r="P72" s="50"/>
    </row>
    <row r="73" spans="1:16" ht="12.75" customHeight="1">
      <c r="A73" s="109"/>
      <c r="B73" s="155"/>
      <c r="C73" s="155"/>
      <c r="D73" s="152"/>
      <c r="F73" s="155"/>
      <c r="G73" s="155"/>
      <c r="J73" s="155"/>
      <c r="K73" s="155"/>
      <c r="M73" s="144"/>
      <c r="N73" s="155"/>
      <c r="O73" s="155"/>
      <c r="P73" s="152"/>
    </row>
    <row r="74" spans="1:16" ht="12.75" customHeight="1">
      <c r="A74" s="109"/>
      <c r="B74" s="155"/>
      <c r="C74" s="155"/>
      <c r="D74" s="25"/>
      <c r="F74" s="155"/>
      <c r="G74" s="155"/>
      <c r="J74" s="155"/>
      <c r="K74" s="155"/>
      <c r="M74" s="144"/>
      <c r="N74" s="155"/>
      <c r="O74" s="155"/>
      <c r="P74" s="155"/>
    </row>
    <row r="75" spans="1:16" ht="48.75" customHeight="1">
      <c r="A75" s="110"/>
      <c r="B75" s="155"/>
      <c r="C75" s="155"/>
      <c r="D75" s="145"/>
      <c r="E75" s="145"/>
      <c r="F75" s="155"/>
      <c r="G75" s="155"/>
      <c r="H75" s="155"/>
      <c r="I75" s="155"/>
      <c r="J75" s="156"/>
      <c r="K75" s="156"/>
      <c r="M75" s="25"/>
      <c r="N75" s="155"/>
      <c r="O75" s="155"/>
      <c r="P75" s="155"/>
    </row>
    <row r="76" spans="1:16" ht="16.5" customHeight="1">
      <c r="A76" s="108"/>
      <c r="B76" s="5"/>
      <c r="C76" s="8"/>
      <c r="D76" s="30"/>
      <c r="E76" s="6"/>
      <c r="F76" s="6"/>
      <c r="G76" s="6"/>
      <c r="H76" s="6"/>
      <c r="I76" s="6"/>
      <c r="J76" s="41"/>
      <c r="K76" s="41"/>
      <c r="L76" s="41"/>
      <c r="M76" s="42"/>
      <c r="N76" s="41"/>
      <c r="O76" s="49"/>
      <c r="P76" s="49"/>
    </row>
    <row r="77" spans="1:16" ht="12">
      <c r="A77" s="108"/>
      <c r="B77" s="8"/>
      <c r="C77" s="9"/>
      <c r="D77" s="28"/>
      <c r="E77" s="9"/>
      <c r="F77" s="9"/>
      <c r="G77" s="9"/>
      <c r="H77" s="9"/>
      <c r="I77" s="9"/>
      <c r="J77" s="9"/>
      <c r="K77" s="9"/>
      <c r="L77" s="9"/>
      <c r="M77" s="28"/>
      <c r="N77" s="9"/>
      <c r="O77" s="28"/>
      <c r="P77" s="28"/>
    </row>
    <row r="78" spans="1:16" ht="12">
      <c r="A78" s="108"/>
      <c r="B78" s="43"/>
      <c r="C78" s="21"/>
      <c r="D78" s="32"/>
      <c r="E78" s="10"/>
      <c r="F78" s="10"/>
      <c r="G78" s="10"/>
      <c r="H78" s="10"/>
      <c r="I78" s="10"/>
      <c r="J78" s="10"/>
      <c r="K78" s="10"/>
      <c r="L78" s="10"/>
      <c r="M78" s="10"/>
      <c r="N78" s="9"/>
      <c r="O78" s="51"/>
      <c r="P78" s="51"/>
    </row>
    <row r="79" spans="1:16" ht="12">
      <c r="A79" s="108"/>
      <c r="B79" s="44"/>
      <c r="C79" s="21"/>
      <c r="D79" s="32"/>
      <c r="E79" s="11"/>
      <c r="F79" s="11"/>
      <c r="G79" s="11"/>
      <c r="H79" s="10"/>
      <c r="I79" s="10"/>
      <c r="J79" s="10"/>
      <c r="K79" s="10"/>
      <c r="L79" s="10"/>
      <c r="M79" s="10"/>
      <c r="N79" s="9"/>
      <c r="O79" s="31"/>
      <c r="P79" s="31"/>
    </row>
    <row r="80" spans="1:16" ht="12">
      <c r="A80" s="108"/>
      <c r="B80" s="21"/>
      <c r="C80" s="16"/>
      <c r="D80" s="34"/>
      <c r="E80" s="10"/>
      <c r="F80" s="10"/>
      <c r="G80" s="10"/>
      <c r="H80" s="10"/>
      <c r="I80" s="10"/>
      <c r="J80" s="10"/>
      <c r="K80" s="10"/>
      <c r="L80" s="10"/>
      <c r="M80" s="10"/>
      <c r="N80" s="45"/>
      <c r="O80" s="28"/>
      <c r="P80" s="32"/>
    </row>
    <row r="81" spans="1:16" ht="12">
      <c r="A81" s="108"/>
      <c r="B81" s="8"/>
      <c r="C81" s="88"/>
      <c r="D81" s="52"/>
      <c r="E81" s="44"/>
      <c r="F81" s="44"/>
      <c r="G81" s="44"/>
      <c r="H81" s="46"/>
      <c r="I81" s="46"/>
      <c r="J81" s="46"/>
      <c r="K81" s="46"/>
      <c r="L81" s="46"/>
      <c r="M81" s="46"/>
      <c r="N81" s="47"/>
      <c r="O81" s="46"/>
      <c r="P81" s="52"/>
    </row>
    <row r="82" spans="1:16" ht="12">
      <c r="A82" s="108"/>
      <c r="B82" s="21"/>
      <c r="C82" s="9"/>
      <c r="D82" s="28"/>
      <c r="E82" s="31"/>
      <c r="F82" s="31"/>
      <c r="G82" s="31"/>
      <c r="H82" s="28"/>
      <c r="I82" s="28"/>
      <c r="J82" s="28"/>
      <c r="K82" s="28"/>
      <c r="L82" s="28"/>
      <c r="M82" s="28"/>
      <c r="N82" s="9"/>
      <c r="O82" s="28"/>
      <c r="P82" s="30"/>
    </row>
    <row r="83" spans="1:16" ht="12">
      <c r="A83" s="108"/>
      <c r="B83" s="21"/>
      <c r="C83" s="21"/>
      <c r="D83" s="32"/>
      <c r="E83" s="31"/>
      <c r="F83" s="31"/>
      <c r="G83" s="31"/>
      <c r="H83" s="28"/>
      <c r="I83" s="28"/>
      <c r="J83" s="28"/>
      <c r="K83" s="28"/>
      <c r="L83" s="28"/>
      <c r="M83" s="28"/>
      <c r="N83" s="9"/>
      <c r="O83" s="28"/>
      <c r="P83" s="32"/>
    </row>
    <row r="84" spans="1:16" ht="12">
      <c r="A84" s="108"/>
      <c r="B84" s="21"/>
      <c r="C84" s="21"/>
      <c r="D84" s="32"/>
      <c r="E84" s="31"/>
      <c r="F84" s="31"/>
      <c r="G84" s="31"/>
      <c r="H84" s="28"/>
      <c r="I84" s="28"/>
      <c r="J84" s="28"/>
      <c r="K84" s="28"/>
      <c r="L84" s="28"/>
      <c r="M84" s="28"/>
      <c r="N84" s="45"/>
      <c r="O84" s="31"/>
      <c r="P84" s="32"/>
    </row>
    <row r="85" spans="1:16" ht="12">
      <c r="A85" s="108"/>
      <c r="B85" s="21"/>
      <c r="C85" s="89"/>
      <c r="D85" s="90"/>
      <c r="E85" s="31"/>
      <c r="F85" s="31"/>
      <c r="G85" s="31"/>
      <c r="H85" s="28"/>
      <c r="I85" s="28"/>
      <c r="J85" s="28"/>
      <c r="K85" s="28"/>
      <c r="L85" s="28"/>
      <c r="M85" s="28"/>
      <c r="N85" s="45"/>
      <c r="O85" s="31"/>
      <c r="P85" s="32"/>
    </row>
    <row r="86" spans="1:16" ht="12">
      <c r="A86" s="108"/>
      <c r="B86" s="16"/>
      <c r="C86" s="21"/>
      <c r="D86" s="32"/>
      <c r="E86" s="31"/>
      <c r="F86" s="31"/>
      <c r="G86" s="31"/>
      <c r="H86" s="28"/>
      <c r="I86" s="28"/>
      <c r="J86" s="28"/>
      <c r="K86" s="28"/>
      <c r="L86" s="28"/>
      <c r="M86" s="28"/>
      <c r="N86" s="45"/>
      <c r="O86" s="31"/>
      <c r="P86" s="32"/>
    </row>
    <row r="87" spans="1:16" ht="12">
      <c r="A87" s="108"/>
      <c r="B87" s="21"/>
      <c r="C87" s="89"/>
      <c r="D87" s="90"/>
      <c r="E87" s="31"/>
      <c r="F87" s="31"/>
      <c r="G87" s="31"/>
      <c r="H87" s="28"/>
      <c r="I87" s="28"/>
      <c r="J87" s="28"/>
      <c r="K87" s="28"/>
      <c r="L87" s="28"/>
      <c r="M87" s="28"/>
      <c r="N87" s="45"/>
      <c r="O87" s="31"/>
      <c r="P87" s="32"/>
    </row>
    <row r="88" spans="1:16" ht="12">
      <c r="A88" s="108"/>
      <c r="B88" s="21"/>
      <c r="C88" s="12"/>
      <c r="D88" s="35"/>
      <c r="E88" s="31"/>
      <c r="F88" s="31"/>
      <c r="G88" s="31"/>
      <c r="H88" s="28"/>
      <c r="I88" s="28"/>
      <c r="J88" s="28"/>
      <c r="K88" s="28"/>
      <c r="L88" s="28"/>
      <c r="M88" s="28"/>
      <c r="N88" s="45"/>
      <c r="O88" s="31"/>
      <c r="P88" s="32"/>
    </row>
    <row r="89" spans="1:16" ht="12">
      <c r="A89" s="108"/>
      <c r="B89" s="21"/>
      <c r="C89" s="89"/>
      <c r="D89" s="90"/>
      <c r="E89" s="13"/>
      <c r="F89" s="13"/>
      <c r="G89" s="13"/>
      <c r="H89" s="28"/>
      <c r="I89" s="28"/>
      <c r="J89" s="28"/>
      <c r="K89" s="28"/>
      <c r="L89" s="28"/>
      <c r="M89" s="28"/>
      <c r="N89" s="9"/>
      <c r="O89" s="31"/>
      <c r="P89" s="32"/>
    </row>
    <row r="90" spans="1:16" ht="12">
      <c r="A90" s="108"/>
      <c r="B90" s="21"/>
      <c r="C90" s="89"/>
      <c r="D90" s="90"/>
      <c r="E90" s="13"/>
      <c r="F90" s="13"/>
      <c r="G90" s="13"/>
      <c r="H90" s="28"/>
      <c r="I90" s="28"/>
      <c r="J90" s="28"/>
      <c r="K90" s="28"/>
      <c r="L90" s="28"/>
      <c r="M90" s="28"/>
      <c r="N90" s="9"/>
      <c r="O90" s="31"/>
      <c r="P90" s="32"/>
    </row>
    <row r="91" spans="1:16" ht="12">
      <c r="A91" s="108"/>
      <c r="B91" s="91"/>
      <c r="C91" s="89"/>
      <c r="D91" s="90"/>
      <c r="E91" s="13"/>
      <c r="F91" s="13"/>
      <c r="G91" s="13"/>
      <c r="H91" s="14"/>
      <c r="I91" s="14"/>
      <c r="J91" s="14"/>
      <c r="K91" s="14"/>
      <c r="L91" s="15"/>
      <c r="M91" s="15"/>
      <c r="N91" s="9"/>
      <c r="O91" s="31"/>
      <c r="P91" s="32"/>
    </row>
    <row r="92" spans="1:16" ht="12">
      <c r="A92" s="108"/>
      <c r="B92" s="16"/>
      <c r="C92" s="17"/>
      <c r="D92" s="36"/>
      <c r="E92" s="6"/>
      <c r="F92" s="6"/>
      <c r="G92" s="6"/>
      <c r="H92" s="18"/>
      <c r="I92" s="18"/>
      <c r="J92" s="18"/>
      <c r="K92" s="18"/>
      <c r="L92" s="28"/>
      <c r="M92" s="28"/>
      <c r="N92" s="45"/>
      <c r="O92" s="31"/>
      <c r="P92" s="32"/>
    </row>
    <row r="93" spans="1:16" ht="12">
      <c r="A93" s="108"/>
      <c r="B93" s="5"/>
      <c r="C93" s="17"/>
      <c r="D93" s="36"/>
      <c r="E93" s="6"/>
      <c r="F93" s="6"/>
      <c r="G93" s="6"/>
      <c r="H93" s="18"/>
      <c r="I93" s="18"/>
      <c r="J93" s="18"/>
      <c r="K93" s="18"/>
      <c r="L93" s="28"/>
      <c r="M93" s="28"/>
      <c r="N93" s="45"/>
      <c r="O93" s="31"/>
      <c r="P93" s="30"/>
    </row>
    <row r="94" spans="1:16" ht="12">
      <c r="A94" s="108"/>
      <c r="B94" s="9"/>
      <c r="C94" s="92"/>
      <c r="D94" s="93"/>
      <c r="E94" s="31"/>
      <c r="F94" s="31"/>
      <c r="G94" s="31"/>
      <c r="H94" s="28"/>
      <c r="I94" s="28"/>
      <c r="J94" s="28"/>
      <c r="K94" s="28"/>
      <c r="L94" s="28"/>
      <c r="M94" s="28"/>
      <c r="N94" s="45"/>
      <c r="O94" s="31"/>
      <c r="P94" s="32"/>
    </row>
    <row r="95" spans="1:16" ht="12">
      <c r="A95" s="108"/>
      <c r="B95" s="9"/>
      <c r="C95" s="9"/>
      <c r="D95" s="28"/>
      <c r="E95" s="9"/>
      <c r="F95" s="9"/>
      <c r="G95" s="9"/>
      <c r="H95" s="9"/>
      <c r="I95" s="9"/>
      <c r="J95" s="9"/>
      <c r="K95" s="9"/>
      <c r="L95" s="9"/>
      <c r="M95" s="28"/>
      <c r="N95" s="9"/>
      <c r="O95" s="28"/>
      <c r="P95" s="28"/>
    </row>
    <row r="96" spans="1:16" ht="12">
      <c r="A96" s="108"/>
      <c r="B96" s="9"/>
      <c r="C96" s="9"/>
      <c r="D96" s="28"/>
      <c r="E96" s="9"/>
      <c r="F96" s="9"/>
      <c r="G96" s="9"/>
      <c r="H96" s="9"/>
      <c r="I96" s="9"/>
      <c r="J96" s="9"/>
      <c r="K96" s="9"/>
      <c r="L96" s="9"/>
      <c r="M96" s="28"/>
      <c r="N96" s="9"/>
      <c r="O96" s="28"/>
      <c r="P96" s="28"/>
    </row>
    <row r="97" spans="1:16" ht="12">
      <c r="A97" s="108"/>
      <c r="B97" s="9"/>
      <c r="C97" s="9"/>
      <c r="D97" s="28"/>
      <c r="E97" s="9"/>
      <c r="F97" s="9"/>
      <c r="G97" s="9"/>
      <c r="H97" s="9"/>
      <c r="I97" s="9"/>
      <c r="J97" s="9"/>
      <c r="K97" s="9"/>
      <c r="L97" s="9"/>
      <c r="M97" s="28"/>
      <c r="N97" s="9"/>
      <c r="O97" s="28"/>
      <c r="P97" s="28"/>
    </row>
    <row r="98" spans="1:16" ht="12">
      <c r="A98" s="108"/>
      <c r="B98" s="9"/>
      <c r="C98" s="9"/>
      <c r="D98" s="28"/>
      <c r="E98" s="9"/>
      <c r="F98" s="9"/>
      <c r="G98" s="9"/>
      <c r="H98" s="9"/>
      <c r="I98" s="9"/>
      <c r="J98" s="9"/>
      <c r="K98" s="9"/>
      <c r="L98" s="9"/>
      <c r="M98" s="28"/>
      <c r="N98" s="9"/>
      <c r="O98" s="28"/>
      <c r="P98" s="28"/>
    </row>
    <row r="99" spans="1:16" ht="12">
      <c r="A99" s="108"/>
      <c r="B99" s="9"/>
      <c r="C99" s="9"/>
      <c r="D99" s="28"/>
      <c r="E99" s="9"/>
      <c r="F99" s="9"/>
      <c r="G99" s="9"/>
      <c r="H99" s="9"/>
      <c r="I99" s="9"/>
      <c r="J99" s="9"/>
      <c r="K99" s="9"/>
      <c r="L99" s="9"/>
      <c r="M99" s="28"/>
      <c r="N99" s="9"/>
      <c r="O99" s="28"/>
      <c r="P99" s="28"/>
    </row>
    <row r="100" spans="1:16" ht="12">
      <c r="A100" s="108"/>
      <c r="B100" s="9"/>
      <c r="C100" s="9"/>
      <c r="D100" s="28"/>
      <c r="E100" s="9"/>
      <c r="F100" s="9"/>
      <c r="G100" s="9"/>
      <c r="H100" s="9"/>
      <c r="I100" s="9"/>
      <c r="J100" s="9"/>
      <c r="K100" s="9"/>
      <c r="L100" s="9"/>
      <c r="M100" s="28"/>
      <c r="N100" s="9"/>
      <c r="O100" s="28"/>
      <c r="P100" s="28"/>
    </row>
    <row r="101" spans="1:16" ht="12">
      <c r="A101" s="108"/>
      <c r="B101" s="9"/>
      <c r="C101" s="9"/>
      <c r="D101" s="28"/>
      <c r="E101" s="9"/>
      <c r="F101" s="9"/>
      <c r="G101" s="9"/>
      <c r="H101" s="9"/>
      <c r="I101" s="9"/>
      <c r="J101" s="9"/>
      <c r="K101" s="9"/>
      <c r="L101" s="9"/>
      <c r="M101" s="28"/>
      <c r="N101" s="9"/>
      <c r="O101" s="28"/>
      <c r="P101" s="28"/>
    </row>
    <row r="102" spans="1:16" ht="12">
      <c r="A102" s="108"/>
      <c r="B102" s="9"/>
      <c r="C102" s="9"/>
      <c r="D102" s="28"/>
      <c r="E102" s="9"/>
      <c r="F102" s="9"/>
      <c r="G102" s="9"/>
      <c r="H102" s="9"/>
      <c r="I102" s="9"/>
      <c r="J102" s="9"/>
      <c r="K102" s="9"/>
      <c r="L102" s="9"/>
      <c r="M102" s="28"/>
      <c r="N102" s="9"/>
      <c r="O102" s="28"/>
      <c r="P102" s="28"/>
    </row>
    <row r="103" spans="1:16" ht="12">
      <c r="A103" s="108"/>
      <c r="B103" s="9"/>
      <c r="C103" s="9"/>
      <c r="D103" s="28"/>
      <c r="E103" s="9"/>
      <c r="F103" s="9"/>
      <c r="G103" s="9"/>
      <c r="H103" s="9"/>
      <c r="I103" s="9"/>
      <c r="J103" s="9"/>
      <c r="K103" s="9"/>
      <c r="L103" s="9"/>
      <c r="M103" s="28"/>
      <c r="N103" s="9"/>
      <c r="O103" s="28"/>
      <c r="P103" s="28"/>
    </row>
  </sheetData>
  <sheetProtection/>
  <mergeCells count="55">
    <mergeCell ref="B8:C13"/>
    <mergeCell ref="HM23:IC23"/>
    <mergeCell ref="GV23:HL23"/>
    <mergeCell ref="Q23:AG23"/>
    <mergeCell ref="AH23:AX23"/>
    <mergeCell ref="AY23:BO23"/>
    <mergeCell ref="BP23:CF23"/>
    <mergeCell ref="A14:P14"/>
    <mergeCell ref="A15:P15"/>
    <mergeCell ref="A16:P16"/>
    <mergeCell ref="ID23:IT23"/>
    <mergeCell ref="M6:O6"/>
    <mergeCell ref="M8:O8"/>
    <mergeCell ref="L9:P9"/>
    <mergeCell ref="M10:O10"/>
    <mergeCell ref="DO23:EE23"/>
    <mergeCell ref="EF23:EV23"/>
    <mergeCell ref="CX23:DN23"/>
    <mergeCell ref="FN23:GD23"/>
    <mergeCell ref="GE23:GU23"/>
    <mergeCell ref="B20:P20"/>
    <mergeCell ref="B21:P21"/>
    <mergeCell ref="A23:P23"/>
    <mergeCell ref="B30:C30"/>
    <mergeCell ref="B34:C34"/>
    <mergeCell ref="B39:C39"/>
    <mergeCell ref="N35:P37"/>
    <mergeCell ref="EW23:FM23"/>
    <mergeCell ref="CG23:CW23"/>
    <mergeCell ref="J74:K74"/>
    <mergeCell ref="H75:I75"/>
    <mergeCell ref="D66:E66"/>
    <mergeCell ref="D68:E68"/>
    <mergeCell ref="D67:E67"/>
    <mergeCell ref="N31:P33"/>
    <mergeCell ref="N40:P41"/>
    <mergeCell ref="B53:C53"/>
    <mergeCell ref="J73:K73"/>
    <mergeCell ref="D69:E69"/>
    <mergeCell ref="D70:E70"/>
    <mergeCell ref="D71:E71"/>
    <mergeCell ref="D56:F56"/>
    <mergeCell ref="H72:I72"/>
    <mergeCell ref="J72:K72"/>
    <mergeCell ref="B72:C72"/>
    <mergeCell ref="B73:C73"/>
    <mergeCell ref="B74:C74"/>
    <mergeCell ref="B75:C75"/>
    <mergeCell ref="N74:P74"/>
    <mergeCell ref="F73:G73"/>
    <mergeCell ref="F74:G74"/>
    <mergeCell ref="J75:K75"/>
    <mergeCell ref="F75:G75"/>
    <mergeCell ref="N75:P75"/>
    <mergeCell ref="N73:O73"/>
  </mergeCells>
  <printOptions horizontalCentered="1"/>
  <pageMargins left="0.2362204724409449" right="0.2362204724409449" top="0.7086614173228347" bottom="0.2362204724409449" header="0.2362204724409449" footer="0.15748031496062992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50" max="16" man="1"/>
  </rowBreaks>
  <ignoredErrors>
    <ignoredError sqref="B39 B38:M38 Q39:IV39 Q38:IV38 D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Glodeanu</dc:creator>
  <cp:keywords/>
  <dc:description/>
  <cp:lastModifiedBy>Gabriela ORBEAN</cp:lastModifiedBy>
  <cp:lastPrinted>2014-01-23T13:56:11Z</cp:lastPrinted>
  <dcterms:created xsi:type="dcterms:W3CDTF">1996-10-14T23:33:28Z</dcterms:created>
  <dcterms:modified xsi:type="dcterms:W3CDTF">2014-02-21T14:04:11Z</dcterms:modified>
  <cp:category/>
  <cp:version/>
  <cp:contentType/>
  <cp:contentStatus/>
</cp:coreProperties>
</file>