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9440" windowHeight="11955" tabRatio="601"/>
  </bookViews>
  <sheets>
    <sheet name="Sheet1" sheetId="1" r:id="rId1"/>
  </sheets>
  <definedNames>
    <definedName name="_xlnm._FilterDatabase" localSheetId="0" hidden="1">Sheet1!$A$11:$DG$11</definedName>
    <definedName name="_xlnm.Print_Area" localSheetId="0">Sheet1!$A$9:$X$263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6" i="1" l="1"/>
  <c r="X16" i="1"/>
  <c r="W225" i="1"/>
  <c r="W27" i="1"/>
  <c r="W220" i="1"/>
  <c r="W56" i="1" l="1"/>
  <c r="W219" i="1"/>
  <c r="W227" i="1"/>
  <c r="X33" i="1"/>
  <c r="W33" i="1"/>
  <c r="X134" i="1"/>
  <c r="W134" i="1"/>
  <c r="W16" i="1"/>
  <c r="W215" i="1"/>
  <c r="W202" i="1"/>
  <c r="X262" i="1" l="1"/>
  <c r="P262" i="1"/>
  <c r="Q262" i="1"/>
  <c r="R262" i="1"/>
  <c r="S262" i="1"/>
  <c r="O262" i="1"/>
  <c r="T259" i="1" l="1"/>
  <c r="T260" i="1"/>
  <c r="T261" i="1"/>
  <c r="T258" i="1"/>
  <c r="T257" i="1"/>
  <c r="T256" i="1"/>
  <c r="T255" i="1"/>
  <c r="T254" i="1"/>
  <c r="T253" i="1"/>
  <c r="T252" i="1"/>
  <c r="T251" i="1"/>
  <c r="T250" i="1" l="1"/>
  <c r="X21" i="1" l="1"/>
  <c r="W21" i="1"/>
  <c r="T245" i="1" l="1"/>
  <c r="T246" i="1"/>
  <c r="T247" i="1"/>
  <c r="T248" i="1"/>
  <c r="T249" i="1"/>
  <c r="T240" i="1" l="1"/>
  <c r="T241" i="1"/>
  <c r="T242" i="1"/>
  <c r="T243" i="1"/>
  <c r="T244" i="1"/>
  <c r="T238" i="1"/>
  <c r="T239" i="1"/>
  <c r="T237" i="1" l="1"/>
  <c r="V237" i="1"/>
  <c r="V262" i="1" s="1"/>
  <c r="T198" i="1"/>
  <c r="W217" i="1" l="1"/>
  <c r="W232" i="1"/>
  <c r="W18" i="1"/>
  <c r="W189" i="1"/>
  <c r="W226" i="1" l="1"/>
  <c r="W61" i="1"/>
  <c r="T236" i="1" l="1"/>
  <c r="T235" i="1"/>
  <c r="W188" i="1" l="1"/>
  <c r="X84" i="1"/>
  <c r="W84" i="1"/>
  <c r="W208" i="1"/>
  <c r="W214" i="1"/>
  <c r="W210" i="1"/>
  <c r="X49" i="1"/>
  <c r="W49" i="1"/>
  <c r="X25" i="1" l="1"/>
  <c r="W25" i="1"/>
  <c r="W223" i="1" l="1"/>
  <c r="X168" i="1" l="1"/>
  <c r="W168" i="1"/>
  <c r="T234" i="1" l="1"/>
  <c r="T233" i="1"/>
  <c r="T232" i="1" l="1"/>
  <c r="T231" i="1"/>
  <c r="T230" i="1"/>
  <c r="T229" i="1"/>
  <c r="X63" i="1" l="1"/>
  <c r="V63" i="1"/>
  <c r="P63" i="1"/>
  <c r="Q63" i="1"/>
  <c r="R63" i="1"/>
  <c r="S63" i="1"/>
  <c r="O63" i="1"/>
  <c r="T228" i="1" l="1"/>
  <c r="T227" i="1" l="1"/>
  <c r="T226" i="1" l="1"/>
  <c r="W63" i="1" l="1"/>
  <c r="V175" i="1" l="1"/>
  <c r="V170" i="1"/>
  <c r="V155" i="1"/>
  <c r="V135" i="1"/>
  <c r="V120" i="1"/>
  <c r="V115" i="1"/>
  <c r="V102" i="1"/>
  <c r="V98" i="1"/>
  <c r="V94" i="1"/>
  <c r="V91" i="1"/>
  <c r="V88" i="1"/>
  <c r="V85" i="1"/>
  <c r="V51" i="1"/>
  <c r="V47" i="1"/>
  <c r="V43" i="1"/>
  <c r="V39" i="1"/>
  <c r="V35" i="1"/>
  <c r="V23" i="1"/>
  <c r="V19" i="1"/>
  <c r="T62" i="1" l="1"/>
  <c r="T61" i="1"/>
  <c r="T60" i="1" l="1"/>
  <c r="T59" i="1"/>
  <c r="T31" i="1" l="1"/>
  <c r="X91" i="1" l="1"/>
  <c r="W91" i="1"/>
  <c r="P91" i="1"/>
  <c r="Q91" i="1"/>
  <c r="R91" i="1"/>
  <c r="S91" i="1"/>
  <c r="T91" i="1"/>
  <c r="O91" i="1"/>
  <c r="X135" i="1"/>
  <c r="W135" i="1"/>
  <c r="P135" i="1"/>
  <c r="Q135" i="1"/>
  <c r="R135" i="1"/>
  <c r="S135" i="1"/>
  <c r="X170" i="1"/>
  <c r="P170" i="1"/>
  <c r="Q170" i="1"/>
  <c r="R170" i="1"/>
  <c r="S170" i="1"/>
  <c r="X85" i="1"/>
  <c r="P85" i="1"/>
  <c r="Q85" i="1"/>
  <c r="R85" i="1"/>
  <c r="S85" i="1"/>
  <c r="T21" i="1"/>
  <c r="X19" i="1"/>
  <c r="P19" i="1"/>
  <c r="Q19" i="1"/>
  <c r="R19" i="1"/>
  <c r="S19" i="1"/>
  <c r="T222" i="1" l="1"/>
  <c r="T223" i="1"/>
  <c r="T224" i="1"/>
  <c r="T225" i="1"/>
  <c r="T219" i="1"/>
  <c r="T220" i="1"/>
  <c r="T221" i="1"/>
  <c r="T216" i="1"/>
  <c r="T217" i="1"/>
  <c r="T218" i="1"/>
  <c r="T213" i="1"/>
  <c r="T214" i="1"/>
  <c r="T215" i="1"/>
  <c r="T210" i="1"/>
  <c r="T211" i="1"/>
  <c r="T212" i="1"/>
  <c r="T208" i="1"/>
  <c r="T209" i="1"/>
  <c r="T206" i="1"/>
  <c r="T207" i="1"/>
  <c r="T202" i="1"/>
  <c r="T203" i="1"/>
  <c r="T204" i="1"/>
  <c r="T205" i="1"/>
  <c r="T200" i="1"/>
  <c r="T201" i="1"/>
  <c r="T199" i="1"/>
  <c r="T196" i="1"/>
  <c r="T197" i="1"/>
  <c r="T194" i="1"/>
  <c r="T195" i="1"/>
  <c r="T192" i="1"/>
  <c r="T193" i="1"/>
  <c r="T189" i="1"/>
  <c r="T190" i="1"/>
  <c r="T191" i="1"/>
  <c r="T188" i="1"/>
  <c r="T186" i="1"/>
  <c r="T187" i="1"/>
  <c r="T185" i="1"/>
  <c r="T168" i="1"/>
  <c r="T170" i="1" s="1"/>
  <c r="T134" i="1"/>
  <c r="T135" i="1" s="1"/>
  <c r="T84" i="1"/>
  <c r="T85" i="1" s="1"/>
  <c r="T58" i="1"/>
  <c r="T56" i="1"/>
  <c r="T57" i="1"/>
  <c r="T54" i="1"/>
  <c r="T55" i="1"/>
  <c r="T53" i="1"/>
  <c r="T49" i="1"/>
  <c r="T33" i="1"/>
  <c r="T27" i="1"/>
  <c r="T26" i="1"/>
  <c r="T25" i="1"/>
  <c r="T17" i="1"/>
  <c r="T18" i="1"/>
  <c r="T16" i="1"/>
  <c r="T262" i="1" l="1"/>
  <c r="T63" i="1"/>
  <c r="T19" i="1"/>
  <c r="O35" i="1"/>
  <c r="O28" i="1"/>
  <c r="O23" i="1"/>
  <c r="O19" i="1"/>
  <c r="O135" i="1"/>
  <c r="O170" i="1" l="1"/>
  <c r="W85" i="1"/>
  <c r="O85" i="1"/>
  <c r="W19" i="1" l="1"/>
  <c r="X120" i="1" l="1"/>
  <c r="W120" i="1"/>
  <c r="P120" i="1"/>
  <c r="Q120" i="1"/>
  <c r="R120" i="1"/>
  <c r="S120" i="1"/>
  <c r="T120" i="1"/>
  <c r="O120" i="1"/>
  <c r="X115" i="1"/>
  <c r="W115" i="1"/>
  <c r="P115" i="1"/>
  <c r="Q115" i="1"/>
  <c r="R115" i="1"/>
  <c r="S115" i="1"/>
  <c r="T115" i="1"/>
  <c r="O115" i="1"/>
  <c r="X43" i="1"/>
  <c r="W43" i="1"/>
  <c r="P43" i="1"/>
  <c r="Q43" i="1"/>
  <c r="R43" i="1"/>
  <c r="S43" i="1"/>
  <c r="T43" i="1"/>
  <c r="O43" i="1"/>
  <c r="X175" i="1"/>
  <c r="W175" i="1"/>
  <c r="P175" i="1"/>
  <c r="Q175" i="1"/>
  <c r="R175" i="1"/>
  <c r="S175" i="1"/>
  <c r="T175" i="1"/>
  <c r="O175" i="1"/>
  <c r="X155" i="1"/>
  <c r="W155" i="1"/>
  <c r="P155" i="1"/>
  <c r="Q155" i="1"/>
  <c r="R155" i="1"/>
  <c r="S155" i="1"/>
  <c r="T155" i="1"/>
  <c r="O155" i="1"/>
  <c r="X102" i="1"/>
  <c r="W102" i="1"/>
  <c r="P102" i="1"/>
  <c r="Q102" i="1"/>
  <c r="R102" i="1"/>
  <c r="S102" i="1"/>
  <c r="T102" i="1"/>
  <c r="O102" i="1"/>
  <c r="X98" i="1"/>
  <c r="W98" i="1"/>
  <c r="P98" i="1"/>
  <c r="Q98" i="1"/>
  <c r="R98" i="1"/>
  <c r="S98" i="1"/>
  <c r="T98" i="1"/>
  <c r="O98" i="1"/>
  <c r="X94" i="1"/>
  <c r="W94" i="1"/>
  <c r="P94" i="1"/>
  <c r="Q94" i="1"/>
  <c r="R94" i="1"/>
  <c r="S94" i="1"/>
  <c r="T94" i="1"/>
  <c r="O94" i="1"/>
  <c r="X88" i="1"/>
  <c r="W88" i="1"/>
  <c r="T88" i="1"/>
  <c r="S88" i="1"/>
  <c r="R88" i="1"/>
  <c r="Q88" i="1"/>
  <c r="P88" i="1"/>
  <c r="O88" i="1"/>
  <c r="X51" i="1"/>
  <c r="W51" i="1"/>
  <c r="S51" i="1"/>
  <c r="R51" i="1"/>
  <c r="Q51" i="1"/>
  <c r="P51" i="1"/>
  <c r="O51" i="1"/>
  <c r="X47" i="1"/>
  <c r="W47" i="1"/>
  <c r="T47" i="1"/>
  <c r="S47" i="1"/>
  <c r="R47" i="1"/>
  <c r="Q47" i="1"/>
  <c r="P47" i="1"/>
  <c r="O47" i="1"/>
  <c r="X39" i="1"/>
  <c r="W39" i="1"/>
  <c r="T39" i="1"/>
  <c r="S39" i="1"/>
  <c r="R39" i="1"/>
  <c r="Q39" i="1"/>
  <c r="P39" i="1"/>
  <c r="O39" i="1"/>
  <c r="O263" i="1" s="1"/>
  <c r="X35" i="1"/>
  <c r="W35" i="1"/>
  <c r="S35" i="1"/>
  <c r="R35" i="1"/>
  <c r="Q35" i="1"/>
  <c r="P35" i="1"/>
  <c r="X28" i="1"/>
  <c r="W28" i="1"/>
  <c r="V28" i="1"/>
  <c r="V263" i="1" s="1"/>
  <c r="S28" i="1"/>
  <c r="R28" i="1"/>
  <c r="Q28" i="1"/>
  <c r="P28" i="1"/>
  <c r="X23" i="1"/>
  <c r="W23" i="1"/>
  <c r="S23" i="1"/>
  <c r="S263" i="1" s="1"/>
  <c r="R23" i="1"/>
  <c r="Q23" i="1"/>
  <c r="P23" i="1"/>
  <c r="T35" i="1"/>
  <c r="R263" i="1" l="1"/>
  <c r="P263" i="1"/>
  <c r="Q263" i="1"/>
  <c r="X263" i="1"/>
  <c r="U26" i="1"/>
  <c r="U27" i="1" s="1"/>
  <c r="U208" i="1"/>
  <c r="U209" i="1" s="1"/>
  <c r="U210" i="1" s="1"/>
  <c r="U21" i="1"/>
  <c r="T23" i="1"/>
  <c r="U49" i="1"/>
  <c r="T51" i="1"/>
  <c r="M49" i="1"/>
  <c r="T28" i="1" l="1"/>
  <c r="T263" i="1" s="1"/>
  <c r="W170" i="1"/>
  <c r="W186" i="1" l="1"/>
  <c r="W262" i="1" l="1"/>
  <c r="W263" i="1" s="1"/>
</calcChain>
</file>

<file path=xl/comments1.xml><?xml version="1.0" encoding="utf-8"?>
<comments xmlns="http://schemas.openxmlformats.org/spreadsheetml/2006/main">
  <authors>
    <author>Cristina Elena Hodina</author>
    <author>Loredana Elena Danila</author>
  </authors>
  <commentList>
    <comment ref="W25" authorId="0">
      <text>
        <r>
          <rPr>
            <b/>
            <sz val="9"/>
            <color indexed="81"/>
            <rFont val="Tahoma"/>
            <family val="2"/>
            <charset val="238"/>
          </rPr>
          <t>Cristina Elena Hodina:</t>
        </r>
        <r>
          <rPr>
            <sz val="9"/>
            <color indexed="81"/>
            <rFont val="Tahoma"/>
            <family val="2"/>
            <charset val="238"/>
          </rPr>
          <t xml:space="preserve">
a fost scăzută suma de 20.843,65</t>
        </r>
      </text>
    </comment>
    <comment ref="X25" authorId="0">
      <text>
        <r>
          <rPr>
            <b/>
            <sz val="9"/>
            <color indexed="81"/>
            <rFont val="Tahoma"/>
            <family val="2"/>
            <charset val="238"/>
          </rPr>
          <t>Cristina Elena Hodina:</t>
        </r>
        <r>
          <rPr>
            <sz val="9"/>
            <color indexed="81"/>
            <rFont val="Tahoma"/>
            <family val="2"/>
            <charset val="238"/>
          </rPr>
          <t xml:space="preserve">
a fost adăugată suma de 20.843,65</t>
        </r>
      </text>
    </comment>
    <comment ref="W168" authorId="1">
      <text>
        <r>
          <rPr>
            <b/>
            <sz val="9"/>
            <color indexed="81"/>
            <rFont val="Tahoma"/>
            <family val="2"/>
            <charset val="238"/>
          </rPr>
          <t>Loredana Elena Danila:</t>
        </r>
        <r>
          <rPr>
            <sz val="9"/>
            <color indexed="81"/>
            <rFont val="Tahoma"/>
            <family val="2"/>
            <charset val="238"/>
          </rPr>
          <t xml:space="preserve">
Cr+ Crpref</t>
        </r>
      </text>
    </comment>
    <comment ref="W187" authorId="0">
      <text>
        <r>
          <rPr>
            <b/>
            <sz val="9"/>
            <color indexed="81"/>
            <rFont val="Tahoma"/>
            <family val="2"/>
            <charset val="238"/>
          </rPr>
          <t>Cristina Elena Hodina:</t>
        </r>
        <r>
          <rPr>
            <sz val="9"/>
            <color indexed="81"/>
            <rFont val="Tahoma"/>
            <family val="2"/>
            <charset val="238"/>
          </rPr>
          <t xml:space="preserve">
exclusiv suma de 1.067,16 lei recuperată</t>
        </r>
      </text>
    </comment>
  </commentList>
</comments>
</file>

<file path=xl/sharedStrings.xml><?xml version="1.0" encoding="utf-8"?>
<sst xmlns="http://schemas.openxmlformats.org/spreadsheetml/2006/main" count="1091" uniqueCount="559">
  <si>
    <t>Nr. crt.</t>
  </si>
  <si>
    <t>Titlu proiect</t>
  </si>
  <si>
    <t xml:space="preserve">Regiune </t>
  </si>
  <si>
    <t>Localitate</t>
  </si>
  <si>
    <t>Tip beneficiar</t>
  </si>
  <si>
    <t>Total valoare proiect</t>
  </si>
  <si>
    <t>Act aditional NR.</t>
  </si>
  <si>
    <t>Cheltuieli neeligibile</t>
  </si>
  <si>
    <t>Fonduri UE</t>
  </si>
  <si>
    <t>Anexa 3</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</si>
  <si>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</si>
  <si>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</si>
  <si>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</si>
  <si>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</si>
  <si>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</si>
  <si>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</si>
  <si>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</si>
  <si>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</si>
  <si>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</si>
  <si>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</si>
  <si>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</si>
  <si>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</si>
  <si>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</si>
  <si>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</si>
  <si>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</si>
  <si>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</si>
  <si>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</si>
  <si>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</si>
  <si>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</si>
  <si>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</si>
  <si>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</si>
  <si>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</si>
  <si>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</si>
  <si>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</si>
  <si>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</si>
  <si>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</si>
  <si>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</si>
  <si>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</si>
  <si>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</si>
  <si>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</si>
  <si>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</si>
  <si>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BUCUREȘTI</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</si>
  <si>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</si>
  <si>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</si>
  <si>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</si>
  <si>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</si>
  <si>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</si>
  <si>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</si>
  <si>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</si>
  <si>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</si>
  <si>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</si>
  <si>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</si>
  <si>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</si>
  <si>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</si>
  <si>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</si>
  <si>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</si>
  <si>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</si>
  <si>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</si>
  <si>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</si>
  <si>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</si>
  <si>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</si>
  <si>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</si>
  <si>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</si>
  <si>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</si>
  <si>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</si>
  <si>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</si>
  <si>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</si>
  <si>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</si>
  <si>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</si>
  <si>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</si>
  <si>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</si>
  <si>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</si>
  <si>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</si>
  <si>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</si>
  <si>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</si>
  <si>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</si>
  <si>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</si>
  <si>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</si>
  <si>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</si>
  <si>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</si>
  <si>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</si>
  <si>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</si>
  <si>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</si>
  <si>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</si>
  <si>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</si>
  <si>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</si>
  <si>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</si>
  <si>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</si>
  <si>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</si>
  <si>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</si>
  <si>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</si>
  <si>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</si>
  <si>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</si>
  <si>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</si>
  <si>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</si>
  <si>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</si>
  <si>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</si>
  <si>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</si>
  <si>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</si>
  <si>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</si>
  <si>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</si>
  <si>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</si>
  <si>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</si>
  <si>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</si>
  <si>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</si>
  <si>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</si>
  <si>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</si>
  <si>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</si>
  <si>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</si>
  <si>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</si>
  <si>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</si>
  <si>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</si>
  <si>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LISTA PROIECTELOR CONTRACTATE - PROGRAMUL OPERATIONAL ASISTENȚĂ TEHNICĂ 2014-2020</t>
  </si>
  <si>
    <t>Sprijin pentru identificarea, gestionarea şi implementarea proiectelor Ministerului Comunicaţiilor şi pentru Societatea Informaţională         
finanţate în cadrul axei 2 POC 2014 - 2020</t>
  </si>
  <si>
    <t>Ministerul Comunicațiilor și Societății Informaționale</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</si>
  <si>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</si>
  <si>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</si>
  <si>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</si>
  <si>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</si>
  <si>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</si>
  <si>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</si>
  <si>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</si>
  <si>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</si>
  <si>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</si>
  <si>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Ministerul Fondurilor Europene prin Serviciul Comunicare Instrumente Structurale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</si>
  <si>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</si>
  <si>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</si>
  <si>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</si>
  <si>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</si>
  <si>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</si>
  <si>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</si>
  <si>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</si>
  <si>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</si>
  <si>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</si>
  <si>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</si>
  <si>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</si>
  <si>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</si>
  <si>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</si>
  <si>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</si>
  <si>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</si>
  <si>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</si>
  <si>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</si>
  <si>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</si>
  <si>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Ministerul Fondurilor Europene prin Autoritatea de Management pentru Programul Operațional Infrastructură Mare</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</si>
  <si>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</si>
  <si>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</si>
  <si>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Ministerul Fondurilor Europene prin Serviciul Comunicare Instrumente Structurale </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</si>
  <si>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</si>
  <si>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</si>
  <si>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</si>
  <si>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</si>
  <si>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</si>
  <si>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</si>
  <si>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</si>
  <si>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</si>
  <si>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</si>
  <si>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</si>
  <si>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</si>
  <si>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Ministerul Fondurilor Europene prin Autoritatea de Management pentru Programul Operațional Sectorial Transport</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</si>
  <si>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</si>
  <si>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</si>
  <si>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</si>
  <si>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</si>
  <si>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</si>
  <si>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</si>
  <si>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</si>
  <si>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</si>
  <si>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</si>
  <si>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</si>
  <si>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</si>
  <si>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</si>
  <si>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</si>
  <si>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</si>
  <si>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</si>
  <si>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</si>
  <si>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</si>
  <si>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Sprijin pentru MInisterul Fondurilor Europene, inclusiv AM POAT, AM POC, AM/OIR POIM, prin asigurarea cheltuielilor cu relocarea și a spațiului de arhivă (I)</t>
  </si>
  <si>
    <t>Ministerul Fondurilor Europene</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</si>
  <si>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</si>
  <si>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</si>
  <si>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</si>
  <si>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</si>
  <si>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</si>
  <si>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</si>
  <si>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</si>
  <si>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</si>
  <si>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</si>
  <si>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</si>
  <si>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</si>
  <si>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</si>
  <si>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</si>
  <si>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</si>
  <si>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</si>
  <si>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</si>
  <si>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</si>
  <si>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</si>
  <si>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</si>
  <si>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</si>
  <si>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</si>
  <si>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</si>
  <si>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</si>
  <si>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</si>
  <si>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</si>
  <si>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</si>
  <si>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</si>
  <si>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</si>
  <si>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</si>
  <si>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</si>
  <si>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</si>
  <si>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</si>
  <si>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</si>
  <si>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</si>
  <si>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</si>
  <si>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</si>
  <si>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</si>
  <si>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</si>
  <si>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</si>
  <si>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</si>
  <si>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</si>
  <si>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</si>
  <si>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</si>
  <si>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</si>
  <si>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</si>
  <si>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</si>
  <si>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</si>
  <si>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</si>
  <si>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</si>
  <si>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</si>
  <si>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 xml:space="preserve">Arad </t>
  </si>
  <si>
    <t>Arad</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</si>
  <si>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</si>
  <si>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</si>
  <si>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</si>
  <si>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</si>
  <si>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</si>
  <si>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</si>
  <si>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</si>
  <si>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</si>
  <si>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Argeș</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</si>
  <si>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</si>
  <si>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</si>
  <si>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</si>
  <si>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</si>
  <si>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</si>
  <si>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</si>
  <si>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</si>
  <si>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</si>
  <si>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</si>
  <si>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</si>
  <si>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</si>
  <si>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</si>
  <si>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</si>
  <si>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</si>
  <si>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</si>
  <si>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</si>
  <si>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</si>
  <si>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</si>
  <si>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</si>
  <si>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</si>
  <si>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</si>
  <si>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</si>
  <si>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</si>
  <si>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Sprijin pentru finanţarea cheltuielilor de personal efectuate în perioada decembrie 2015-decembrie 2017, pentru personalul Autorității Naționale pentru Cercetare Științifică și Inovare implicat în gestionarea FESI</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</si>
  <si>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</si>
  <si>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</si>
  <si>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</si>
  <si>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</si>
  <si>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</si>
  <si>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</si>
  <si>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</si>
  <si>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</si>
  <si>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</si>
  <si>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</si>
  <si>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</si>
  <si>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</si>
  <si>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</si>
  <si>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</si>
  <si>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</si>
  <si>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</si>
  <si>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</si>
  <si>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</si>
  <si>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</si>
  <si>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</si>
  <si>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</si>
  <si>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</si>
  <si>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</si>
  <si>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</si>
  <si>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</si>
  <si>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</si>
  <si>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</si>
  <si>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</si>
  <si>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</si>
  <si>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</si>
  <si>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</si>
  <si>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MDRAP</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</si>
  <si>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</si>
  <si>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</si>
  <si>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</si>
  <si>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</si>
  <si>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</si>
  <si>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Ministerul Comunicatiilor si Societatii Informationale</t>
  </si>
  <si>
    <t>Ministerul Fondurilor Europene prin Direcția Coordonare Sistem și Monitorizare</t>
  </si>
  <si>
    <t>85%(RMPD)
80%(RMD)</t>
  </si>
  <si>
    <t>Ministerul Fondurilor Europene prin Serviciul Evaluare Programe</t>
  </si>
  <si>
    <t>Ministerul Fondurilor Europene prin Direcția Generală Management Financiar, Resurse Umane și Administrativ</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</si>
  <si>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</si>
  <si>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MFE</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</si>
  <si>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</si>
  <si>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</si>
  <si>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</si>
  <si>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</si>
  <si>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</si>
  <si>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</si>
  <si>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</si>
  <si>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</si>
  <si>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</si>
  <si>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Ministerul Fondurilor Europene - Serviciul Comunicare Instrumente Structurale</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</si>
  <si>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</si>
  <si>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</si>
  <si>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</si>
  <si>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</si>
  <si>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</si>
  <si>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</si>
  <si>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</si>
  <si>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</si>
  <si>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</si>
  <si>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</si>
  <si>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</si>
  <si>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</si>
  <si>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</si>
  <si>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AP 1/ 1.1.2</t>
  </si>
  <si>
    <t>Organizarea de evenimente de lucu privind implementare POIM</t>
  </si>
  <si>
    <t>MFE AM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</si>
  <si>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</si>
  <si>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</si>
  <si>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AP2/2.2.1</t>
  </si>
  <si>
    <t>Sprijin privind dezvoltarea/optimizarea unor module specifice sistemului informatic integrat SMIS2014+/MySMIS2014</t>
  </si>
  <si>
    <t>MFE - DCSMISIT</t>
  </si>
  <si>
    <t>Asigurarea serviciilor de comunicatii
necesare utilizarii aplicatiilor informatice
din gestiunea MFE</t>
  </si>
  <si>
    <t xml:space="preserve">
Obiectivul general al proiectului il reprezinta asigurarea accesului permanent în sistem al tuturor utilizatorilor aplicatiilor 2014 (MySMIS2014, SMIS2014+, SMIS-CSNR2,
Art4SMIS2014, etc.)
Obiectivele specifice ale proiectului
1. Asigurarea serviciilor de comunicatii necesare accesarii aplicatiilor 2014 de catre institutiile implicate in gestionarea FESI pentru
perioada de programare 2014-2020</t>
  </si>
  <si>
    <t>RMD/ RMPD</t>
  </si>
  <si>
    <t>Sprijin pentru DGPEC în gestionarea POC
2014-2020 si închiderea POSCCE 2007-2013</t>
  </si>
  <si>
    <t>MFE-AMPOC</t>
  </si>
  <si>
    <t xml:space="preserve">
Obiectivul proiectului il reprezinta dezvoltarea si mentinerea unui sistem informatic functional si eficient pentru FSC
Obiectivele specifice ale proiectului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documentaþiei codului sursa,
realizarea arhitecturii bazei de date, realizare/actualizare de manuale ale sistemului, etc.)</t>
  </si>
  <si>
    <t>Obiectivul general al proiectului in reprezinta asigurarea sprijinului de specialitate necesar eficientizarii gestionarii proiectelor finantate în cadrul POC si închiderii POSCCE, proiectul
contribuind la implementarea si absorbtia eficace, eficienta si transparenta a fondurilor alocate.
Obiectivele specifice ale proiectului
1. Asigurarea expertizei necesare în vederea evaluarii proiectelor aferente Axei 1 POC, sprijinirii AM în implementarea POC 2014-
2020 si pregatirea perioadei post 2020.
2. Elaborarea Raportului Final de Implementare POSCCE 2007-2013</t>
  </si>
  <si>
    <t>AP3/ 3.1.2</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</si>
  <si>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</si>
  <si>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</si>
  <si>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</si>
  <si>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cod proiect</t>
  </si>
  <si>
    <t>2.1.032</t>
  </si>
  <si>
    <t>3.1.059</t>
  </si>
  <si>
    <t>2.1.016</t>
  </si>
  <si>
    <t>2.1.049</t>
  </si>
  <si>
    <t>2.1.037</t>
  </si>
  <si>
    <t>2.1.052</t>
  </si>
  <si>
    <t>2.1.048</t>
  </si>
  <si>
    <t>2.1.033</t>
  </si>
  <si>
    <t>2.1.026</t>
  </si>
  <si>
    <t>2.1.042</t>
  </si>
  <si>
    <t>2.1.044</t>
  </si>
  <si>
    <t>3.1.055</t>
  </si>
  <si>
    <t>3.1.039</t>
  </si>
  <si>
    <t>3.1.051</t>
  </si>
  <si>
    <t>1.1.043</t>
  </si>
  <si>
    <t>3.1.062</t>
  </si>
  <si>
    <t>2.1.061</t>
  </si>
  <si>
    <t>2.1.046</t>
  </si>
  <si>
    <t>1.1.079</t>
  </si>
  <si>
    <t>2.1.036</t>
  </si>
  <si>
    <t>2.1.029</t>
  </si>
  <si>
    <t>1.1.025</t>
  </si>
  <si>
    <t>1.1.002</t>
  </si>
  <si>
    <t>1.1.005</t>
  </si>
  <si>
    <t>1.2.001</t>
  </si>
  <si>
    <t>1.1.004</t>
  </si>
  <si>
    <t>1.1.031</t>
  </si>
  <si>
    <t>1.2.056</t>
  </si>
  <si>
    <t>Ministerul  Fondurilor Europene prin Serviciul Comunicare Instrumente Structurale</t>
  </si>
  <si>
    <t>1.2.057</t>
  </si>
  <si>
    <t>1.2.060</t>
  </si>
  <si>
    <t>2.1.009</t>
  </si>
  <si>
    <t>3.1.047</t>
  </si>
  <si>
    <t>2.1.013</t>
  </si>
  <si>
    <t>2.1.021</t>
  </si>
  <si>
    <t>2.1.008</t>
  </si>
  <si>
    <t>2.1.012</t>
  </si>
  <si>
    <t>2.1.023</t>
  </si>
  <si>
    <t>2.1.007</t>
  </si>
  <si>
    <t>2.1.030</t>
  </si>
  <si>
    <t>2.1.020</t>
  </si>
  <si>
    <t>2.1.041</t>
  </si>
  <si>
    <t>2.1.045</t>
  </si>
  <si>
    <t>2.1.040</t>
  </si>
  <si>
    <t>2.1.017</t>
  </si>
  <si>
    <t>2.1.014</t>
  </si>
  <si>
    <t>2.1.034</t>
  </si>
  <si>
    <t>2.1.035</t>
  </si>
  <si>
    <t>2.1.063</t>
  </si>
  <si>
    <t>3.1.011</t>
  </si>
  <si>
    <t>3.1.022</t>
  </si>
  <si>
    <t>3.1.024</t>
  </si>
  <si>
    <t>3.1.015</t>
  </si>
  <si>
    <t>3.1.006</t>
  </si>
  <si>
    <t>3.1.027</t>
  </si>
  <si>
    <t>3.1.054</t>
  </si>
  <si>
    <t>3.1.018</t>
  </si>
  <si>
    <t>3.1.074</t>
  </si>
  <si>
    <t>3.1.068</t>
  </si>
  <si>
    <t>3.1.072</t>
  </si>
  <si>
    <t>3.1.075</t>
  </si>
  <si>
    <t>3.1.028</t>
  </si>
  <si>
    <t>2.1.069</t>
  </si>
  <si>
    <t>3.1.078</t>
  </si>
  <si>
    <t>3.1.071</t>
  </si>
  <si>
    <t>3.1.080</t>
  </si>
  <si>
    <t>1.1.082</t>
  </si>
  <si>
    <t>2.2.086</t>
  </si>
  <si>
    <t>2.2.070</t>
  </si>
  <si>
    <t>2.1.087</t>
  </si>
  <si>
    <t>3.1.076</t>
  </si>
  <si>
    <t>1.1.085</t>
  </si>
  <si>
    <t>MFE prin Autoritatea de Management pentru POIM</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</si>
  <si>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</si>
  <si>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Obiectivele proiectului sunt:
1.Contribuirea la implementarea cu succes a proiectelor in derulare in sectoarele de transport si de mediu în România (adica a se asigura
ca proiectele sunt implementate in conformitate cu programele si cerintele convenite).
2. Maximizarea absorbtiei fondurilor UE inainte de sfarsitul perioadei de programare 2007-2013.
3.Construirea capacitatilor si abilitatilor de implementare pentru perioada de programare 2014-2020 in cadrul MFE si Beneficiarilor Finali.</t>
  </si>
  <si>
    <t>3.1.084</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</si>
  <si>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</si>
  <si>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</si>
  <si>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Obiectivele proiectului
Dezvoltarea unei politici de management al resurselor umane care sa asigure motivarea, calificarea si retenþia personalului SRI cu atribuþii
în coordonarea, gestionarea si controlul fondurilor europene structurale si de investiþii.
Obiectivele specifice ale proiectului
1. Sprijinirea sistemului de remunerare a personalului structurii SRI cu responsabilitaþi de dezvoltare si mentenanþa a sistemului
informatic unitar SMIS2014+ si a aplicaþiei conexe MySMIS2014, precum si de administrare a produselor tehnologice aferente
acestora.
Ca obiectiv specific, proiectul urmareste sprijinirea sistemului de remunerare si motivare a personalului din cadrul structurii SRI
care este responsabila cu dezvoltarea si mentenanþa sistemului informatic MySMIS2014, precum si cu administrarea produselor
tehnologice aferente acestora, denumita în continuare Structura destinata activitatilor specifice pentru dezvoltarea si mentenanþa
sistemelor informatice de gestionare a fondurilor europene, prin asigurarea resurselor financiare necesare pentru plata parþiala a
cheltuielilor de personal aferente structurii respective.
Prin obiectivele propuse, atât cel general, cât si cel specific, proiectul contribuie în mod direct la atingerea obiectivului specific al
Axei prioritare 3 - Cresterea eficienþei si eficacitaþii resurselor umane implicate în sistemul de coordonare, gestionare si control al
FESI în România din cadrul POAT 2014-2020 în sensul asigurarii stabilitaþii si motivarii adecvate a personalului</t>
  </si>
  <si>
    <t>TOTAL CONTRACTE/DECIZII DE FINANȚARE POAT 2014-2020*</t>
  </si>
  <si>
    <t>Reziliat</t>
  </si>
  <si>
    <t>1.1.081</t>
  </si>
  <si>
    <t>Asistenta tehnica pentru sustinerea
actiunilor ce contribuie la realizarea
obiectivelor strategice din cadrul Strategiei
Integrate de Dezvoltare Durabila a Deltei
Dunarii (SIDD DD)</t>
  </si>
  <si>
    <t>ADI ITI DD</t>
  </si>
  <si>
    <t>Obiectivul general al proiectului vizează susținerea acțiunilor care contribuie la realizarea obiectivelor pe sectoare prioritare ale SIDD DD, în vederea dezvoltării durabile a teritoriului ITI DD.</t>
  </si>
  <si>
    <t>2.1.103</t>
  </si>
  <si>
    <t>Reuniunea partenerilor antifraudă din Statele Membre</t>
  </si>
  <si>
    <t>DLAF</t>
  </si>
  <si>
    <t>Obiectivul general al proiectului vizează întărirea capacității DLAF în domeniul protecției intereselor financiare ale UE în România.</t>
  </si>
  <si>
    <t>2.1.090</t>
  </si>
  <si>
    <t>Sprijin logistic şi salarial acordat ADR SV Oltenia în calitate de OI POS CCE în procesul de închidere a
POS CCE 2007-2013</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</si>
  <si>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</si>
  <si>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</si>
  <si>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2.1.095</t>
  </si>
  <si>
    <t>Sprijin logistic si salarial pentru ADR Nord-
Est în calitate de OI POS CCE în procesul de
închidere a POS CCE 2007-2013 (II)</t>
  </si>
  <si>
    <t>Agenția pentru Dezvoltare Regională a Regiunii de Dezvoltare Nord Est</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</si>
  <si>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</si>
  <si>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3.1.073</t>
  </si>
  <si>
    <t>Continuarea sprijinului pentru finanțarea cheltuielilor de personal pentru personalul Organismului Intermediar pentru Cercetare, implicat în gestionarea FESI (II)</t>
  </si>
  <si>
    <t>OI Cercetare</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</si>
  <si>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</si>
  <si>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</si>
  <si>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Agenția pentru Dezvoltare Regională a Regiunii de Dezvoltare Centru</t>
  </si>
  <si>
    <t>Sprijin logistic și salarial pentru ADR CENTRU în calitate de OI POS CCE în procesul de închidere a POS CCE 2007 - 2013 (II)</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</si>
  <si>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</si>
  <si>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2.1.083</t>
  </si>
  <si>
    <t>2.1.067</t>
  </si>
  <si>
    <t>2.1.101</t>
  </si>
  <si>
    <t>3.1.104</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</si>
  <si>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</si>
  <si>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</si>
  <si>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</si>
  <si>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Formare continua a personalului Autoritatii de Certificare si Plata pentru imbunatatirea performantelor la locul de munca, in vederea gestionarii eficiente a Fondurilor Europene Structurale si de Investitii</t>
  </si>
  <si>
    <t>Agenția pentru Dezvoltare Regională a Regiunii de Dezvoltare Nord-Vest</t>
  </si>
  <si>
    <t>ACP</t>
  </si>
  <si>
    <t>MCI - OI Cercetare</t>
  </si>
  <si>
    <t>Obiectivul general al proiectului vizează asigurarea sprijinului necesar OI Cercetare în închiderea Axei prioritare 2 din POS CCE și gestionarea Axei prioritare 1 a POC.</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</si>
  <si>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</si>
  <si>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</si>
  <si>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constă în continuarea dezvoltării capacității administrative a ACP din cadrul MFP și îmbunătățirea calității activității la locul de muncă a personalului ACP implicat în gestionarea financiară a FESI.</t>
  </si>
  <si>
    <t>*Totalul este compus din valoarea la zi a proiectelor contractate (cf. ultimului act adițional) + valoarea pe care au fost închise proiectele finalizate (= valoare contracte/decizii de finanțare cu beneficiarii din Anexa 2.1 și valoare Reg. NOU CTRF/DF - contracte+AA+închideri) + proiectele reziliate (valoare „0”)</t>
  </si>
  <si>
    <t>2.1.066</t>
  </si>
  <si>
    <t xml:space="preserve">2.1.091
</t>
  </si>
  <si>
    <t xml:space="preserve">2.1.092
</t>
  </si>
  <si>
    <t>2.1.093</t>
  </si>
  <si>
    <t>1.1.094</t>
  </si>
  <si>
    <t>Sprijin pentru MFE si MDRAPFE, inclusiv AM POAT, AM POC, AM/OIR POIM, prin asigurarea
cheltuielilor cu chiria si a cheltuielilor conexe</t>
  </si>
  <si>
    <t>Sprijin logistic si salarial pentru ADR VEST in calitate de OI POS CCE in procesul de inchidere a POS CCE 2007-2013</t>
  </si>
  <si>
    <t>Sprijin pentru cresterea capacitatii
administrative a Organismului Intermediar
pentru Cercetare</t>
  </si>
  <si>
    <t>Sprijin pentru OI Cercetare in derularea
proiectelor finantate din POAT 2014-2020</t>
  </si>
  <si>
    <t>Sprijin logistic pentru OI Cercetare (II)</t>
  </si>
  <si>
    <t>Agenția pentru Dezvoltare Regională a Regiunii de Dezvoltare Vest</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</si>
  <si>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</si>
  <si>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al proiectului este acordarea de sprijin pentru realizarea gestionării și implementării transparente și eficiente a IS în procesul de închidere a POS CCE.</t>
  </si>
  <si>
    <t>Obiectivul general al proiectului constă în asigurarea capacității instituționale a OI Cercetare, prin sprijinirea funcționării sale, în vederea îndeplinirii corespunzătoare a atribuțiilor delegate ale OI Cercetare.</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</si>
  <si>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</si>
  <si>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</si>
  <si>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Raportare cut-off date 30.06.2019</t>
  </si>
  <si>
    <t>RO</t>
  </si>
  <si>
    <t>1.1.110</t>
  </si>
  <si>
    <t>2.1.111</t>
  </si>
  <si>
    <t>2.1.099</t>
  </si>
  <si>
    <t>2.1.109</t>
  </si>
  <si>
    <t>1.2.077</t>
  </si>
  <si>
    <t>1.2.097</t>
  </si>
  <si>
    <t>2.1.065</t>
  </si>
  <si>
    <t>2.2.089</t>
  </si>
  <si>
    <t>2.2.088</t>
  </si>
  <si>
    <t>2.1.102</t>
  </si>
  <si>
    <t>3.1.107</t>
  </si>
  <si>
    <t>3.1.108</t>
  </si>
  <si>
    <t>AP 2/2.2.1</t>
  </si>
  <si>
    <t>Întărirea capacității Ministerului Sănătății de a pregăti și implementa proiectele Spitalelor Clinice Regionale de Urgență: Craiova, Iași, Cluj</t>
  </si>
  <si>
    <t>Sprijin logistic și salarial pentru ADR SE, în calitate de OI POS CCE, în procesul de închidere a POS CCE 2007-2013 (II)</t>
  </si>
  <si>
    <t>Sprijin logistic și salarial pentru ADR Sud Muntenia în calitate de OI POS CCE în procesul de închidere a POS CCE 2007 - 2013 (II)</t>
  </si>
  <si>
    <t>Implementarea Planului de Evaluare a Acordului de Parteneriat – faza 2</t>
  </si>
  <si>
    <t>Fondurile europene pe înțelesul tuturor</t>
  </si>
  <si>
    <t>Valori europene in Ro la 100 ani de la Marea Unire</t>
  </si>
  <si>
    <t>Sprijin pentru Ministerul Fondurilor Europene, inclusiv AM POAT, AM POC, AM/OIR POIM, prin asigurarea  cheltuielilor cu relocarea si a spatiului de arhiva (II)</t>
  </si>
  <si>
    <t>Suplimentarea echipamentelor de stocare de la nivelul infrastructurii nodului Central SMIS, necesare
deservirii sistemelor informatice sustinute (MySMIS2014/SMIS2014+/etc.)</t>
  </si>
  <si>
    <t>Evaluarea initiala a mecanismelor Directiei Coordonare SMIS si IT în vederea realizarii premiselor
dezvoltarii si implementarii Sistemului de Management al Securitatii Informatiei prin intermediul
alinierii la standardele ISO 27001, ISO 27002, precum si la cadrul de referinta COBIT</t>
  </si>
  <si>
    <t>Continuarea sprijinului pentru MFE prin asigurarea cheltuielilor cu chiria si a cheltuielilor conexe</t>
  </si>
  <si>
    <t>Instruire în domeniul prelucrării datelor cu caracter personal pentru structurile din cadrul sistemului de coordonare, gestionare și control al FESI în România</t>
  </si>
  <si>
    <t>Sprijin pentru Autoritatea de Audit pentru derularea de activități de formare</t>
  </si>
  <si>
    <t>Ministerul Sănătății</t>
  </si>
  <si>
    <t>ADR SE</t>
  </si>
  <si>
    <t>Agenția pentru Dezvoltare Regională a Regiunii de Dezvoltare Sud Muntenia</t>
  </si>
  <si>
    <t>MFE prin DGPCS</t>
  </si>
  <si>
    <t>MFE - SCIS</t>
  </si>
  <si>
    <t>MFE prin Directia Generala Programare, SMIS, Coordonare Sistem si Cooperare Europeana si Internationala</t>
  </si>
  <si>
    <t>ANFP</t>
  </si>
  <si>
    <t>Autoritatea de Audit</t>
  </si>
  <si>
    <t>Obiectivul general al proiectului este întărirea capacității MS, în calitate de beneficiar de proiecte finanțate din FESI, de a pregăti și implementa proiectele Spitalelor regionale de urgență: Craiova, Iași și Cluj.</t>
  </si>
  <si>
    <t>Obiectivul general al proiectului constă în acordarea de sprijin pentru gestionarea și implementarea transparentă și eificientă a IS în procesul de închidere a POS CCE 2007-2013.</t>
  </si>
  <si>
    <t xml:space="preserve">Obiectivul general al proiectului este de a facilita un management informat al Acordului de Parteneriat 2014-2020 şi adoptarea deciziilor pe bază de dovezi.
</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</si>
  <si>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</si>
  <si>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</si>
  <si>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</si>
  <si>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</si>
  <si>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</si>
  <si>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</si>
  <si>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</si>
  <si>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vizează asigurarea unui nivel adecvat de eficiență și calitate la nivelul activităților de audit ce decurg din punerea în aplicare a prevederilor regulamentelor europene și a legislației naționale adecvate.</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</si>
  <si>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</si>
  <si>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</si>
  <si>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</si>
  <si>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</si>
  <si>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</si>
  <si>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</si>
  <si>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</si>
  <si>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</si>
  <si>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</si>
  <si>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</si>
  <si>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</si>
  <si>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</si>
  <si>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</si>
  <si>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</si>
  <si>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</si>
  <si>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</si>
  <si>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</si>
  <si>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</si>
  <si>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Financing</t>
  </si>
  <si>
    <t>Beneficiary private contribution</t>
  </si>
  <si>
    <t>Private contribution</t>
  </si>
  <si>
    <t>Non eligible expenditure</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</si>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</sst>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b/>
      <sz val="10"/>
      <name val="Calibri"/>
      <family val="2"/>
      <charset val="238"/>
    </font>
    <font>
      <sz val="9"/>
      <color indexed="81"/>
      <name val="Tahoma"/>
      <family val="2"/>
      <charset val="238"/>
    </font>
    <font>
      <b/>
      <sz val="9"/>
      <color indexed="81"/>
      <name val="Tahoma"/>
      <family val="2"/>
      <charset val="238"/>
    </font>
    <font>
      <b/>
      <i/>
      <sz val="14"/>
      <name val="Calibri"/>
      <family val="2"/>
      <charset val="238"/>
      <scheme val="minor"/>
    </font>
    <font>
      <sz val="11"/>
      <name val="Calibri"/>
      <family val="2"/>
      <charset val="23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s>
  <borders count="55">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87">
    <xf numFmtId="0" fontId="0" fillId="0" borderId="0" xfId="0"/>
    <xf numFmtId="0" fontId="5" fillId="0" borderId="0" xfId="0" applyFont="1"/>
    <xf numFmtId="4" fontId="2" fillId="0" borderId="0" xfId="0" applyNumberFormat="1" applyFont="1" applyFill="1" applyBorder="1" applyAlignment="1">
      <alignment horizontal="center" vertical="center" wrapText="1"/>
    </xf>
    <xf numFmtId="0" fontId="5" fillId="0" borderId="5" xfId="0" applyFont="1" applyFill="1" applyBorder="1"/>
    <xf numFmtId="0" fontId="5" fillId="0" borderId="0" xfId="0" applyFont="1" applyFill="1" applyBorder="1"/>
    <xf numFmtId="4" fontId="6" fillId="0" borderId="9"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4" fontId="6"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2" borderId="9"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4" fontId="5" fillId="0" borderId="0" xfId="0" applyNumberFormat="1" applyFont="1" applyFill="1"/>
    <xf numFmtId="4" fontId="10" fillId="0" borderId="0" xfId="0" applyNumberFormat="1" applyFont="1" applyFill="1" applyAlignment="1">
      <alignment horizontal="right"/>
    </xf>
    <xf numFmtId="0" fontId="5" fillId="0" borderId="0" xfId="0" applyFont="1" applyBorder="1"/>
    <xf numFmtId="4" fontId="5" fillId="0" borderId="0" xfId="0" applyNumberFormat="1" applyFont="1" applyFill="1" applyAlignment="1">
      <alignment horizontal="right"/>
    </xf>
    <xf numFmtId="49" fontId="6"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4" fontId="6" fillId="0" borderId="10" xfId="0" applyNumberFormat="1" applyFont="1" applyFill="1" applyBorder="1" applyAlignment="1">
      <alignment horizontal="center" vertical="center" wrapText="1"/>
    </xf>
    <xf numFmtId="0" fontId="5" fillId="3" borderId="0" xfId="0" applyFont="1" applyFill="1" applyBorder="1"/>
    <xf numFmtId="0" fontId="5" fillId="3" borderId="0" xfId="0" applyFont="1" applyFill="1"/>
    <xf numFmtId="0" fontId="3" fillId="0" borderId="14"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4" fontId="3" fillId="3" borderId="24" xfId="0" applyNumberFormat="1" applyFont="1" applyFill="1" applyBorder="1" applyAlignment="1">
      <alignment horizontal="center" vertical="center" wrapText="1"/>
    </xf>
    <xf numFmtId="0" fontId="2" fillId="0" borderId="9" xfId="0" applyNumberFormat="1" applyFont="1" applyFill="1" applyBorder="1" applyAlignment="1">
      <alignment horizontal="left" vertical="center" wrapText="1"/>
    </xf>
    <xf numFmtId="4" fontId="6" fillId="0" borderId="20"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top" wrapText="1"/>
    </xf>
    <xf numFmtId="14" fontId="6" fillId="2" borderId="5"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0" fontId="5" fillId="2" borderId="0" xfId="0" applyFont="1" applyFill="1" applyBorder="1"/>
    <xf numFmtId="0" fontId="5" fillId="2" borderId="5" xfId="0" applyFont="1" applyFill="1" applyBorder="1"/>
    <xf numFmtId="4" fontId="3" fillId="3" borderId="25" xfId="0" applyNumberFormat="1" applyFont="1" applyFill="1" applyBorder="1" applyAlignment="1">
      <alignment horizontal="center" vertical="center" wrapText="1"/>
    </xf>
    <xf numFmtId="4" fontId="5" fillId="0" borderId="0" xfId="0" applyNumberFormat="1" applyFont="1" applyFill="1" applyBorder="1"/>
    <xf numFmtId="49" fontId="6" fillId="2" borderId="5" xfId="0" applyNumberFormat="1" applyFont="1" applyFill="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4" fontId="6" fillId="0" borderId="10" xfId="0" applyNumberFormat="1" applyFont="1" applyBorder="1" applyAlignment="1">
      <alignment horizontal="center" vertical="center" wrapText="1"/>
    </xf>
    <xf numFmtId="0" fontId="5" fillId="0" borderId="5" xfId="0" applyFont="1" applyBorder="1"/>
    <xf numFmtId="0" fontId="3" fillId="0" borderId="5"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0" fontId="5" fillId="3" borderId="5" xfId="0" applyFont="1" applyFill="1" applyBorder="1"/>
    <xf numFmtId="0" fontId="3" fillId="2" borderId="5"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top" wrapText="1"/>
    </xf>
    <xf numFmtId="14" fontId="6" fillId="2" borderId="9" xfId="0"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4" fontId="6" fillId="2" borderId="20"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3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14"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4" fontId="6" fillId="0" borderId="20" xfId="0" applyNumberFormat="1" applyFont="1" applyBorder="1" applyAlignment="1">
      <alignment horizontal="center" vertical="center" wrapText="1"/>
    </xf>
    <xf numFmtId="4" fontId="3" fillId="3" borderId="8" xfId="0" applyNumberFormat="1" applyFont="1" applyFill="1" applyBorder="1" applyAlignment="1">
      <alignment horizontal="center" vertical="center" wrapText="1"/>
    </xf>
    <xf numFmtId="4" fontId="6"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3" fillId="2" borderId="8" xfId="0" applyNumberFormat="1"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4" fontId="3" fillId="3" borderId="36"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2" fillId="2" borderId="9" xfId="0" applyNumberFormat="1" applyFont="1" applyFill="1" applyBorder="1" applyAlignment="1">
      <alignment horizontal="left" vertical="center" wrapText="1"/>
    </xf>
    <xf numFmtId="4" fontId="6" fillId="2" borderId="9" xfId="0" applyNumberFormat="1" applyFont="1" applyFill="1" applyBorder="1" applyAlignment="1">
      <alignment horizontal="center" vertical="center"/>
    </xf>
    <xf numFmtId="0" fontId="5" fillId="2" borderId="0" xfId="0" applyFont="1" applyFill="1"/>
    <xf numFmtId="0" fontId="3" fillId="2" borderId="0" xfId="0" applyNumberFormat="1" applyFont="1" applyFill="1" applyBorder="1" applyAlignment="1">
      <alignment horizontal="center" vertical="center" wrapText="1"/>
    </xf>
    <xf numFmtId="0" fontId="5" fillId="4" borderId="5" xfId="0" applyFont="1" applyFill="1" applyBorder="1"/>
    <xf numFmtId="0" fontId="5" fillId="4" borderId="0" xfId="0" applyFont="1" applyFill="1" applyBorder="1"/>
    <xf numFmtId="4" fontId="6" fillId="0" borderId="9" xfId="0" applyNumberFormat="1" applyFont="1" applyBorder="1" applyAlignment="1">
      <alignment horizontal="center" vertical="center"/>
    </xf>
    <xf numFmtId="4"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4" fontId="6" fillId="0" borderId="9" xfId="0" applyNumberFormat="1" applyFont="1" applyFill="1" applyBorder="1" applyAlignment="1">
      <alignment horizontal="center" vertical="center"/>
    </xf>
    <xf numFmtId="0" fontId="2" fillId="0" borderId="44" xfId="0" applyNumberFormat="1" applyFont="1" applyFill="1" applyBorder="1" applyAlignment="1">
      <alignment horizontal="left" vertical="center" wrapText="1"/>
    </xf>
    <xf numFmtId="4" fontId="7" fillId="0" borderId="46"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17" xfId="0" applyNumberFormat="1" applyFont="1" applyFill="1" applyBorder="1" applyAlignment="1">
      <alignment horizontal="center" vertical="center" wrapText="1"/>
    </xf>
    <xf numFmtId="4" fontId="6" fillId="0" borderId="47" xfId="0" applyNumberFormat="1" applyFont="1" applyFill="1" applyBorder="1" applyAlignment="1">
      <alignment horizontal="center" vertical="center" wrapText="1"/>
    </xf>
    <xf numFmtId="4" fontId="6" fillId="0" borderId="5" xfId="0" applyNumberFormat="1" applyFont="1" applyBorder="1" applyAlignment="1">
      <alignment horizontal="center" vertical="center"/>
    </xf>
    <xf numFmtId="4" fontId="6" fillId="2" borderId="5"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14" fontId="6" fillId="0" borderId="8" xfId="0" applyNumberFormat="1" applyFont="1" applyFill="1" applyBorder="1" applyAlignment="1">
      <alignment horizontal="center" vertical="center" wrapText="1"/>
    </xf>
    <xf numFmtId="4" fontId="6" fillId="2" borderId="47" xfId="0" applyNumberFormat="1" applyFont="1" applyFill="1" applyBorder="1" applyAlignment="1">
      <alignment horizontal="center" vertical="center" wrapText="1"/>
    </xf>
    <xf numFmtId="0" fontId="2" fillId="2" borderId="5" xfId="0" applyNumberFormat="1" applyFont="1" applyFill="1" applyBorder="1" applyAlignment="1">
      <alignment horizontal="left" vertical="center" wrapText="1"/>
    </xf>
    <xf numFmtId="4" fontId="6" fillId="0" borderId="39"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6" fillId="2" borderId="37"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11" fillId="0" borderId="0" xfId="0" applyFont="1" applyFill="1"/>
    <xf numFmtId="0" fontId="11" fillId="0" borderId="0" xfId="0" applyFont="1" applyFill="1" applyBorder="1"/>
    <xf numFmtId="4" fontId="6" fillId="0" borderId="4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wrapText="1"/>
    </xf>
    <xf numFmtId="0" fontId="2" fillId="0" borderId="5" xfId="0" applyFont="1" applyFill="1" applyBorder="1" applyAlignment="1">
      <alignment vertical="center"/>
    </xf>
    <xf numFmtId="0" fontId="2" fillId="2" borderId="5" xfId="0" applyFont="1" applyFill="1" applyBorder="1" applyAlignment="1">
      <alignment vertical="center"/>
    </xf>
    <xf numFmtId="0" fontId="2" fillId="2" borderId="5" xfId="0" applyNumberFormat="1" applyFont="1" applyFill="1" applyBorder="1" applyAlignment="1">
      <alignment horizontal="center" vertical="center" wrapText="1"/>
    </xf>
    <xf numFmtId="1" fontId="3" fillId="3" borderId="15" xfId="0" applyNumberFormat="1" applyFont="1" applyFill="1" applyBorder="1" applyAlignment="1">
      <alignment horizontal="center" vertical="center" wrapText="1"/>
    </xf>
    <xf numFmtId="4" fontId="3" fillId="3" borderId="48" xfId="0" applyNumberFormat="1" applyFont="1" applyFill="1" applyBorder="1" applyAlignment="1">
      <alignment horizontal="center" vertical="center" wrapText="1"/>
    </xf>
    <xf numFmtId="4" fontId="3" fillId="3" borderId="39" xfId="0" applyNumberFormat="1" applyFont="1" applyFill="1" applyBorder="1" applyAlignment="1">
      <alignment horizontal="center" vertical="center" wrapText="1"/>
    </xf>
    <xf numFmtId="1" fontId="3" fillId="3" borderId="2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0" fontId="2" fillId="2" borderId="9" xfId="0" applyFont="1" applyFill="1" applyBorder="1" applyAlignment="1">
      <alignment vertical="center"/>
    </xf>
    <xf numFmtId="0" fontId="2" fillId="2" borderId="9" xfId="0" applyNumberFormat="1" applyFont="1" applyFill="1" applyBorder="1" applyAlignment="1">
      <alignment horizontal="center" vertical="center" wrapText="1"/>
    </xf>
    <xf numFmtId="4" fontId="3" fillId="3" borderId="40"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4" fontId="3" fillId="3" borderId="38" xfId="0" applyNumberFormat="1" applyFont="1" applyFill="1" applyBorder="1" applyAlignment="1">
      <alignment horizontal="center" vertical="center" wrapText="1"/>
    </xf>
    <xf numFmtId="4" fontId="3" fillId="3" borderId="2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xf numFmtId="0" fontId="2" fillId="0" borderId="8" xfId="0" applyFont="1" applyFill="1" applyBorder="1"/>
    <xf numFmtId="49" fontId="2" fillId="0" borderId="9" xfId="0" applyNumberFormat="1" applyFont="1" applyFill="1" applyBorder="1" applyAlignment="1">
      <alignment horizontal="center" vertical="center"/>
    </xf>
    <xf numFmtId="0" fontId="2" fillId="0" borderId="9"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0" borderId="44"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 fontId="3" fillId="3" borderId="42" xfId="0" applyNumberFormat="1" applyFont="1" applyFill="1" applyBorder="1" applyAlignment="1">
      <alignment horizontal="center" vertical="center"/>
    </xf>
    <xf numFmtId="4" fontId="3" fillId="3" borderId="35" xfId="0" applyNumberFormat="1" applyFont="1" applyFill="1" applyBorder="1" applyAlignment="1">
      <alignment horizontal="center" vertical="center"/>
    </xf>
    <xf numFmtId="4" fontId="3" fillId="3" borderId="36" xfId="0" applyNumberFormat="1" applyFont="1" applyFill="1" applyBorder="1" applyAlignment="1">
      <alignment horizontal="center" vertical="center"/>
    </xf>
    <xf numFmtId="4" fontId="3" fillId="3" borderId="39"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5" fillId="0" borderId="0" xfId="0" applyFont="1" applyAlignment="1">
      <alignment horizontal="left"/>
    </xf>
    <xf numFmtId="0" fontId="3" fillId="0" borderId="8"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2" fillId="2" borderId="5" xfId="0" applyFont="1" applyFill="1" applyBorder="1" applyAlignment="1">
      <alignment horizontal="center" vertical="center"/>
    </xf>
    <xf numFmtId="49" fontId="6" fillId="0" borderId="44" xfId="0" applyNumberFormat="1" applyFont="1" applyFill="1" applyBorder="1" applyAlignment="1">
      <alignment horizontal="center" vertical="center" wrapText="1"/>
    </xf>
    <xf numFmtId="0" fontId="2" fillId="0" borderId="37" xfId="0" applyNumberFormat="1" applyFont="1" applyFill="1" applyBorder="1" applyAlignment="1">
      <alignment horizontal="left" vertical="center" wrapText="1"/>
    </xf>
    <xf numFmtId="0" fontId="6" fillId="0" borderId="46" xfId="0" applyFont="1" applyFill="1" applyBorder="1" applyAlignment="1">
      <alignment horizontal="center" vertical="center" wrapText="1"/>
    </xf>
    <xf numFmtId="0" fontId="6" fillId="0" borderId="44" xfId="0" applyFont="1" applyFill="1" applyBorder="1" applyAlignment="1">
      <alignment horizontal="center" vertical="center" wrapText="1"/>
    </xf>
    <xf numFmtId="4" fontId="6" fillId="0" borderId="51" xfId="0" applyNumberFormat="1"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0" fontId="2" fillId="0" borderId="49" xfId="0" applyNumberFormat="1" applyFont="1" applyFill="1" applyBorder="1" applyAlignment="1">
      <alignment horizontal="left" vertical="center" wrapText="1"/>
    </xf>
    <xf numFmtId="4" fontId="6" fillId="0" borderId="50" xfId="0" applyNumberFormat="1" applyFont="1" applyFill="1" applyBorder="1" applyAlignment="1">
      <alignment horizontal="center" vertical="center" wrapText="1"/>
    </xf>
    <xf numFmtId="4" fontId="5" fillId="0" borderId="0" xfId="0" applyNumberFormat="1" applyFont="1"/>
    <xf numFmtId="0" fontId="6" fillId="0" borderId="49" xfId="0" applyFont="1" applyFill="1" applyBorder="1" applyAlignment="1">
      <alignment horizontal="center" vertical="center" wrapText="1"/>
    </xf>
    <xf numFmtId="14" fontId="6" fillId="0" borderId="45" xfId="0" applyNumberFormat="1" applyFont="1" applyFill="1" applyBorder="1" applyAlignment="1">
      <alignment horizontal="center" vertical="center" wrapText="1"/>
    </xf>
    <xf numFmtId="14" fontId="6" fillId="0" borderId="46" xfId="0" applyNumberFormat="1" applyFont="1" applyFill="1" applyBorder="1" applyAlignment="1">
      <alignment horizontal="center" vertical="center" wrapText="1"/>
    </xf>
    <xf numFmtId="0" fontId="2" fillId="2" borderId="0" xfId="0" applyNumberFormat="1" applyFont="1" applyFill="1" applyBorder="1" applyAlignment="1">
      <alignment horizontal="left" vertical="center" wrapText="1"/>
    </xf>
    <xf numFmtId="0" fontId="2" fillId="0" borderId="5" xfId="0" applyFont="1" applyFill="1" applyBorder="1" applyAlignment="1">
      <alignment horizontal="center" vertical="center"/>
    </xf>
    <xf numFmtId="0" fontId="5" fillId="2" borderId="0" xfId="0" applyFont="1" applyFill="1" applyAlignment="1">
      <alignment horizontal="left" vertical="top" wrapText="1"/>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3" borderId="35" xfId="0" applyNumberFormat="1" applyFont="1" applyFill="1" applyBorder="1" applyAlignment="1">
      <alignment horizontal="left" vertical="center" wrapText="1"/>
    </xf>
    <xf numFmtId="0" fontId="3" fillId="3" borderId="27" xfId="0" applyNumberFormat="1" applyFont="1" applyFill="1" applyBorder="1" applyAlignment="1">
      <alignment horizontal="left" vertical="center" wrapText="1"/>
    </xf>
    <xf numFmtId="0" fontId="3" fillId="0" borderId="2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3" fillId="3" borderId="21" xfId="0" applyNumberFormat="1" applyFont="1" applyFill="1" applyBorder="1" applyAlignment="1">
      <alignment horizontal="left" vertical="center" wrapText="1"/>
    </xf>
    <xf numFmtId="0" fontId="3" fillId="3" borderId="22" xfId="0" applyNumberFormat="1" applyFont="1" applyFill="1" applyBorder="1" applyAlignment="1">
      <alignment horizontal="left" vertical="center" wrapText="1"/>
    </xf>
    <xf numFmtId="0" fontId="3" fillId="3" borderId="23" xfId="0" applyNumberFormat="1" applyFont="1" applyFill="1" applyBorder="1" applyAlignment="1">
      <alignment horizontal="left" vertical="center" wrapText="1"/>
    </xf>
    <xf numFmtId="0" fontId="3" fillId="0" borderId="30"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29" xfId="0" applyNumberFormat="1" applyFont="1" applyFill="1" applyBorder="1" applyAlignment="1">
      <alignment horizontal="center" vertical="center" wrapText="1"/>
    </xf>
    <xf numFmtId="0" fontId="3" fillId="3" borderId="28" xfId="0" applyNumberFormat="1" applyFont="1" applyFill="1" applyBorder="1" applyAlignment="1">
      <alignment horizontal="left" vertical="center" wrapText="1"/>
    </xf>
    <xf numFmtId="0" fontId="3" fillId="0" borderId="41" xfId="0" applyNumberFormat="1" applyFont="1" applyFill="1" applyBorder="1" applyAlignment="1">
      <alignment horizontal="center" vertical="center" wrapText="1"/>
    </xf>
    <xf numFmtId="0" fontId="3" fillId="3" borderId="38" xfId="0" applyNumberFormat="1" applyFont="1" applyFill="1" applyBorder="1" applyAlignment="1">
      <alignment horizontal="left" vertical="center" wrapText="1"/>
    </xf>
    <xf numFmtId="0" fontId="3" fillId="3" borderId="24" xfId="0" applyNumberFormat="1" applyFont="1" applyFill="1" applyBorder="1" applyAlignment="1">
      <alignment horizontal="left" vertical="center" wrapText="1"/>
    </xf>
    <xf numFmtId="0" fontId="3" fillId="0" borderId="14"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3" fillId="3" borderId="30" xfId="0" applyNumberFormat="1" applyFont="1" applyFill="1" applyBorder="1" applyAlignment="1">
      <alignment horizontal="center" vertical="center" wrapText="1"/>
    </xf>
    <xf numFmtId="0" fontId="3" fillId="3" borderId="31" xfId="0" applyNumberFormat="1" applyFont="1" applyFill="1" applyBorder="1" applyAlignment="1">
      <alignment horizontal="center" vertical="center" wrapText="1"/>
    </xf>
    <xf numFmtId="0" fontId="3" fillId="3" borderId="32" xfId="0" applyNumberFormat="1" applyFont="1" applyFill="1" applyBorder="1" applyAlignment="1">
      <alignment horizontal="center" vertical="center" wrapText="1"/>
    </xf>
    <xf numFmtId="0" fontId="3" fillId="3" borderId="43" xfId="0" applyNumberFormat="1" applyFont="1" applyFill="1" applyBorder="1" applyAlignment="1">
      <alignment horizontal="left" vertical="center" wrapText="1"/>
    </xf>
    <xf numFmtId="0" fontId="3" fillId="3" borderId="15" xfId="0" applyNumberFormat="1" applyFont="1" applyFill="1" applyBorder="1" applyAlignment="1">
      <alignment horizontal="left" vertical="center" wrapText="1"/>
    </xf>
    <xf numFmtId="4" fontId="7" fillId="2"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7"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2" fillId="2" borderId="11" xfId="0" applyFont="1" applyFill="1" applyBorder="1" applyAlignment="1">
      <alignment vertical="center"/>
    </xf>
    <xf numFmtId="0" fontId="6" fillId="2" borderId="11" xfId="0" applyFont="1" applyFill="1" applyBorder="1" applyAlignment="1">
      <alignment horizontal="left" vertical="center" wrapText="1"/>
    </xf>
    <xf numFmtId="0" fontId="6" fillId="2" borderId="11" xfId="0" applyFont="1" applyFill="1" applyBorder="1" applyAlignment="1">
      <alignment horizontal="center" vertical="center" wrapText="1"/>
    </xf>
    <xf numFmtId="14" fontId="6" fillId="2" borderId="1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4" fontId="7" fillId="2" borderId="11"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xf numFmtId="14" fontId="2" fillId="2" borderId="5"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4" fontId="6" fillId="2" borderId="45" xfId="0" applyNumberFormat="1" applyFont="1" applyFill="1" applyBorder="1" applyAlignment="1">
      <alignment horizontal="center" vertical="center"/>
    </xf>
    <xf numFmtId="0" fontId="2" fillId="2" borderId="9" xfId="0" applyFont="1" applyFill="1" applyBorder="1"/>
    <xf numFmtId="4" fontId="6" fillId="2" borderId="7" xfId="0" applyNumberFormat="1" applyFont="1" applyFill="1" applyBorder="1" applyAlignment="1">
      <alignment horizontal="center" vertical="center"/>
    </xf>
    <xf numFmtId="0" fontId="2" fillId="2" borderId="8" xfId="0" applyFont="1" applyFill="1" applyBorder="1"/>
    <xf numFmtId="4" fontId="6" fillId="2" borderId="8"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49" xfId="0" applyFont="1" applyFill="1" applyBorder="1" applyAlignment="1">
      <alignment horizontal="center" vertical="center" wrapText="1"/>
    </xf>
    <xf numFmtId="0" fontId="6" fillId="2" borderId="45" xfId="0"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11" fillId="2" borderId="0" xfId="0" applyFont="1" applyFill="1"/>
    <xf numFmtId="0" fontId="11" fillId="2" borderId="0" xfId="0" applyFont="1" applyFill="1" applyBorder="1"/>
    <xf numFmtId="0" fontId="2" fillId="2" borderId="8" xfId="0" applyNumberFormat="1" applyFont="1" applyFill="1" applyBorder="1" applyAlignment="1">
      <alignment horizontal="left" vertical="center" wrapText="1"/>
    </xf>
    <xf numFmtId="14" fontId="6" fillId="2" borderId="8" xfId="0" applyNumberFormat="1" applyFont="1" applyFill="1" applyBorder="1" applyAlignment="1">
      <alignment horizontal="center" vertical="center" wrapText="1"/>
    </xf>
    <xf numFmtId="4" fontId="6" fillId="2" borderId="45" xfId="0" applyNumberFormat="1" applyFont="1" applyFill="1" applyBorder="1" applyAlignment="1">
      <alignment horizontal="center" vertical="center" wrapText="1"/>
    </xf>
    <xf numFmtId="4" fontId="6" fillId="2" borderId="44" xfId="0" applyNumberFormat="1" applyFont="1" applyFill="1" applyBorder="1" applyAlignment="1">
      <alignment horizontal="center" vertical="center" wrapText="1"/>
    </xf>
    <xf numFmtId="0" fontId="1" fillId="3" borderId="52" xfId="0" applyNumberFormat="1" applyFont="1" applyFill="1" applyBorder="1" applyAlignment="1">
      <alignment horizontal="center" vertical="center" wrapText="1"/>
    </xf>
    <xf numFmtId="0" fontId="1" fillId="3" borderId="6" xfId="0" applyNumberFormat="1"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4" fontId="1" fillId="3" borderId="53" xfId="0" applyNumberFormat="1" applyFont="1" applyFill="1" applyBorder="1" applyAlignment="1">
      <alignment horizontal="center" vertical="center" wrapText="1"/>
    </xf>
    <xf numFmtId="4" fontId="1" fillId="3" borderId="54"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4" fontId="1" fillId="3" borderId="6" xfId="0" applyNumberFormat="1"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0" fontId="1" fillId="3" borderId="33" xfId="0" applyNumberFormat="1" applyFont="1" applyFill="1" applyBorder="1" applyAlignment="1">
      <alignment horizontal="center" vertical="center" wrapText="1"/>
    </xf>
    <xf numFmtId="0" fontId="1" fillId="3" borderId="7" xfId="0" applyNumberFormat="1" applyFont="1" applyFill="1" applyBorder="1" applyAlignment="1">
      <alignment horizontal="center" vertical="center" wrapText="1"/>
    </xf>
    <xf numFmtId="4" fontId="1" fillId="3" borderId="37" xfId="0" applyNumberFormat="1" applyFont="1" applyFill="1" applyBorder="1" applyAlignment="1">
      <alignment horizontal="center" vertical="center" wrapText="1"/>
    </xf>
    <xf numFmtId="4" fontId="1" fillId="3" borderId="45" xfId="0" applyNumberFormat="1" applyFont="1" applyFill="1" applyBorder="1" applyAlignment="1">
      <alignment horizontal="center" vertical="center" wrapText="1"/>
    </xf>
    <xf numFmtId="4" fontId="1" fillId="3" borderId="9" xfId="0" applyNumberFormat="1" applyFont="1" applyFill="1" applyBorder="1" applyAlignment="1">
      <alignment horizontal="center" vertical="center" wrapText="1"/>
    </xf>
    <xf numFmtId="4" fontId="1" fillId="3" borderId="7" xfId="0" applyNumberFormat="1"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4" fontId="1" fillId="3" borderId="20" xfId="0" applyNumberFormat="1" applyFont="1" applyFill="1" applyBorder="1" applyAlignment="1">
      <alignment horizontal="center" vertical="center" wrapText="1"/>
    </xf>
    <xf numFmtId="0" fontId="1" fillId="3" borderId="43"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3" fontId="1" fillId="3" borderId="15" xfId="0" applyNumberFormat="1" applyFont="1" applyFill="1" applyBorder="1" applyAlignment="1">
      <alignment horizontal="center" vertical="center" wrapText="1"/>
    </xf>
    <xf numFmtId="4" fontId="1" fillId="3" borderId="36" xfId="0" applyNumberFormat="1" applyFont="1" applyFill="1" applyBorder="1" applyAlignment="1">
      <alignment horizontal="center" vertical="center" wrapText="1"/>
    </xf>
    <xf numFmtId="0" fontId="3" fillId="3" borderId="41"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3" borderId="5" xfId="0" applyNumberFormat="1" applyFont="1" applyFill="1" applyBorder="1" applyAlignment="1">
      <alignment horizontal="center" vertical="center" wrapText="1"/>
    </xf>
    <xf numFmtId="4" fontId="1"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1" fillId="3" borderId="10"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0" fontId="1" fillId="3" borderId="1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3" fontId="3" fillId="3" borderId="11" xfId="0" applyNumberFormat="1" applyFont="1" applyFill="1" applyBorder="1" applyAlignment="1">
      <alignment horizontal="center" vertical="center" wrapText="1"/>
    </xf>
    <xf numFmtId="4" fontId="1" fillId="3"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268"/>
  <sheetViews>
    <sheetView tabSelected="1" zoomScale="70" zoomScaleNormal="70" workbookViewId="0">
      <selection activeCell="T197" sqref="T197"/>
    </sheetView>
  </sheetViews>
  <sheetFormatPr defaultRowHeight="15" x14ac:dyDescent="0.25"/>
  <cols>
    <col min="1" max="1" width="5" style="1" customWidth="1"/>
    <col min="2" max="3" width="12.7109375" style="23" customWidth="1"/>
    <col min="4" max="4" width="44.5703125" style="1" customWidth="1"/>
    <col min="5" max="5" width="24.85546875" style="1" customWidth="1"/>
    <col min="6" max="6" width="114.42578125" style="153" customWidth="1"/>
    <col min="7" max="9" width="14.5703125" style="1" customWidth="1"/>
    <col min="10" max="10" width="12.42578125" style="1" customWidth="1"/>
    <col min="11" max="11" width="11.140625" style="1" customWidth="1"/>
    <col min="12" max="12" width="12.28515625" style="1" customWidth="1"/>
    <col min="13" max="13" width="11.42578125" style="24" customWidth="1"/>
    <col min="14" max="14" width="12.5703125" style="24" customWidth="1"/>
    <col min="15" max="15" width="20.42578125" style="1" customWidth="1"/>
    <col min="16" max="16" width="20.28515625" style="1" customWidth="1"/>
    <col min="17" max="17" width="20.85546875" style="1" customWidth="1"/>
    <col min="18" max="18" width="16.140625" style="1" customWidth="1"/>
    <col min="19" max="19" width="22" style="1" customWidth="1"/>
    <col min="20" max="20" width="20.85546875" style="1" customWidth="1"/>
    <col min="21" max="21" width="18" style="1" customWidth="1"/>
    <col min="22" max="22" width="13.28515625" style="1" customWidth="1"/>
    <col min="23" max="23" width="21.28515625" style="25" customWidth="1"/>
    <col min="24" max="24" width="17.42578125" style="25" customWidth="1"/>
    <col min="25" max="25" width="11.7109375" style="4" customWidth="1"/>
    <col min="26" max="48" width="9.140625" style="4"/>
    <col min="49" max="49" width="9.140625" style="4" customWidth="1"/>
    <col min="50" max="110" width="9.140625" style="4"/>
    <col min="111" max="111" width="9.140625" style="27"/>
    <col min="112" max="16384" width="9.140625" style="1"/>
  </cols>
  <sheetData>
    <row r="1" spans="1:111" ht="18.75" x14ac:dyDescent="0.3">
      <c r="T1" s="94"/>
      <c r="X1" s="26" t="s">
        <v>9</v>
      </c>
    </row>
    <row r="2" spans="1:111" x14ac:dyDescent="0.25">
      <c r="T2" s="94"/>
    </row>
    <row r="3" spans="1:111" x14ac:dyDescent="0.25">
      <c r="T3" s="94"/>
    </row>
    <row r="4" spans="1:111" ht="15" customHeight="1" x14ac:dyDescent="0.25">
      <c r="T4" s="94"/>
      <c r="X4" s="28"/>
    </row>
    <row r="6" spans="1:111" ht="15.75" customHeight="1" x14ac:dyDescent="0.25">
      <c r="A6" s="199" t="s">
        <v>112</v>
      </c>
      <c r="B6" s="200"/>
      <c r="C6" s="200"/>
      <c r="D6" s="200"/>
      <c r="E6" s="200"/>
      <c r="F6" s="200"/>
      <c r="G6" s="200"/>
      <c r="H6" s="200"/>
      <c r="I6" s="200"/>
      <c r="J6" s="200"/>
      <c r="K6" s="200"/>
      <c r="L6" s="200"/>
      <c r="M6" s="200"/>
      <c r="N6" s="200"/>
      <c r="O6" s="200"/>
      <c r="P6" s="200"/>
      <c r="Q6" s="200"/>
      <c r="R6" s="200"/>
      <c r="S6" s="200"/>
      <c r="T6" s="200"/>
      <c r="U6" s="200"/>
      <c r="V6" s="200"/>
      <c r="W6" s="200"/>
      <c r="X6" s="200"/>
    </row>
    <row r="7" spans="1:111" ht="15.75" customHeight="1" x14ac:dyDescent="0.25">
      <c r="A7" s="202" t="s">
        <v>487</v>
      </c>
      <c r="B7" s="203"/>
      <c r="C7" s="203"/>
      <c r="D7" s="203"/>
      <c r="E7" s="203"/>
      <c r="F7" s="203"/>
      <c r="G7" s="203"/>
      <c r="H7" s="203"/>
      <c r="I7" s="203"/>
      <c r="J7" s="203"/>
      <c r="K7" s="203"/>
      <c r="L7" s="203"/>
      <c r="M7" s="203"/>
      <c r="N7" s="203"/>
      <c r="O7" s="203"/>
      <c r="P7" s="203"/>
      <c r="Q7" s="203"/>
      <c r="R7" s="203"/>
      <c r="S7" s="203"/>
      <c r="T7" s="203"/>
      <c r="U7" s="203"/>
      <c r="V7" s="203"/>
      <c r="W7" s="203"/>
      <c r="X7" s="203"/>
    </row>
    <row r="8" spans="1:111" ht="16.5" thickBot="1" x14ac:dyDescent="0.3">
      <c r="A8" s="199"/>
      <c r="B8" s="200"/>
      <c r="C8" s="200"/>
      <c r="D8" s="190"/>
      <c r="E8" s="190"/>
      <c r="F8" s="190"/>
      <c r="G8" s="190"/>
      <c r="H8" s="190"/>
      <c r="I8" s="190"/>
      <c r="J8" s="190"/>
      <c r="K8" s="190"/>
      <c r="L8" s="190"/>
      <c r="M8" s="190"/>
      <c r="N8" s="190"/>
      <c r="O8" s="201"/>
      <c r="P8" s="201"/>
      <c r="Q8" s="201"/>
      <c r="R8" s="201"/>
      <c r="S8" s="201"/>
      <c r="T8" s="201"/>
      <c r="U8" s="20"/>
      <c r="V8" s="20"/>
      <c r="W8" s="20"/>
      <c r="X8" s="2"/>
    </row>
    <row r="9" spans="1:111" ht="27.75" customHeight="1" x14ac:dyDescent="0.25">
      <c r="A9" s="246" t="s">
        <v>0</v>
      </c>
      <c r="B9" s="247" t="s">
        <v>10</v>
      </c>
      <c r="C9" s="247" t="s">
        <v>349</v>
      </c>
      <c r="D9" s="247" t="s">
        <v>1</v>
      </c>
      <c r="E9" s="247" t="s">
        <v>16</v>
      </c>
      <c r="F9" s="247" t="s">
        <v>18</v>
      </c>
      <c r="G9" s="247" t="s">
        <v>17</v>
      </c>
      <c r="H9" s="247" t="s">
        <v>19</v>
      </c>
      <c r="I9" s="247" t="s">
        <v>20</v>
      </c>
      <c r="J9" s="247" t="s">
        <v>2</v>
      </c>
      <c r="K9" s="247" t="s">
        <v>21</v>
      </c>
      <c r="L9" s="247" t="s">
        <v>3</v>
      </c>
      <c r="M9" s="247" t="s">
        <v>4</v>
      </c>
      <c r="N9" s="247" t="s">
        <v>22</v>
      </c>
      <c r="O9" s="248" t="s">
        <v>11</v>
      </c>
      <c r="P9" s="249"/>
      <c r="Q9" s="250"/>
      <c r="R9" s="251"/>
      <c r="S9" s="251"/>
      <c r="T9" s="252" t="s">
        <v>5</v>
      </c>
      <c r="U9" s="253" t="s">
        <v>15</v>
      </c>
      <c r="V9" s="253" t="s">
        <v>6</v>
      </c>
      <c r="W9" s="248" t="s">
        <v>24</v>
      </c>
      <c r="X9" s="254"/>
    </row>
    <row r="10" spans="1:111" ht="24.75" customHeight="1" x14ac:dyDescent="0.25">
      <c r="A10" s="255"/>
      <c r="B10" s="256"/>
      <c r="C10" s="256"/>
      <c r="D10" s="256"/>
      <c r="E10" s="256"/>
      <c r="F10" s="256"/>
      <c r="G10" s="256"/>
      <c r="H10" s="256"/>
      <c r="I10" s="256"/>
      <c r="J10" s="256"/>
      <c r="K10" s="256"/>
      <c r="L10" s="256"/>
      <c r="M10" s="256"/>
      <c r="N10" s="256"/>
      <c r="O10" s="257" t="s">
        <v>12</v>
      </c>
      <c r="P10" s="258"/>
      <c r="Q10" s="259" t="s">
        <v>14</v>
      </c>
      <c r="R10" s="259" t="s">
        <v>23</v>
      </c>
      <c r="S10" s="259" t="s">
        <v>7</v>
      </c>
      <c r="T10" s="260"/>
      <c r="U10" s="261"/>
      <c r="V10" s="261"/>
      <c r="W10" s="259" t="s">
        <v>8</v>
      </c>
      <c r="X10" s="262" t="s">
        <v>25</v>
      </c>
    </row>
    <row r="11" spans="1:111" ht="45" customHeight="1" thickBot="1" x14ac:dyDescent="0.3">
      <c r="A11" s="263"/>
      <c r="B11" s="264"/>
      <c r="C11" s="264"/>
      <c r="D11" s="264"/>
      <c r="E11" s="264"/>
      <c r="F11" s="264"/>
      <c r="G11" s="264"/>
      <c r="H11" s="264"/>
      <c r="I11" s="264"/>
      <c r="J11" s="264"/>
      <c r="K11" s="264"/>
      <c r="L11" s="264"/>
      <c r="M11" s="264"/>
      <c r="N11" s="264"/>
      <c r="O11" s="265" t="s">
        <v>8</v>
      </c>
      <c r="P11" s="265" t="s">
        <v>13</v>
      </c>
      <c r="Q11" s="266"/>
      <c r="R11" s="266"/>
      <c r="S11" s="266"/>
      <c r="T11" s="266"/>
      <c r="U11" s="267"/>
      <c r="V11" s="267"/>
      <c r="W11" s="266"/>
      <c r="X11" s="268"/>
    </row>
    <row r="12" spans="1:111" ht="24.75" customHeight="1" x14ac:dyDescent="0.25">
      <c r="A12" s="269"/>
      <c r="B12" s="270" t="s">
        <v>533</v>
      </c>
      <c r="C12" s="247" t="s">
        <v>534</v>
      </c>
      <c r="D12" s="271" t="s">
        <v>535</v>
      </c>
      <c r="E12" s="271" t="s">
        <v>536</v>
      </c>
      <c r="F12" s="247" t="s">
        <v>537</v>
      </c>
      <c r="G12" s="247" t="s">
        <v>538</v>
      </c>
      <c r="H12" s="247" t="s">
        <v>539</v>
      </c>
      <c r="I12" s="247" t="s">
        <v>540</v>
      </c>
      <c r="J12" s="271" t="s">
        <v>541</v>
      </c>
      <c r="K12" s="271" t="s">
        <v>542</v>
      </c>
      <c r="L12" s="271" t="s">
        <v>543</v>
      </c>
      <c r="M12" s="271" t="s">
        <v>544</v>
      </c>
      <c r="N12" s="247" t="s">
        <v>545</v>
      </c>
      <c r="O12" s="272" t="s">
        <v>546</v>
      </c>
      <c r="P12" s="272"/>
      <c r="Q12" s="272"/>
      <c r="R12" s="251"/>
      <c r="S12" s="251"/>
      <c r="T12" s="272" t="s">
        <v>547</v>
      </c>
      <c r="U12" s="273" t="s">
        <v>548</v>
      </c>
      <c r="V12" s="273" t="s">
        <v>549</v>
      </c>
      <c r="W12" s="248" t="s">
        <v>550</v>
      </c>
      <c r="X12" s="254"/>
    </row>
    <row r="13" spans="1:111" ht="24.75" customHeight="1" x14ac:dyDescent="0.25">
      <c r="A13" s="269"/>
      <c r="B13" s="274"/>
      <c r="C13" s="256"/>
      <c r="D13" s="275"/>
      <c r="E13" s="275"/>
      <c r="F13" s="256"/>
      <c r="G13" s="256"/>
      <c r="H13" s="256"/>
      <c r="I13" s="256"/>
      <c r="J13" s="275"/>
      <c r="K13" s="275"/>
      <c r="L13" s="275"/>
      <c r="M13" s="275"/>
      <c r="N13" s="256"/>
      <c r="O13" s="276" t="s">
        <v>551</v>
      </c>
      <c r="P13" s="276"/>
      <c r="Q13" s="276" t="s">
        <v>552</v>
      </c>
      <c r="R13" s="259" t="s">
        <v>553</v>
      </c>
      <c r="S13" s="276" t="s">
        <v>554</v>
      </c>
      <c r="T13" s="277"/>
      <c r="U13" s="278"/>
      <c r="V13" s="278"/>
      <c r="W13" s="276" t="s">
        <v>555</v>
      </c>
      <c r="X13" s="279" t="s">
        <v>556</v>
      </c>
    </row>
    <row r="14" spans="1:111" ht="45" customHeight="1" thickBot="1" x14ac:dyDescent="0.3">
      <c r="A14" s="269"/>
      <c r="B14" s="280"/>
      <c r="C14" s="264"/>
      <c r="D14" s="281"/>
      <c r="E14" s="281"/>
      <c r="F14" s="264"/>
      <c r="G14" s="264"/>
      <c r="H14" s="264"/>
      <c r="I14" s="264"/>
      <c r="J14" s="282"/>
      <c r="K14" s="282"/>
      <c r="L14" s="282"/>
      <c r="M14" s="282"/>
      <c r="N14" s="264"/>
      <c r="O14" s="265" t="s">
        <v>557</v>
      </c>
      <c r="P14" s="265" t="s">
        <v>558</v>
      </c>
      <c r="Q14" s="283"/>
      <c r="R14" s="266"/>
      <c r="S14" s="284"/>
      <c r="T14" s="283"/>
      <c r="U14" s="285"/>
      <c r="V14" s="285"/>
      <c r="W14" s="284"/>
      <c r="X14" s="286"/>
    </row>
    <row r="15" spans="1:111" ht="15.75" customHeight="1" x14ac:dyDescent="0.25">
      <c r="A15" s="204" t="s">
        <v>26</v>
      </c>
      <c r="B15" s="205"/>
      <c r="C15" s="205"/>
      <c r="D15" s="205"/>
      <c r="E15" s="205"/>
      <c r="F15" s="205"/>
      <c r="G15" s="205"/>
      <c r="H15" s="205"/>
      <c r="I15" s="205"/>
      <c r="J15" s="205"/>
      <c r="K15" s="205"/>
      <c r="L15" s="205"/>
      <c r="M15" s="205"/>
      <c r="N15" s="205"/>
      <c r="O15" s="205"/>
      <c r="P15" s="205"/>
      <c r="Q15" s="205"/>
      <c r="R15" s="205"/>
      <c r="S15" s="205"/>
      <c r="T15" s="205"/>
      <c r="U15" s="205"/>
      <c r="V15" s="205"/>
      <c r="W15" s="205"/>
      <c r="X15" s="206"/>
    </row>
    <row r="16" spans="1:111" s="24" customFormat="1" ht="117" customHeight="1" x14ac:dyDescent="0.25">
      <c r="A16" s="7">
        <v>1</v>
      </c>
      <c r="B16" s="29" t="s">
        <v>153</v>
      </c>
      <c r="C16" s="29" t="s">
        <v>350</v>
      </c>
      <c r="D16" s="8" t="s">
        <v>212</v>
      </c>
      <c r="E16" s="9" t="s">
        <v>213</v>
      </c>
      <c r="F16" s="30" t="s">
        <v>214</v>
      </c>
      <c r="G16" s="11">
        <v>42370</v>
      </c>
      <c r="H16" s="11">
        <v>43465</v>
      </c>
      <c r="I16" s="9" t="s">
        <v>116</v>
      </c>
      <c r="J16" s="59" t="s">
        <v>215</v>
      </c>
      <c r="K16" s="59" t="s">
        <v>216</v>
      </c>
      <c r="L16" s="124" t="s">
        <v>276</v>
      </c>
      <c r="M16" s="9" t="s">
        <v>187</v>
      </c>
      <c r="N16" s="9">
        <v>121</v>
      </c>
      <c r="O16" s="6">
        <v>3324113.57</v>
      </c>
      <c r="P16" s="6">
        <v>600691.41</v>
      </c>
      <c r="Q16" s="6">
        <v>0</v>
      </c>
      <c r="R16" s="6">
        <v>0</v>
      </c>
      <c r="S16" s="6">
        <v>12063855.130000001</v>
      </c>
      <c r="T16" s="12">
        <f>O16+P16+Q16+R16+S16</f>
        <v>15988660.110000001</v>
      </c>
      <c r="U16" s="13" t="s">
        <v>118</v>
      </c>
      <c r="V16" s="9">
        <v>2</v>
      </c>
      <c r="W16" s="46">
        <f>2733223.09+115758.76+112579.99</f>
        <v>2961561.84</v>
      </c>
      <c r="X16" s="114">
        <f>493913.22+20918.45+20344.02</f>
        <v>535175.68999999994</v>
      </c>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row>
    <row r="17" spans="1:111" s="94" customFormat="1" ht="51" x14ac:dyDescent="0.25">
      <c r="A17" s="41">
        <v>2</v>
      </c>
      <c r="B17" s="144" t="s">
        <v>261</v>
      </c>
      <c r="C17" s="45" t="s">
        <v>351</v>
      </c>
      <c r="D17" s="42" t="s">
        <v>274</v>
      </c>
      <c r="E17" s="43" t="s">
        <v>257</v>
      </c>
      <c r="F17" s="115" t="s">
        <v>275</v>
      </c>
      <c r="G17" s="45">
        <v>42339</v>
      </c>
      <c r="H17" s="45">
        <v>43100</v>
      </c>
      <c r="I17" s="43" t="s">
        <v>116</v>
      </c>
      <c r="J17" s="62" t="s">
        <v>215</v>
      </c>
      <c r="K17" s="62" t="s">
        <v>216</v>
      </c>
      <c r="L17" s="127" t="s">
        <v>276</v>
      </c>
      <c r="M17" s="43" t="s">
        <v>117</v>
      </c>
      <c r="N17" s="43">
        <v>121</v>
      </c>
      <c r="O17" s="110">
        <v>56019436.090000004</v>
      </c>
      <c r="P17" s="110">
        <v>0</v>
      </c>
      <c r="Q17" s="110">
        <v>10123117.9</v>
      </c>
      <c r="R17" s="110">
        <v>0</v>
      </c>
      <c r="S17" s="110">
        <v>784</v>
      </c>
      <c r="T17" s="47">
        <f t="shared" ref="T17:T18" si="0">O17+P17+Q17+R17+S17</f>
        <v>66143337.990000002</v>
      </c>
      <c r="U17" s="48" t="s">
        <v>323</v>
      </c>
      <c r="V17" s="43">
        <v>2</v>
      </c>
      <c r="W17" s="46">
        <v>56019436.090000004</v>
      </c>
      <c r="X17" s="114">
        <v>0</v>
      </c>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row>
    <row r="18" spans="1:111" s="51" customFormat="1" ht="153" customHeight="1" thickBot="1" x14ac:dyDescent="0.3">
      <c r="A18" s="41">
        <v>3</v>
      </c>
      <c r="B18" s="126" t="s">
        <v>153</v>
      </c>
      <c r="C18" s="158" t="s">
        <v>352</v>
      </c>
      <c r="D18" s="42" t="s">
        <v>298</v>
      </c>
      <c r="E18" s="43" t="s">
        <v>257</v>
      </c>
      <c r="F18" s="44" t="s">
        <v>299</v>
      </c>
      <c r="G18" s="45">
        <v>42339</v>
      </c>
      <c r="H18" s="45">
        <v>43861</v>
      </c>
      <c r="I18" s="43" t="s">
        <v>116</v>
      </c>
      <c r="J18" s="62" t="s">
        <v>215</v>
      </c>
      <c r="K18" s="62" t="s">
        <v>216</v>
      </c>
      <c r="L18" s="127" t="s">
        <v>276</v>
      </c>
      <c r="M18" s="43" t="s">
        <v>117</v>
      </c>
      <c r="N18" s="43">
        <v>122</v>
      </c>
      <c r="O18" s="46">
        <v>15028878.76</v>
      </c>
      <c r="P18" s="46">
        <v>0</v>
      </c>
      <c r="Q18" s="46">
        <v>2715827.22</v>
      </c>
      <c r="R18" s="110">
        <v>0</v>
      </c>
      <c r="S18" s="46">
        <v>3908539.63</v>
      </c>
      <c r="T18" s="47">
        <f t="shared" si="0"/>
        <v>21653245.609999999</v>
      </c>
      <c r="U18" s="48" t="s">
        <v>118</v>
      </c>
      <c r="V18" s="43">
        <v>4</v>
      </c>
      <c r="W18" s="46">
        <f>2901352.78+2113195.52+925814.92+1457419.85+632686.27</f>
        <v>8030469.3399999999</v>
      </c>
      <c r="X18" s="114">
        <v>0</v>
      </c>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row>
    <row r="19" spans="1:111" s="33" customFormat="1" ht="15.75" thickBot="1" x14ac:dyDescent="0.3">
      <c r="A19" s="184" t="s">
        <v>29</v>
      </c>
      <c r="B19" s="185"/>
      <c r="C19" s="185"/>
      <c r="D19" s="185"/>
      <c r="E19" s="185"/>
      <c r="F19" s="185"/>
      <c r="G19" s="185"/>
      <c r="H19" s="185"/>
      <c r="I19" s="185"/>
      <c r="J19" s="185"/>
      <c r="K19" s="185"/>
      <c r="L19" s="185"/>
      <c r="M19" s="179"/>
      <c r="N19" s="192"/>
      <c r="O19" s="89">
        <f>O16+O17+O18</f>
        <v>74372428.420000002</v>
      </c>
      <c r="P19" s="89">
        <f t="shared" ref="P19:T19" si="1">P16+P17+P18</f>
        <v>600691.41</v>
      </c>
      <c r="Q19" s="89">
        <f t="shared" si="1"/>
        <v>12838945.120000001</v>
      </c>
      <c r="R19" s="89">
        <f t="shared" si="1"/>
        <v>0</v>
      </c>
      <c r="S19" s="89">
        <f t="shared" si="1"/>
        <v>15973178.760000002</v>
      </c>
      <c r="T19" s="89">
        <f t="shared" si="1"/>
        <v>103785243.71000001</v>
      </c>
      <c r="U19" s="89"/>
      <c r="V19" s="128">
        <f t="shared" ref="V19:X19" si="2">V16+V17+V18</f>
        <v>8</v>
      </c>
      <c r="W19" s="129">
        <f t="shared" si="2"/>
        <v>67011467.270000011</v>
      </c>
      <c r="X19" s="130">
        <f t="shared" si="2"/>
        <v>535175.68999999994</v>
      </c>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32"/>
    </row>
    <row r="20" spans="1:111" ht="14.25" customHeight="1" x14ac:dyDescent="0.25">
      <c r="A20" s="187" t="s">
        <v>27</v>
      </c>
      <c r="B20" s="188"/>
      <c r="C20" s="188"/>
      <c r="D20" s="188"/>
      <c r="E20" s="188"/>
      <c r="F20" s="188"/>
      <c r="G20" s="188"/>
      <c r="H20" s="188"/>
      <c r="I20" s="188"/>
      <c r="J20" s="188"/>
      <c r="K20" s="188"/>
      <c r="L20" s="188"/>
      <c r="M20" s="188"/>
      <c r="N20" s="188"/>
      <c r="O20" s="188"/>
      <c r="P20" s="188"/>
      <c r="Q20" s="188"/>
      <c r="R20" s="188"/>
      <c r="S20" s="188"/>
      <c r="T20" s="188"/>
      <c r="U20" s="188"/>
      <c r="V20" s="188"/>
      <c r="W20" s="188"/>
      <c r="X20" s="189"/>
    </row>
    <row r="21" spans="1:111" s="3" customFormat="1" ht="132.75" customHeight="1" x14ac:dyDescent="0.25">
      <c r="A21" s="7">
        <v>1</v>
      </c>
      <c r="B21" s="29" t="s">
        <v>153</v>
      </c>
      <c r="C21" s="29" t="s">
        <v>353</v>
      </c>
      <c r="D21" s="8" t="s">
        <v>224</v>
      </c>
      <c r="E21" s="9" t="s">
        <v>225</v>
      </c>
      <c r="F21" s="30" t="s">
        <v>226</v>
      </c>
      <c r="G21" s="11">
        <v>42370</v>
      </c>
      <c r="H21" s="11">
        <v>43465</v>
      </c>
      <c r="I21" s="9" t="s">
        <v>116</v>
      </c>
      <c r="J21" s="59" t="s">
        <v>227</v>
      </c>
      <c r="K21" s="59" t="s">
        <v>228</v>
      </c>
      <c r="L21" s="59" t="s">
        <v>229</v>
      </c>
      <c r="M21" s="9" t="s">
        <v>187</v>
      </c>
      <c r="N21" s="9">
        <v>121</v>
      </c>
      <c r="O21" s="6">
        <v>830942.88</v>
      </c>
      <c r="P21" s="6">
        <v>150157.4</v>
      </c>
      <c r="Q21" s="6">
        <v>0</v>
      </c>
      <c r="R21" s="6">
        <v>0</v>
      </c>
      <c r="S21" s="6">
        <v>0</v>
      </c>
      <c r="T21" s="12">
        <f>O21+P21+R21+S21</f>
        <v>981100.28</v>
      </c>
      <c r="U21" s="13" t="str">
        <f>U16</f>
        <v>în implementare</v>
      </c>
      <c r="V21" s="9">
        <v>3</v>
      </c>
      <c r="W21" s="6">
        <f>702421.33+47326.44</f>
        <v>749747.77</v>
      </c>
      <c r="X21" s="31">
        <f>126932.61+8552.23</f>
        <v>135484.84</v>
      </c>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row>
    <row r="22" spans="1:111" ht="15.75" thickBot="1" x14ac:dyDescent="0.3">
      <c r="A22" s="34"/>
      <c r="B22" s="35"/>
      <c r="C22" s="35"/>
      <c r="D22" s="35"/>
      <c r="E22" s="35"/>
      <c r="F22" s="154"/>
      <c r="G22" s="35"/>
      <c r="H22" s="35"/>
      <c r="I22" s="35"/>
      <c r="J22" s="35"/>
      <c r="K22" s="35"/>
      <c r="L22" s="35"/>
      <c r="M22" s="35"/>
      <c r="N22" s="35"/>
      <c r="O22" s="36"/>
      <c r="P22" s="36"/>
      <c r="Q22" s="36"/>
      <c r="R22" s="36"/>
      <c r="S22" s="36"/>
      <c r="T22" s="36"/>
      <c r="U22" s="36"/>
      <c r="V22" s="36"/>
      <c r="W22" s="36"/>
      <c r="X22" s="37"/>
    </row>
    <row r="23" spans="1:111" s="33" customFormat="1" ht="17.25" customHeight="1" thickBot="1" x14ac:dyDescent="0.3">
      <c r="A23" s="184" t="s">
        <v>30</v>
      </c>
      <c r="B23" s="185"/>
      <c r="C23" s="185"/>
      <c r="D23" s="185"/>
      <c r="E23" s="185"/>
      <c r="F23" s="185"/>
      <c r="G23" s="185"/>
      <c r="H23" s="185"/>
      <c r="I23" s="185"/>
      <c r="J23" s="185"/>
      <c r="K23" s="185"/>
      <c r="L23" s="185"/>
      <c r="M23" s="185"/>
      <c r="N23" s="186"/>
      <c r="O23" s="38">
        <f>O21</f>
        <v>830942.88</v>
      </c>
      <c r="P23" s="38">
        <f t="shared" ref="P23:T23" si="3">P21</f>
        <v>150157.4</v>
      </c>
      <c r="Q23" s="38">
        <f t="shared" si="3"/>
        <v>0</v>
      </c>
      <c r="R23" s="38">
        <f t="shared" si="3"/>
        <v>0</v>
      </c>
      <c r="S23" s="38">
        <f t="shared" si="3"/>
        <v>0</v>
      </c>
      <c r="T23" s="38">
        <f t="shared" si="3"/>
        <v>981100.28</v>
      </c>
      <c r="U23" s="38"/>
      <c r="V23" s="131">
        <f>V21</f>
        <v>3</v>
      </c>
      <c r="W23" s="38">
        <f>W21</f>
        <v>749747.77</v>
      </c>
      <c r="X23" s="52">
        <f>X21</f>
        <v>135484.84</v>
      </c>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32"/>
    </row>
    <row r="24" spans="1:111" ht="15.75" customHeight="1" x14ac:dyDescent="0.25">
      <c r="A24" s="187" t="s">
        <v>34</v>
      </c>
      <c r="B24" s="188"/>
      <c r="C24" s="188"/>
      <c r="D24" s="188"/>
      <c r="E24" s="188"/>
      <c r="F24" s="188"/>
      <c r="G24" s="188"/>
      <c r="H24" s="188"/>
      <c r="I24" s="188"/>
      <c r="J24" s="188"/>
      <c r="K24" s="188"/>
      <c r="L24" s="188"/>
      <c r="M24" s="188"/>
      <c r="N24" s="188"/>
      <c r="O24" s="188"/>
      <c r="P24" s="188"/>
      <c r="Q24" s="188"/>
      <c r="R24" s="188"/>
      <c r="S24" s="188"/>
      <c r="T24" s="188"/>
      <c r="U24" s="188"/>
      <c r="V24" s="188"/>
      <c r="W24" s="188"/>
      <c r="X24" s="189"/>
    </row>
    <row r="25" spans="1:111" s="94" customFormat="1" ht="127.5" x14ac:dyDescent="0.25">
      <c r="A25" s="41">
        <v>1</v>
      </c>
      <c r="B25" s="29" t="s">
        <v>153</v>
      </c>
      <c r="C25" s="29" t="s">
        <v>354</v>
      </c>
      <c r="D25" s="8" t="s">
        <v>207</v>
      </c>
      <c r="E25" s="9" t="s">
        <v>208</v>
      </c>
      <c r="F25" s="30" t="s">
        <v>209</v>
      </c>
      <c r="G25" s="11">
        <v>42370</v>
      </c>
      <c r="H25" s="11">
        <v>43465</v>
      </c>
      <c r="I25" s="9" t="s">
        <v>116</v>
      </c>
      <c r="J25" s="59" t="s">
        <v>210</v>
      </c>
      <c r="K25" s="59" t="s">
        <v>211</v>
      </c>
      <c r="L25" s="59" t="s">
        <v>239</v>
      </c>
      <c r="M25" s="9" t="s">
        <v>187</v>
      </c>
      <c r="N25" s="9">
        <v>121</v>
      </c>
      <c r="O25" s="6">
        <v>2413794.94</v>
      </c>
      <c r="P25" s="6">
        <v>436190.22</v>
      </c>
      <c r="Q25" s="6">
        <v>0</v>
      </c>
      <c r="R25" s="6">
        <v>0</v>
      </c>
      <c r="S25" s="6">
        <v>11718464.699999999</v>
      </c>
      <c r="T25" s="12">
        <f>O25+P25+Q25+R25+S25</f>
        <v>14568449.859999999</v>
      </c>
      <c r="U25" s="13" t="s">
        <v>118</v>
      </c>
      <c r="V25" s="101">
        <v>2</v>
      </c>
      <c r="W25" s="6">
        <f>1492316.51-20843.65+681960.86</f>
        <v>2153433.7200000002</v>
      </c>
      <c r="X25" s="6">
        <f>245062.16+20843.65+123235.3</f>
        <v>389141.11</v>
      </c>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50"/>
    </row>
    <row r="26" spans="1:111" s="24" customFormat="1" ht="38.25" x14ac:dyDescent="0.25">
      <c r="A26" s="7">
        <v>2</v>
      </c>
      <c r="B26" s="29" t="s">
        <v>230</v>
      </c>
      <c r="C26" s="29" t="s">
        <v>355</v>
      </c>
      <c r="D26" s="8" t="s">
        <v>236</v>
      </c>
      <c r="E26" s="9" t="s">
        <v>177</v>
      </c>
      <c r="F26" s="30" t="s">
        <v>237</v>
      </c>
      <c r="G26" s="11">
        <v>42051</v>
      </c>
      <c r="H26" s="11">
        <v>44012</v>
      </c>
      <c r="I26" s="9" t="s">
        <v>116</v>
      </c>
      <c r="J26" s="59" t="s">
        <v>210</v>
      </c>
      <c r="K26" s="59" t="s">
        <v>238</v>
      </c>
      <c r="L26" s="59" t="s">
        <v>239</v>
      </c>
      <c r="M26" s="9" t="s">
        <v>117</v>
      </c>
      <c r="N26" s="9">
        <v>121</v>
      </c>
      <c r="O26" s="6">
        <v>9188140.0800000001</v>
      </c>
      <c r="P26" s="6">
        <v>0</v>
      </c>
      <c r="Q26" s="6">
        <v>1660363.47</v>
      </c>
      <c r="R26" s="6">
        <v>0</v>
      </c>
      <c r="S26" s="6">
        <v>106939.64</v>
      </c>
      <c r="T26" s="12">
        <f>O26+P26+Q26+R26+S26</f>
        <v>10955443.190000001</v>
      </c>
      <c r="U26" s="13" t="str">
        <f t="shared" ref="U26" si="4">U25</f>
        <v>în implementare</v>
      </c>
      <c r="V26" s="9">
        <v>0</v>
      </c>
      <c r="W26" s="215">
        <f>2453625.21+162529.35</f>
        <v>2616154.56</v>
      </c>
      <c r="X26" s="107">
        <v>0</v>
      </c>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row>
    <row r="27" spans="1:111" s="24" customFormat="1" ht="185.25" customHeight="1" thickBot="1" x14ac:dyDescent="0.3">
      <c r="A27" s="14">
        <v>3</v>
      </c>
      <c r="B27" s="80" t="s">
        <v>153</v>
      </c>
      <c r="C27" s="100" t="s">
        <v>356</v>
      </c>
      <c r="D27" s="15" t="s">
        <v>241</v>
      </c>
      <c r="E27" s="16" t="s">
        <v>177</v>
      </c>
      <c r="F27" s="39" t="s">
        <v>242</v>
      </c>
      <c r="G27" s="17">
        <v>42370</v>
      </c>
      <c r="H27" s="17">
        <v>44104</v>
      </c>
      <c r="I27" s="16" t="s">
        <v>116</v>
      </c>
      <c r="J27" s="66" t="s">
        <v>210</v>
      </c>
      <c r="K27" s="66" t="s">
        <v>238</v>
      </c>
      <c r="L27" s="66" t="s">
        <v>239</v>
      </c>
      <c r="M27" s="16" t="s">
        <v>117</v>
      </c>
      <c r="N27" s="16">
        <v>121</v>
      </c>
      <c r="O27" s="5">
        <v>1616795.15</v>
      </c>
      <c r="P27" s="5">
        <v>0</v>
      </c>
      <c r="Q27" s="5">
        <v>292166.59999999998</v>
      </c>
      <c r="R27" s="5">
        <v>0</v>
      </c>
      <c r="S27" s="5">
        <v>974.5</v>
      </c>
      <c r="T27" s="18">
        <f>O27+P27+Q27+R27+S27</f>
        <v>1909936.25</v>
      </c>
      <c r="U27" s="19" t="str">
        <f>U26</f>
        <v>în implementare</v>
      </c>
      <c r="V27" s="16">
        <v>0</v>
      </c>
      <c r="W27" s="22">
        <f>386126.15+60220.56+51787.57</f>
        <v>498134.28</v>
      </c>
      <c r="X27" s="40">
        <v>0</v>
      </c>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row>
    <row r="28" spans="1:111" s="33" customFormat="1" ht="17.25" customHeight="1" thickBot="1" x14ac:dyDescent="0.3">
      <c r="A28" s="184" t="s">
        <v>74</v>
      </c>
      <c r="B28" s="185"/>
      <c r="C28" s="185"/>
      <c r="D28" s="185"/>
      <c r="E28" s="185"/>
      <c r="F28" s="185"/>
      <c r="G28" s="185"/>
      <c r="H28" s="185"/>
      <c r="I28" s="185"/>
      <c r="J28" s="185"/>
      <c r="K28" s="185"/>
      <c r="L28" s="185"/>
      <c r="M28" s="185"/>
      <c r="N28" s="186"/>
      <c r="O28" s="38">
        <f>O25+O26+O27</f>
        <v>13218730.17</v>
      </c>
      <c r="P28" s="38">
        <f t="shared" ref="P28:T28" si="5">P25+P26+P27</f>
        <v>436190.22</v>
      </c>
      <c r="Q28" s="38">
        <f t="shared" si="5"/>
        <v>1952530.0699999998</v>
      </c>
      <c r="R28" s="38">
        <f t="shared" si="5"/>
        <v>0</v>
      </c>
      <c r="S28" s="38">
        <f t="shared" si="5"/>
        <v>11826378.84</v>
      </c>
      <c r="T28" s="38">
        <f t="shared" si="5"/>
        <v>27433829.300000001</v>
      </c>
      <c r="U28" s="38"/>
      <c r="V28" s="38">
        <f>V25+V26+V27</f>
        <v>2</v>
      </c>
      <c r="W28" s="52">
        <f>W25+W26+W27</f>
        <v>5267722.5600000005</v>
      </c>
      <c r="X28" s="130">
        <f>X25+X26+X27</f>
        <v>389141.11</v>
      </c>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32"/>
    </row>
    <row r="29" spans="1:111" ht="15.75" customHeight="1" x14ac:dyDescent="0.25">
      <c r="A29" s="187" t="s">
        <v>35</v>
      </c>
      <c r="B29" s="188"/>
      <c r="C29" s="188"/>
      <c r="D29" s="188"/>
      <c r="E29" s="188"/>
      <c r="F29" s="188"/>
      <c r="G29" s="188"/>
      <c r="H29" s="188"/>
      <c r="I29" s="188"/>
      <c r="J29" s="188"/>
      <c r="K29" s="188"/>
      <c r="L29" s="188"/>
      <c r="M29" s="188"/>
      <c r="N29" s="188"/>
      <c r="O29" s="188"/>
      <c r="P29" s="188"/>
      <c r="Q29" s="188"/>
      <c r="R29" s="188"/>
      <c r="S29" s="188"/>
      <c r="T29" s="188"/>
      <c r="U29" s="188"/>
      <c r="V29" s="188"/>
      <c r="W29" s="188"/>
      <c r="X29" s="189"/>
    </row>
    <row r="30" spans="1:111" s="51" customFormat="1" ht="42.75" customHeight="1" thickBot="1" x14ac:dyDescent="0.3">
      <c r="A30" s="41">
        <v>1</v>
      </c>
      <c r="B30" s="126"/>
      <c r="C30" s="126"/>
      <c r="D30" s="42"/>
      <c r="E30" s="43"/>
      <c r="F30" s="44"/>
      <c r="G30" s="45"/>
      <c r="H30" s="45"/>
      <c r="I30" s="43"/>
      <c r="J30" s="62"/>
      <c r="K30" s="62"/>
      <c r="L30" s="62"/>
      <c r="M30" s="43"/>
      <c r="N30" s="43"/>
      <c r="O30" s="46"/>
      <c r="P30" s="46"/>
      <c r="Q30" s="46"/>
      <c r="R30" s="126"/>
      <c r="S30" s="46"/>
      <c r="T30" s="47"/>
      <c r="U30" s="48"/>
      <c r="V30" s="43"/>
      <c r="W30" s="46"/>
      <c r="X30" s="49"/>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50"/>
    </row>
    <row r="31" spans="1:111" s="33" customFormat="1" ht="17.25" customHeight="1" thickBot="1" x14ac:dyDescent="0.3">
      <c r="A31" s="184" t="s">
        <v>75</v>
      </c>
      <c r="B31" s="185"/>
      <c r="C31" s="185"/>
      <c r="D31" s="185"/>
      <c r="E31" s="185"/>
      <c r="F31" s="185"/>
      <c r="G31" s="185"/>
      <c r="H31" s="185"/>
      <c r="I31" s="185"/>
      <c r="J31" s="185"/>
      <c r="K31" s="185"/>
      <c r="L31" s="185"/>
      <c r="M31" s="185"/>
      <c r="N31" s="186"/>
      <c r="O31" s="38">
        <v>0</v>
      </c>
      <c r="P31" s="38">
        <v>0</v>
      </c>
      <c r="Q31" s="38">
        <v>0</v>
      </c>
      <c r="R31" s="38">
        <v>0</v>
      </c>
      <c r="S31" s="38">
        <v>0</v>
      </c>
      <c r="T31" s="38">
        <f>O31+P31+Q31+R31+S31</f>
        <v>0</v>
      </c>
      <c r="U31" s="38"/>
      <c r="V31" s="38">
        <v>0</v>
      </c>
      <c r="W31" s="38">
        <v>0</v>
      </c>
      <c r="X31" s="52">
        <v>0</v>
      </c>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32"/>
    </row>
    <row r="32" spans="1:111" s="33" customFormat="1" ht="15.75" customHeight="1" x14ac:dyDescent="0.25">
      <c r="A32" s="207" t="s">
        <v>36</v>
      </c>
      <c r="B32" s="208"/>
      <c r="C32" s="208"/>
      <c r="D32" s="208"/>
      <c r="E32" s="208"/>
      <c r="F32" s="208"/>
      <c r="G32" s="208"/>
      <c r="H32" s="208"/>
      <c r="I32" s="208"/>
      <c r="J32" s="208"/>
      <c r="K32" s="208"/>
      <c r="L32" s="208"/>
      <c r="M32" s="208"/>
      <c r="N32" s="208"/>
      <c r="O32" s="208"/>
      <c r="P32" s="208"/>
      <c r="Q32" s="208"/>
      <c r="R32" s="208"/>
      <c r="S32" s="208"/>
      <c r="T32" s="208"/>
      <c r="U32" s="208"/>
      <c r="V32" s="208"/>
      <c r="W32" s="208"/>
      <c r="X32" s="209"/>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32"/>
    </row>
    <row r="33" spans="1:111" s="3" customFormat="1" ht="38.25" x14ac:dyDescent="0.25">
      <c r="A33" s="7">
        <v>1</v>
      </c>
      <c r="B33" s="29" t="s">
        <v>153</v>
      </c>
      <c r="C33" s="29" t="s">
        <v>357</v>
      </c>
      <c r="D33" s="8" t="s">
        <v>199</v>
      </c>
      <c r="E33" s="9" t="s">
        <v>200</v>
      </c>
      <c r="F33" s="30" t="s">
        <v>201</v>
      </c>
      <c r="G33" s="11">
        <v>42309</v>
      </c>
      <c r="H33" s="11">
        <v>43465</v>
      </c>
      <c r="I33" s="9" t="s">
        <v>116</v>
      </c>
      <c r="J33" s="59" t="s">
        <v>202</v>
      </c>
      <c r="K33" s="59" t="s">
        <v>203</v>
      </c>
      <c r="L33" s="59"/>
      <c r="M33" s="9" t="s">
        <v>187</v>
      </c>
      <c r="N33" s="9">
        <v>121</v>
      </c>
      <c r="O33" s="6">
        <v>4179608.68</v>
      </c>
      <c r="P33" s="6">
        <v>755285.56</v>
      </c>
      <c r="Q33" s="6">
        <v>0</v>
      </c>
      <c r="R33" s="6">
        <v>0</v>
      </c>
      <c r="S33" s="6">
        <v>11522376.83</v>
      </c>
      <c r="T33" s="12">
        <f>O33+P33+Q33+R33+S33</f>
        <v>16457271.07</v>
      </c>
      <c r="U33" s="13" t="s">
        <v>118</v>
      </c>
      <c r="V33" s="101">
        <v>3</v>
      </c>
      <c r="W33" s="46">
        <f>2862698.11+198078.59+183437.38+129653.4+220723.59</f>
        <v>3594591.0699999994</v>
      </c>
      <c r="X33" s="46">
        <f>517310.28+35794.24+33148.45+23429.3+39886.35</f>
        <v>649568.62</v>
      </c>
      <c r="Y33" s="4"/>
      <c r="Z33" s="4"/>
      <c r="AA33" s="4"/>
      <c r="AB33" s="53"/>
      <c r="AC33" s="53"/>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row>
    <row r="34" spans="1:111" ht="15.75" thickBot="1" x14ac:dyDescent="0.3">
      <c r="A34" s="34"/>
      <c r="B34" s="35"/>
      <c r="C34" s="35"/>
      <c r="D34" s="35"/>
      <c r="E34" s="35"/>
      <c r="F34" s="154"/>
      <c r="G34" s="35"/>
      <c r="H34" s="35"/>
      <c r="I34" s="35"/>
      <c r="J34" s="35"/>
      <c r="K34" s="35"/>
      <c r="L34" s="35"/>
      <c r="M34" s="35"/>
      <c r="N34" s="35"/>
      <c r="O34" s="36"/>
      <c r="P34" s="36"/>
      <c r="Q34" s="36"/>
      <c r="R34" s="36"/>
      <c r="S34" s="36"/>
      <c r="T34" s="36"/>
      <c r="U34" s="36"/>
      <c r="V34" s="36"/>
      <c r="W34" s="36"/>
      <c r="X34" s="37"/>
    </row>
    <row r="35" spans="1:111" s="33" customFormat="1" ht="17.25" customHeight="1" thickBot="1" x14ac:dyDescent="0.3">
      <c r="A35" s="184" t="s">
        <v>76</v>
      </c>
      <c r="B35" s="185"/>
      <c r="C35" s="185"/>
      <c r="D35" s="185"/>
      <c r="E35" s="185"/>
      <c r="F35" s="185"/>
      <c r="G35" s="185"/>
      <c r="H35" s="185"/>
      <c r="I35" s="185"/>
      <c r="J35" s="185"/>
      <c r="K35" s="185"/>
      <c r="L35" s="185"/>
      <c r="M35" s="185"/>
      <c r="N35" s="186"/>
      <c r="O35" s="38">
        <f>O33</f>
        <v>4179608.68</v>
      </c>
      <c r="P35" s="38">
        <f t="shared" ref="P35:T35" si="6">P33</f>
        <v>755285.56</v>
      </c>
      <c r="Q35" s="38">
        <f t="shared" si="6"/>
        <v>0</v>
      </c>
      <c r="R35" s="38">
        <f t="shared" si="6"/>
        <v>0</v>
      </c>
      <c r="S35" s="38">
        <f t="shared" si="6"/>
        <v>11522376.83</v>
      </c>
      <c r="T35" s="38">
        <f t="shared" si="6"/>
        <v>16457271.07</v>
      </c>
      <c r="U35" s="38"/>
      <c r="V35" s="38">
        <f>V33</f>
        <v>3</v>
      </c>
      <c r="W35" s="38">
        <f>W33</f>
        <v>3594591.0699999994</v>
      </c>
      <c r="X35" s="52">
        <f>X33</f>
        <v>649568.62</v>
      </c>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32"/>
    </row>
    <row r="36" spans="1:111" ht="15.75" customHeight="1" x14ac:dyDescent="0.25">
      <c r="A36" s="187" t="s">
        <v>37</v>
      </c>
      <c r="B36" s="188"/>
      <c r="C36" s="188"/>
      <c r="D36" s="188"/>
      <c r="E36" s="188"/>
      <c r="F36" s="188"/>
      <c r="G36" s="188"/>
      <c r="H36" s="188"/>
      <c r="I36" s="188"/>
      <c r="J36" s="188"/>
      <c r="K36" s="188"/>
      <c r="L36" s="188"/>
      <c r="M36" s="188"/>
      <c r="N36" s="188"/>
      <c r="O36" s="188"/>
      <c r="P36" s="188"/>
      <c r="Q36" s="188"/>
      <c r="R36" s="188"/>
      <c r="S36" s="188"/>
      <c r="T36" s="188"/>
      <c r="U36" s="188"/>
      <c r="V36" s="188"/>
      <c r="W36" s="188"/>
      <c r="X36" s="189"/>
    </row>
    <row r="37" spans="1:111" s="58" customFormat="1" x14ac:dyDescent="0.25">
      <c r="A37" s="7">
        <v>1</v>
      </c>
      <c r="B37" s="54"/>
      <c r="C37" s="54"/>
      <c r="D37" s="42"/>
      <c r="E37" s="43"/>
      <c r="F37" s="30"/>
      <c r="G37" s="55"/>
      <c r="H37" s="55"/>
      <c r="I37" s="56"/>
      <c r="J37" s="59"/>
      <c r="K37" s="59"/>
      <c r="L37" s="59"/>
      <c r="M37" s="9"/>
      <c r="N37" s="9"/>
      <c r="O37" s="6"/>
      <c r="P37" s="6"/>
      <c r="Q37" s="6"/>
      <c r="R37" s="6"/>
      <c r="S37" s="6"/>
      <c r="T37" s="12"/>
      <c r="U37" s="13"/>
      <c r="V37" s="9"/>
      <c r="W37" s="6"/>
      <c r="X37" s="57"/>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27"/>
    </row>
    <row r="38" spans="1:111" ht="15.75" thickBot="1" x14ac:dyDescent="0.3">
      <c r="A38" s="34"/>
      <c r="B38" s="35"/>
      <c r="C38" s="35"/>
      <c r="D38" s="35"/>
      <c r="E38" s="35"/>
      <c r="F38" s="154"/>
      <c r="G38" s="35"/>
      <c r="H38" s="35"/>
      <c r="I38" s="35"/>
      <c r="J38" s="35"/>
      <c r="K38" s="35"/>
      <c r="L38" s="35"/>
      <c r="M38" s="35"/>
      <c r="N38" s="35"/>
      <c r="O38" s="36"/>
      <c r="P38" s="36"/>
      <c r="Q38" s="36"/>
      <c r="R38" s="36"/>
      <c r="S38" s="36"/>
      <c r="T38" s="36"/>
      <c r="U38" s="36"/>
      <c r="V38" s="36"/>
      <c r="W38" s="36"/>
      <c r="X38" s="37"/>
    </row>
    <row r="39" spans="1:111" s="33" customFormat="1" ht="17.25" customHeight="1" thickBot="1" x14ac:dyDescent="0.3">
      <c r="A39" s="184" t="s">
        <v>77</v>
      </c>
      <c r="B39" s="185"/>
      <c r="C39" s="185"/>
      <c r="D39" s="185"/>
      <c r="E39" s="185"/>
      <c r="F39" s="185"/>
      <c r="G39" s="185"/>
      <c r="H39" s="185"/>
      <c r="I39" s="185"/>
      <c r="J39" s="185"/>
      <c r="K39" s="185"/>
      <c r="L39" s="185"/>
      <c r="M39" s="185"/>
      <c r="N39" s="186"/>
      <c r="O39" s="38">
        <f t="shared" ref="O39:T39" si="7">O37</f>
        <v>0</v>
      </c>
      <c r="P39" s="38">
        <f t="shared" si="7"/>
        <v>0</v>
      </c>
      <c r="Q39" s="38">
        <f t="shared" si="7"/>
        <v>0</v>
      </c>
      <c r="R39" s="38">
        <f t="shared" si="7"/>
        <v>0</v>
      </c>
      <c r="S39" s="38">
        <f t="shared" si="7"/>
        <v>0</v>
      </c>
      <c r="T39" s="38">
        <f t="shared" si="7"/>
        <v>0</v>
      </c>
      <c r="U39" s="38"/>
      <c r="V39" s="38">
        <f>V37</f>
        <v>0</v>
      </c>
      <c r="W39" s="38">
        <f>W37</f>
        <v>0</v>
      </c>
      <c r="X39" s="52">
        <f>X37</f>
        <v>0</v>
      </c>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32"/>
    </row>
    <row r="40" spans="1:111" ht="15.75" customHeight="1" thickBot="1" x14ac:dyDescent="0.3">
      <c r="A40" s="180" t="s">
        <v>38</v>
      </c>
      <c r="B40" s="181"/>
      <c r="C40" s="181"/>
      <c r="D40" s="181"/>
      <c r="E40" s="181"/>
      <c r="F40" s="181"/>
      <c r="G40" s="181"/>
      <c r="H40" s="181"/>
      <c r="I40" s="181"/>
      <c r="J40" s="181"/>
      <c r="K40" s="181"/>
      <c r="L40" s="181"/>
      <c r="M40" s="181"/>
      <c r="N40" s="181"/>
      <c r="O40" s="181"/>
      <c r="P40" s="181"/>
      <c r="Q40" s="181"/>
      <c r="R40" s="181"/>
      <c r="S40" s="181"/>
      <c r="T40" s="181"/>
      <c r="U40" s="181"/>
      <c r="V40" s="181"/>
      <c r="W40" s="181"/>
      <c r="X40" s="183"/>
    </row>
    <row r="41" spans="1:111" x14ac:dyDescent="0.25">
      <c r="A41" s="34">
        <v>1</v>
      </c>
      <c r="B41" s="35"/>
      <c r="C41" s="35"/>
      <c r="D41" s="35"/>
      <c r="E41" s="35"/>
      <c r="F41" s="154"/>
      <c r="G41" s="35"/>
      <c r="H41" s="35"/>
      <c r="I41" s="35"/>
      <c r="J41" s="35"/>
      <c r="K41" s="35"/>
      <c r="L41" s="35"/>
      <c r="M41" s="35"/>
      <c r="N41" s="35"/>
      <c r="O41" s="36"/>
      <c r="P41" s="36"/>
      <c r="Q41" s="36"/>
      <c r="R41" s="36"/>
      <c r="S41" s="36"/>
      <c r="T41" s="36"/>
      <c r="U41" s="36"/>
      <c r="V41" s="36"/>
      <c r="W41" s="36"/>
      <c r="X41" s="37"/>
    </row>
    <row r="42" spans="1:111" ht="15.75" thickBot="1" x14ac:dyDescent="0.3">
      <c r="A42" s="7">
        <v>2</v>
      </c>
      <c r="B42" s="35"/>
      <c r="C42" s="35"/>
      <c r="D42" s="59"/>
      <c r="E42" s="59"/>
      <c r="F42" s="154"/>
      <c r="G42" s="35"/>
      <c r="H42" s="35"/>
      <c r="I42" s="35"/>
      <c r="J42" s="59"/>
      <c r="K42" s="59"/>
      <c r="L42" s="59"/>
      <c r="M42" s="59"/>
      <c r="N42" s="35"/>
      <c r="O42" s="117"/>
      <c r="P42" s="117"/>
      <c r="Q42" s="117"/>
      <c r="R42" s="36"/>
      <c r="S42" s="117"/>
      <c r="T42" s="117"/>
      <c r="U42" s="117"/>
      <c r="V42" s="117"/>
      <c r="W42" s="117"/>
      <c r="X42" s="60"/>
    </row>
    <row r="43" spans="1:111" s="33" customFormat="1" ht="17.25" customHeight="1" thickBot="1" x14ac:dyDescent="0.3">
      <c r="A43" s="184" t="s">
        <v>78</v>
      </c>
      <c r="B43" s="185"/>
      <c r="C43" s="185"/>
      <c r="D43" s="185"/>
      <c r="E43" s="185"/>
      <c r="F43" s="185"/>
      <c r="G43" s="185"/>
      <c r="H43" s="185"/>
      <c r="I43" s="185"/>
      <c r="J43" s="185"/>
      <c r="K43" s="185"/>
      <c r="L43" s="185"/>
      <c r="M43" s="185"/>
      <c r="N43" s="186"/>
      <c r="O43" s="38">
        <f>O41</f>
        <v>0</v>
      </c>
      <c r="P43" s="38">
        <f t="shared" ref="P43:T43" si="8">P41</f>
        <v>0</v>
      </c>
      <c r="Q43" s="38">
        <f t="shared" si="8"/>
        <v>0</v>
      </c>
      <c r="R43" s="38">
        <f t="shared" si="8"/>
        <v>0</v>
      </c>
      <c r="S43" s="38">
        <f t="shared" si="8"/>
        <v>0</v>
      </c>
      <c r="T43" s="38">
        <f t="shared" si="8"/>
        <v>0</v>
      </c>
      <c r="U43" s="38"/>
      <c r="V43" s="38">
        <f>V41</f>
        <v>0</v>
      </c>
      <c r="W43" s="38">
        <f>W41</f>
        <v>0</v>
      </c>
      <c r="X43" s="52">
        <f>X41</f>
        <v>0</v>
      </c>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32"/>
    </row>
    <row r="44" spans="1:111" ht="15.75" customHeight="1" x14ac:dyDescent="0.25">
      <c r="A44" s="187" t="s">
        <v>39</v>
      </c>
      <c r="B44" s="188"/>
      <c r="C44" s="188"/>
      <c r="D44" s="188"/>
      <c r="E44" s="188"/>
      <c r="F44" s="188"/>
      <c r="G44" s="188"/>
      <c r="H44" s="188"/>
      <c r="I44" s="188"/>
      <c r="J44" s="188"/>
      <c r="K44" s="188"/>
      <c r="L44" s="188"/>
      <c r="M44" s="188"/>
      <c r="N44" s="188"/>
      <c r="O44" s="188"/>
      <c r="P44" s="188"/>
      <c r="Q44" s="188"/>
      <c r="R44" s="188"/>
      <c r="S44" s="188"/>
      <c r="T44" s="188"/>
      <c r="U44" s="188"/>
      <c r="V44" s="188"/>
      <c r="W44" s="188"/>
      <c r="X44" s="189"/>
    </row>
    <row r="45" spans="1:111" s="58" customFormat="1" x14ac:dyDescent="0.25">
      <c r="A45" s="7">
        <v>1</v>
      </c>
      <c r="B45" s="54"/>
      <c r="C45" s="54"/>
      <c r="D45" s="42"/>
      <c r="E45" s="43"/>
      <c r="F45" s="30"/>
      <c r="G45" s="55"/>
      <c r="H45" s="55"/>
      <c r="I45" s="56"/>
      <c r="J45" s="59"/>
      <c r="K45" s="59"/>
      <c r="L45" s="59"/>
      <c r="M45" s="9"/>
      <c r="N45" s="9"/>
      <c r="O45" s="6"/>
      <c r="P45" s="6"/>
      <c r="Q45" s="6"/>
      <c r="R45" s="6"/>
      <c r="S45" s="6"/>
      <c r="T45" s="12"/>
      <c r="U45" s="13"/>
      <c r="V45" s="9"/>
      <c r="W45" s="6"/>
      <c r="X45" s="57"/>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27"/>
    </row>
    <row r="46" spans="1:111" ht="15.75" thickBot="1" x14ac:dyDescent="0.3">
      <c r="A46" s="34"/>
      <c r="B46" s="35"/>
      <c r="C46" s="35"/>
      <c r="D46" s="35"/>
      <c r="E46" s="35"/>
      <c r="F46" s="154"/>
      <c r="G46" s="35"/>
      <c r="H46" s="35"/>
      <c r="I46" s="35"/>
      <c r="J46" s="35"/>
      <c r="K46" s="35"/>
      <c r="L46" s="35"/>
      <c r="M46" s="35"/>
      <c r="N46" s="35"/>
      <c r="O46" s="36"/>
      <c r="P46" s="36"/>
      <c r="Q46" s="36"/>
      <c r="R46" s="36"/>
      <c r="S46" s="36"/>
      <c r="T46" s="36"/>
      <c r="U46" s="36"/>
      <c r="V46" s="36"/>
      <c r="W46" s="36"/>
      <c r="X46" s="37"/>
    </row>
    <row r="47" spans="1:111" s="33" customFormat="1" ht="17.25" customHeight="1" thickBot="1" x14ac:dyDescent="0.3">
      <c r="A47" s="184" t="s">
        <v>79</v>
      </c>
      <c r="B47" s="185"/>
      <c r="C47" s="185"/>
      <c r="D47" s="185"/>
      <c r="E47" s="185"/>
      <c r="F47" s="185"/>
      <c r="G47" s="185"/>
      <c r="H47" s="185"/>
      <c r="I47" s="185"/>
      <c r="J47" s="185"/>
      <c r="K47" s="185"/>
      <c r="L47" s="185"/>
      <c r="M47" s="185"/>
      <c r="N47" s="186"/>
      <c r="O47" s="38">
        <f t="shared" ref="O47:T47" si="9">O45</f>
        <v>0</v>
      </c>
      <c r="P47" s="38">
        <f t="shared" si="9"/>
        <v>0</v>
      </c>
      <c r="Q47" s="38">
        <f t="shared" si="9"/>
        <v>0</v>
      </c>
      <c r="R47" s="38">
        <f t="shared" si="9"/>
        <v>0</v>
      </c>
      <c r="S47" s="38">
        <f t="shared" si="9"/>
        <v>0</v>
      </c>
      <c r="T47" s="38">
        <f t="shared" si="9"/>
        <v>0</v>
      </c>
      <c r="U47" s="38"/>
      <c r="V47" s="38">
        <f>V45</f>
        <v>0</v>
      </c>
      <c r="W47" s="38">
        <f>W45</f>
        <v>0</v>
      </c>
      <c r="X47" s="52">
        <f>X45</f>
        <v>0</v>
      </c>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32"/>
    </row>
    <row r="48" spans="1:111" ht="15.75" customHeight="1" thickBot="1" x14ac:dyDescent="0.3">
      <c r="A48" s="187" t="s">
        <v>40</v>
      </c>
      <c r="B48" s="188"/>
      <c r="C48" s="188"/>
      <c r="D48" s="188"/>
      <c r="E48" s="188"/>
      <c r="F48" s="188"/>
      <c r="G48" s="188"/>
      <c r="H48" s="188"/>
      <c r="I48" s="188"/>
      <c r="J48" s="188"/>
      <c r="K48" s="188"/>
      <c r="L48" s="188"/>
      <c r="M48" s="188"/>
      <c r="N48" s="188"/>
      <c r="O48" s="188"/>
      <c r="P48" s="188"/>
      <c r="Q48" s="188"/>
      <c r="R48" s="188"/>
      <c r="S48" s="188"/>
      <c r="T48" s="188"/>
      <c r="U48" s="188"/>
      <c r="V48" s="188"/>
      <c r="W48" s="188"/>
      <c r="X48" s="189"/>
    </row>
    <row r="49" spans="1:111" s="3" customFormat="1" ht="39" thickBot="1" x14ac:dyDescent="0.3">
      <c r="A49" s="7">
        <v>1</v>
      </c>
      <c r="B49" s="29" t="s">
        <v>153</v>
      </c>
      <c r="C49" s="29" t="s">
        <v>358</v>
      </c>
      <c r="D49" s="8" t="s">
        <v>217</v>
      </c>
      <c r="E49" s="9" t="s">
        <v>218</v>
      </c>
      <c r="F49" s="30" t="s">
        <v>219</v>
      </c>
      <c r="G49" s="11">
        <v>42370</v>
      </c>
      <c r="H49" s="11">
        <v>43465</v>
      </c>
      <c r="I49" s="9" t="s">
        <v>116</v>
      </c>
      <c r="J49" s="59" t="s">
        <v>220</v>
      </c>
      <c r="K49" s="59" t="s">
        <v>221</v>
      </c>
      <c r="L49" s="59"/>
      <c r="M49" s="9">
        <f>M48</f>
        <v>0</v>
      </c>
      <c r="N49" s="9">
        <v>121</v>
      </c>
      <c r="O49" s="6">
        <v>2409841.66</v>
      </c>
      <c r="P49" s="6">
        <v>435475.84</v>
      </c>
      <c r="Q49" s="6">
        <v>0</v>
      </c>
      <c r="R49" s="6">
        <v>0</v>
      </c>
      <c r="S49" s="6">
        <v>957504.7799999998</v>
      </c>
      <c r="T49" s="12">
        <f>O49+P49+Q49+R49+S49</f>
        <v>3802822.28</v>
      </c>
      <c r="U49" s="13">
        <f t="shared" ref="U49" si="10">U48</f>
        <v>0</v>
      </c>
      <c r="V49" s="9">
        <v>1</v>
      </c>
      <c r="W49" s="116">
        <f>1600973.07+134461.24+86418.19</f>
        <v>1821852.5</v>
      </c>
      <c r="X49" s="116">
        <f>289307.43+24298.12+15616.39</f>
        <v>329221.94</v>
      </c>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row>
    <row r="50" spans="1:111" ht="15.75" thickBot="1" x14ac:dyDescent="0.3">
      <c r="A50" s="34"/>
      <c r="B50" s="35"/>
      <c r="C50" s="35"/>
      <c r="D50" s="35"/>
      <c r="E50" s="35"/>
      <c r="F50" s="154"/>
      <c r="G50" s="35"/>
      <c r="H50" s="35"/>
      <c r="I50" s="35"/>
      <c r="J50" s="35"/>
      <c r="K50" s="35"/>
      <c r="L50" s="35"/>
      <c r="M50" s="35"/>
      <c r="N50" s="35"/>
      <c r="O50" s="36"/>
      <c r="P50" s="36"/>
      <c r="Q50" s="36"/>
      <c r="R50" s="36"/>
      <c r="S50" s="36"/>
      <c r="T50" s="36"/>
      <c r="U50" s="36"/>
      <c r="V50" s="36"/>
      <c r="W50" s="36"/>
      <c r="X50" s="37"/>
    </row>
    <row r="51" spans="1:111" s="33" customFormat="1" ht="17.25" customHeight="1" thickBot="1" x14ac:dyDescent="0.3">
      <c r="A51" s="184" t="s">
        <v>80</v>
      </c>
      <c r="B51" s="185"/>
      <c r="C51" s="185"/>
      <c r="D51" s="185"/>
      <c r="E51" s="185"/>
      <c r="F51" s="185"/>
      <c r="G51" s="185"/>
      <c r="H51" s="185"/>
      <c r="I51" s="185"/>
      <c r="J51" s="185"/>
      <c r="K51" s="185"/>
      <c r="L51" s="185"/>
      <c r="M51" s="185"/>
      <c r="N51" s="186"/>
      <c r="O51" s="38">
        <f t="shared" ref="O51:T51" si="11">O49</f>
        <v>2409841.66</v>
      </c>
      <c r="P51" s="38">
        <f t="shared" si="11"/>
        <v>435475.84</v>
      </c>
      <c r="Q51" s="38">
        <f t="shared" si="11"/>
        <v>0</v>
      </c>
      <c r="R51" s="38">
        <f t="shared" si="11"/>
        <v>0</v>
      </c>
      <c r="S51" s="38">
        <f t="shared" si="11"/>
        <v>957504.7799999998</v>
      </c>
      <c r="T51" s="38">
        <f t="shared" si="11"/>
        <v>3802822.28</v>
      </c>
      <c r="U51" s="38"/>
      <c r="V51" s="38">
        <f>V49</f>
        <v>1</v>
      </c>
      <c r="W51" s="38">
        <f>W49</f>
        <v>1821852.5</v>
      </c>
      <c r="X51" s="52">
        <f>X49</f>
        <v>329221.94</v>
      </c>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32"/>
    </row>
    <row r="52" spans="1:111" ht="15.75" customHeight="1" x14ac:dyDescent="0.25">
      <c r="A52" s="187" t="s">
        <v>41</v>
      </c>
      <c r="B52" s="188"/>
      <c r="C52" s="188"/>
      <c r="D52" s="188"/>
      <c r="E52" s="188"/>
      <c r="F52" s="188"/>
      <c r="G52" s="188"/>
      <c r="H52" s="188"/>
      <c r="I52" s="188"/>
      <c r="J52" s="188"/>
      <c r="K52" s="188"/>
      <c r="L52" s="188"/>
      <c r="M52" s="188"/>
      <c r="N52" s="188"/>
      <c r="O52" s="188"/>
      <c r="P52" s="188"/>
      <c r="Q52" s="188"/>
      <c r="R52" s="188"/>
      <c r="S52" s="188"/>
      <c r="T52" s="188"/>
      <c r="U52" s="188"/>
      <c r="V52" s="188"/>
      <c r="W52" s="188"/>
      <c r="X52" s="189"/>
    </row>
    <row r="53" spans="1:111" s="51" customFormat="1" ht="51" x14ac:dyDescent="0.25">
      <c r="A53" s="41">
        <v>1</v>
      </c>
      <c r="B53" s="54" t="s">
        <v>153</v>
      </c>
      <c r="C53" s="54" t="s">
        <v>359</v>
      </c>
      <c r="D53" s="42" t="s">
        <v>188</v>
      </c>
      <c r="E53" s="43" t="s">
        <v>301</v>
      </c>
      <c r="F53" s="115" t="s">
        <v>189</v>
      </c>
      <c r="G53" s="45">
        <v>42583</v>
      </c>
      <c r="H53" s="45">
        <v>42855</v>
      </c>
      <c r="I53" s="43" t="s">
        <v>116</v>
      </c>
      <c r="J53" s="127" t="s">
        <v>190</v>
      </c>
      <c r="K53" s="62" t="s">
        <v>191</v>
      </c>
      <c r="L53" s="127" t="s">
        <v>191</v>
      </c>
      <c r="M53" s="43" t="s">
        <v>117</v>
      </c>
      <c r="N53" s="43">
        <v>121</v>
      </c>
      <c r="O53" s="46">
        <v>39231.360000000001</v>
      </c>
      <c r="P53" s="46">
        <v>0</v>
      </c>
      <c r="Q53" s="46">
        <v>7089.39</v>
      </c>
      <c r="R53" s="46">
        <v>0</v>
      </c>
      <c r="S53" s="46">
        <v>0</v>
      </c>
      <c r="T53" s="72">
        <f>O53+P53+Q53+R53+S53</f>
        <v>46320.75</v>
      </c>
      <c r="U53" s="73" t="s">
        <v>323</v>
      </c>
      <c r="V53" s="69">
        <v>0</v>
      </c>
      <c r="W53" s="22">
        <v>39231.360000000001</v>
      </c>
      <c r="X53" s="74">
        <v>0</v>
      </c>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row>
    <row r="54" spans="1:111" s="3" customFormat="1" ht="63.75" x14ac:dyDescent="0.25">
      <c r="A54" s="7">
        <v>2</v>
      </c>
      <c r="B54" s="54" t="s">
        <v>153</v>
      </c>
      <c r="C54" s="29" t="s">
        <v>360</v>
      </c>
      <c r="D54" s="8" t="s">
        <v>222</v>
      </c>
      <c r="E54" s="9" t="s">
        <v>143</v>
      </c>
      <c r="F54" s="30" t="s">
        <v>223</v>
      </c>
      <c r="G54" s="11">
        <v>42552</v>
      </c>
      <c r="H54" s="11">
        <v>44012</v>
      </c>
      <c r="I54" s="9" t="s">
        <v>116</v>
      </c>
      <c r="J54" s="124" t="s">
        <v>190</v>
      </c>
      <c r="K54" s="59" t="s">
        <v>191</v>
      </c>
      <c r="L54" s="124" t="s">
        <v>191</v>
      </c>
      <c r="M54" s="9" t="s">
        <v>117</v>
      </c>
      <c r="N54" s="9">
        <v>121</v>
      </c>
      <c r="O54" s="6">
        <v>34365729.270000003</v>
      </c>
      <c r="P54" s="6">
        <v>0</v>
      </c>
      <c r="Q54" s="6">
        <v>6210136.21</v>
      </c>
      <c r="R54" s="6">
        <v>0</v>
      </c>
      <c r="S54" s="6">
        <v>0</v>
      </c>
      <c r="T54" s="12">
        <f t="shared" ref="T54:T62" si="12">O54+P54+Q54+R54+S54</f>
        <v>40575865.480000004</v>
      </c>
      <c r="U54" s="13" t="s">
        <v>334</v>
      </c>
      <c r="V54" s="9">
        <v>1</v>
      </c>
      <c r="W54" s="46">
        <v>10544269.85</v>
      </c>
      <c r="X54" s="46">
        <v>0</v>
      </c>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row>
    <row r="55" spans="1:111" s="51" customFormat="1" ht="144" customHeight="1" x14ac:dyDescent="0.25">
      <c r="A55" s="41">
        <v>3</v>
      </c>
      <c r="B55" s="144" t="s">
        <v>252</v>
      </c>
      <c r="C55" s="54" t="s">
        <v>361</v>
      </c>
      <c r="D55" s="42" t="s">
        <v>268</v>
      </c>
      <c r="E55" s="43" t="s">
        <v>269</v>
      </c>
      <c r="F55" s="115" t="s">
        <v>270</v>
      </c>
      <c r="G55" s="45">
        <v>42401</v>
      </c>
      <c r="H55" s="45">
        <v>43100</v>
      </c>
      <c r="I55" s="43" t="s">
        <v>116</v>
      </c>
      <c r="J55" s="62" t="s">
        <v>240</v>
      </c>
      <c r="K55" s="62" t="s">
        <v>191</v>
      </c>
      <c r="L55" s="43" t="s">
        <v>271</v>
      </c>
      <c r="M55" s="43" t="s">
        <v>117</v>
      </c>
      <c r="N55" s="43">
        <v>121</v>
      </c>
      <c r="O55" s="110">
        <v>1709815.63</v>
      </c>
      <c r="P55" s="110">
        <v>0</v>
      </c>
      <c r="Q55" s="110">
        <v>308976.07</v>
      </c>
      <c r="R55" s="110">
        <v>0</v>
      </c>
      <c r="S55" s="110">
        <v>0</v>
      </c>
      <c r="T55" s="212">
        <f t="shared" si="12"/>
        <v>2018791.7</v>
      </c>
      <c r="U55" s="213" t="s">
        <v>323</v>
      </c>
      <c r="V55" s="214">
        <v>2</v>
      </c>
      <c r="W55" s="215">
        <v>1709815.63</v>
      </c>
      <c r="X55" s="216">
        <v>0</v>
      </c>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row>
    <row r="56" spans="1:111" s="3" customFormat="1" ht="63.75" x14ac:dyDescent="0.25">
      <c r="A56" s="7">
        <v>4</v>
      </c>
      <c r="B56" s="132" t="s">
        <v>246</v>
      </c>
      <c r="C56" s="29" t="s">
        <v>362</v>
      </c>
      <c r="D56" s="8" t="s">
        <v>277</v>
      </c>
      <c r="E56" s="9" t="s">
        <v>205</v>
      </c>
      <c r="F56" s="30" t="s">
        <v>278</v>
      </c>
      <c r="G56" s="11">
        <v>42461</v>
      </c>
      <c r="H56" s="11">
        <v>43890</v>
      </c>
      <c r="I56" s="9" t="s">
        <v>116</v>
      </c>
      <c r="J56" s="59" t="s">
        <v>240</v>
      </c>
      <c r="K56" s="124" t="s">
        <v>267</v>
      </c>
      <c r="L56" s="124" t="s">
        <v>267</v>
      </c>
      <c r="M56" s="9" t="s">
        <v>117</v>
      </c>
      <c r="N56" s="9">
        <v>121</v>
      </c>
      <c r="O56" s="21">
        <v>764301.63</v>
      </c>
      <c r="P56" s="21">
        <v>0</v>
      </c>
      <c r="Q56" s="21">
        <v>138114.84</v>
      </c>
      <c r="R56" s="21">
        <v>0</v>
      </c>
      <c r="S56" s="21">
        <v>4546.66</v>
      </c>
      <c r="T56" s="12">
        <f t="shared" si="12"/>
        <v>906963.13</v>
      </c>
      <c r="U56" s="13" t="s">
        <v>118</v>
      </c>
      <c r="V56" s="9">
        <v>3</v>
      </c>
      <c r="W56" s="46">
        <f>184571.69+170269.35+101859.11</f>
        <v>456700.15</v>
      </c>
      <c r="X56" s="31">
        <v>0</v>
      </c>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row>
    <row r="57" spans="1:111" s="51" customFormat="1" ht="89.25" x14ac:dyDescent="0.25">
      <c r="A57" s="41">
        <v>5</v>
      </c>
      <c r="B57" s="144" t="s">
        <v>252</v>
      </c>
      <c r="C57" s="54" t="s">
        <v>363</v>
      </c>
      <c r="D57" s="42" t="s">
        <v>283</v>
      </c>
      <c r="E57" s="43" t="s">
        <v>284</v>
      </c>
      <c r="F57" s="115" t="s">
        <v>285</v>
      </c>
      <c r="G57" s="45">
        <v>42675</v>
      </c>
      <c r="H57" s="45">
        <v>43100</v>
      </c>
      <c r="I57" s="43" t="s">
        <v>116</v>
      </c>
      <c r="J57" s="62" t="s">
        <v>240</v>
      </c>
      <c r="K57" s="127" t="s">
        <v>267</v>
      </c>
      <c r="L57" s="43" t="s">
        <v>271</v>
      </c>
      <c r="M57" s="43" t="s">
        <v>117</v>
      </c>
      <c r="N57" s="43">
        <v>121</v>
      </c>
      <c r="O57" s="110">
        <v>6905288.3600000003</v>
      </c>
      <c r="P57" s="110">
        <v>0</v>
      </c>
      <c r="Q57" s="110">
        <v>1247835.6399999999</v>
      </c>
      <c r="R57" s="110">
        <v>0</v>
      </c>
      <c r="S57" s="110">
        <v>1143603</v>
      </c>
      <c r="T57" s="47">
        <f t="shared" si="12"/>
        <v>9296727</v>
      </c>
      <c r="U57" s="48" t="s">
        <v>323</v>
      </c>
      <c r="V57" s="43">
        <v>1</v>
      </c>
      <c r="W57" s="22">
        <v>6905288.3600000003</v>
      </c>
      <c r="X57" s="49">
        <v>0</v>
      </c>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row>
    <row r="58" spans="1:111" s="3" customFormat="1" ht="76.5" x14ac:dyDescent="0.25">
      <c r="A58" s="7">
        <v>6</v>
      </c>
      <c r="B58" s="126" t="s">
        <v>130</v>
      </c>
      <c r="C58" s="125" t="s">
        <v>364</v>
      </c>
      <c r="D58" s="8" t="s">
        <v>142</v>
      </c>
      <c r="E58" s="9" t="s">
        <v>143</v>
      </c>
      <c r="F58" s="8" t="s">
        <v>144</v>
      </c>
      <c r="G58" s="11">
        <v>42552</v>
      </c>
      <c r="H58" s="11">
        <v>44012</v>
      </c>
      <c r="I58" s="9" t="s">
        <v>116</v>
      </c>
      <c r="J58" s="59" t="s">
        <v>240</v>
      </c>
      <c r="K58" s="124" t="s">
        <v>267</v>
      </c>
      <c r="L58" s="124" t="s">
        <v>267</v>
      </c>
      <c r="M58" s="9" t="s">
        <v>117</v>
      </c>
      <c r="N58" s="9">
        <v>121</v>
      </c>
      <c r="O58" s="6">
        <v>28331844.91</v>
      </c>
      <c r="P58" s="6">
        <v>0</v>
      </c>
      <c r="Q58" s="6">
        <v>5119769.6100000003</v>
      </c>
      <c r="R58" s="6">
        <v>0</v>
      </c>
      <c r="S58" s="6">
        <v>0</v>
      </c>
      <c r="T58" s="12">
        <f t="shared" si="12"/>
        <v>33451614.52</v>
      </c>
      <c r="U58" s="13" t="s">
        <v>118</v>
      </c>
      <c r="V58" s="101">
        <v>1</v>
      </c>
      <c r="W58" s="6">
        <v>8761460.8200000003</v>
      </c>
      <c r="X58" s="108">
        <v>0</v>
      </c>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row>
    <row r="59" spans="1:111" s="3" customFormat="1" ht="51" x14ac:dyDescent="0.25">
      <c r="A59" s="7">
        <v>7</v>
      </c>
      <c r="B59" s="126" t="s">
        <v>255</v>
      </c>
      <c r="C59" s="125" t="s">
        <v>365</v>
      </c>
      <c r="D59" s="8" t="s">
        <v>308</v>
      </c>
      <c r="E59" s="9" t="s">
        <v>309</v>
      </c>
      <c r="F59" s="10" t="s">
        <v>310</v>
      </c>
      <c r="G59" s="11">
        <v>43222</v>
      </c>
      <c r="H59" s="11">
        <v>44377</v>
      </c>
      <c r="I59" s="9" t="s">
        <v>116</v>
      </c>
      <c r="J59" s="59" t="s">
        <v>271</v>
      </c>
      <c r="K59" s="124" t="s">
        <v>267</v>
      </c>
      <c r="L59" s="124" t="s">
        <v>267</v>
      </c>
      <c r="M59" s="9" t="s">
        <v>117</v>
      </c>
      <c r="N59" s="9">
        <v>121</v>
      </c>
      <c r="O59" s="6">
        <v>1042024.94</v>
      </c>
      <c r="P59" s="6">
        <v>0</v>
      </c>
      <c r="Q59" s="6">
        <v>188301.43</v>
      </c>
      <c r="R59" s="6">
        <v>0</v>
      </c>
      <c r="S59" s="6">
        <v>28979.16</v>
      </c>
      <c r="T59" s="12">
        <f t="shared" si="12"/>
        <v>1259305.5299999998</v>
      </c>
      <c r="U59" s="13" t="s">
        <v>118</v>
      </c>
      <c r="V59" s="9">
        <v>0</v>
      </c>
      <c r="W59" s="106">
        <v>0</v>
      </c>
      <c r="X59" s="6">
        <v>0</v>
      </c>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row>
    <row r="60" spans="1:111" s="3" customFormat="1" ht="51" x14ac:dyDescent="0.25">
      <c r="A60" s="7">
        <v>8</v>
      </c>
      <c r="B60" s="126" t="s">
        <v>175</v>
      </c>
      <c r="C60" s="125" t="s">
        <v>366</v>
      </c>
      <c r="D60" s="8" t="s">
        <v>311</v>
      </c>
      <c r="E60" s="9" t="s">
        <v>309</v>
      </c>
      <c r="F60" s="10" t="s">
        <v>312</v>
      </c>
      <c r="G60" s="11">
        <v>43222</v>
      </c>
      <c r="H60" s="11">
        <v>44377</v>
      </c>
      <c r="I60" s="9" t="s">
        <v>116</v>
      </c>
      <c r="J60" s="59" t="s">
        <v>271</v>
      </c>
      <c r="K60" s="124" t="s">
        <v>267</v>
      </c>
      <c r="L60" s="124" t="s">
        <v>267</v>
      </c>
      <c r="M60" s="9" t="s">
        <v>117</v>
      </c>
      <c r="N60" s="9">
        <v>121</v>
      </c>
      <c r="O60" s="6">
        <v>6715398.6399999997</v>
      </c>
      <c r="P60" s="6">
        <v>0</v>
      </c>
      <c r="Q60" s="6">
        <v>1213521.19</v>
      </c>
      <c r="R60" s="6">
        <v>0</v>
      </c>
      <c r="S60" s="6">
        <v>173054.34</v>
      </c>
      <c r="T60" s="12">
        <f t="shared" si="12"/>
        <v>8101974.1699999999</v>
      </c>
      <c r="U60" s="13" t="s">
        <v>118</v>
      </c>
      <c r="V60" s="9">
        <v>0</v>
      </c>
      <c r="W60" s="6">
        <v>0</v>
      </c>
      <c r="X60" s="6">
        <v>0</v>
      </c>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row>
    <row r="61" spans="1:111" s="3" customFormat="1" ht="73.5" customHeight="1" x14ac:dyDescent="0.25">
      <c r="A61" s="7">
        <v>9</v>
      </c>
      <c r="B61" s="125" t="s">
        <v>175</v>
      </c>
      <c r="C61" s="125" t="s">
        <v>367</v>
      </c>
      <c r="D61" s="8" t="s">
        <v>313</v>
      </c>
      <c r="E61" s="9" t="s">
        <v>205</v>
      </c>
      <c r="F61" s="8" t="s">
        <v>318</v>
      </c>
      <c r="G61" s="11">
        <v>42370</v>
      </c>
      <c r="H61" s="11">
        <v>43465</v>
      </c>
      <c r="I61" s="9" t="s">
        <v>116</v>
      </c>
      <c r="J61" s="59" t="s">
        <v>271</v>
      </c>
      <c r="K61" s="124" t="s">
        <v>267</v>
      </c>
      <c r="L61" s="124" t="s">
        <v>267</v>
      </c>
      <c r="M61" s="9" t="s">
        <v>117</v>
      </c>
      <c r="N61" s="9">
        <v>121</v>
      </c>
      <c r="O61" s="6">
        <v>7342704.4500000002</v>
      </c>
      <c r="P61" s="6">
        <v>0</v>
      </c>
      <c r="Q61" s="6">
        <v>1326879.8</v>
      </c>
      <c r="R61" s="6">
        <v>0</v>
      </c>
      <c r="S61" s="6">
        <v>289712.33</v>
      </c>
      <c r="T61" s="12">
        <f t="shared" si="12"/>
        <v>8959296.5800000001</v>
      </c>
      <c r="U61" s="13" t="s">
        <v>118</v>
      </c>
      <c r="V61" s="9">
        <v>2</v>
      </c>
      <c r="W61" s="6">
        <f>3391192.04+2358403.11</f>
        <v>5749595.1500000004</v>
      </c>
      <c r="X61" s="6">
        <v>0</v>
      </c>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row>
    <row r="62" spans="1:111" s="51" customFormat="1" ht="99" customHeight="1" thickBot="1" x14ac:dyDescent="0.3">
      <c r="A62" s="217">
        <v>10</v>
      </c>
      <c r="B62" s="218" t="s">
        <v>314</v>
      </c>
      <c r="C62" s="218" t="s">
        <v>368</v>
      </c>
      <c r="D62" s="219" t="s">
        <v>315</v>
      </c>
      <c r="E62" s="220" t="s">
        <v>316</v>
      </c>
      <c r="F62" s="219" t="s">
        <v>317</v>
      </c>
      <c r="G62" s="221">
        <v>43252</v>
      </c>
      <c r="H62" s="221">
        <v>43830</v>
      </c>
      <c r="I62" s="220" t="s">
        <v>116</v>
      </c>
      <c r="J62" s="222" t="s">
        <v>271</v>
      </c>
      <c r="K62" s="223" t="s">
        <v>267</v>
      </c>
      <c r="L62" s="223" t="s">
        <v>267</v>
      </c>
      <c r="M62" s="220" t="s">
        <v>117</v>
      </c>
      <c r="N62" s="220">
        <v>121</v>
      </c>
      <c r="O62" s="224">
        <v>0</v>
      </c>
      <c r="P62" s="224">
        <v>0</v>
      </c>
      <c r="Q62" s="224">
        <v>0</v>
      </c>
      <c r="R62" s="224">
        <v>0</v>
      </c>
      <c r="S62" s="224">
        <v>0</v>
      </c>
      <c r="T62" s="225">
        <f t="shared" si="12"/>
        <v>0</v>
      </c>
      <c r="U62" s="226" t="s">
        <v>430</v>
      </c>
      <c r="V62" s="220">
        <v>0</v>
      </c>
      <c r="W62" s="224">
        <v>0</v>
      </c>
      <c r="X62" s="224">
        <v>0</v>
      </c>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row>
    <row r="63" spans="1:111" s="61" customFormat="1" ht="17.25" customHeight="1" thickBot="1" x14ac:dyDescent="0.3">
      <c r="A63" s="210" t="s">
        <v>81</v>
      </c>
      <c r="B63" s="211"/>
      <c r="C63" s="211"/>
      <c r="D63" s="211"/>
      <c r="E63" s="211"/>
      <c r="F63" s="211"/>
      <c r="G63" s="211"/>
      <c r="H63" s="211"/>
      <c r="I63" s="211"/>
      <c r="J63" s="211"/>
      <c r="K63" s="211"/>
      <c r="L63" s="211"/>
      <c r="M63" s="211"/>
      <c r="N63" s="211"/>
      <c r="O63" s="89">
        <f t="shared" ref="O63:T63" si="13">SUM(O53:O62)</f>
        <v>87216339.190000013</v>
      </c>
      <c r="P63" s="89">
        <f t="shared" si="13"/>
        <v>0</v>
      </c>
      <c r="Q63" s="89">
        <f t="shared" si="13"/>
        <v>15760624.18</v>
      </c>
      <c r="R63" s="89">
        <f t="shared" si="13"/>
        <v>0</v>
      </c>
      <c r="S63" s="89">
        <f t="shared" si="13"/>
        <v>1639895.49</v>
      </c>
      <c r="T63" s="89">
        <f t="shared" si="13"/>
        <v>104616858.86000001</v>
      </c>
      <c r="U63" s="89"/>
      <c r="V63" s="89">
        <f>SUM(V53:V62)</f>
        <v>10</v>
      </c>
      <c r="W63" s="89">
        <f>SUM(W53:W62)</f>
        <v>34166361.32</v>
      </c>
      <c r="X63" s="89">
        <f>SUM(X53:X62)</f>
        <v>0</v>
      </c>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32"/>
    </row>
    <row r="64" spans="1:111" s="58" customFormat="1" ht="15.75" customHeight="1" x14ac:dyDescent="0.25">
      <c r="A64" s="196" t="s">
        <v>42</v>
      </c>
      <c r="B64" s="197"/>
      <c r="C64" s="197"/>
      <c r="D64" s="197"/>
      <c r="E64" s="197"/>
      <c r="F64" s="197"/>
      <c r="G64" s="197"/>
      <c r="H64" s="197"/>
      <c r="I64" s="197"/>
      <c r="J64" s="197"/>
      <c r="K64" s="197"/>
      <c r="L64" s="197"/>
      <c r="M64" s="197"/>
      <c r="N64" s="197"/>
      <c r="O64" s="197"/>
      <c r="P64" s="197"/>
      <c r="Q64" s="197"/>
      <c r="R64" s="197"/>
      <c r="S64" s="197"/>
      <c r="T64" s="197"/>
      <c r="U64" s="197"/>
      <c r="V64" s="197"/>
      <c r="W64" s="197"/>
      <c r="X64" s="198"/>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27"/>
    </row>
    <row r="65" spans="1:111" s="58" customFormat="1" x14ac:dyDescent="0.25">
      <c r="A65" s="7">
        <v>1</v>
      </c>
      <c r="B65" s="62"/>
      <c r="C65" s="62"/>
      <c r="D65" s="62"/>
      <c r="E65" s="62"/>
      <c r="F65" s="155"/>
      <c r="G65" s="59"/>
      <c r="H65" s="59"/>
      <c r="I65" s="59"/>
      <c r="J65" s="59"/>
      <c r="K65" s="59"/>
      <c r="L65" s="59"/>
      <c r="M65" s="59"/>
      <c r="N65" s="59"/>
      <c r="O65" s="117"/>
      <c r="P65" s="117"/>
      <c r="Q65" s="117"/>
      <c r="R65" s="117"/>
      <c r="S65" s="117"/>
      <c r="T65" s="117"/>
      <c r="U65" s="117"/>
      <c r="V65" s="117"/>
      <c r="W65" s="117"/>
      <c r="X65" s="60"/>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27"/>
    </row>
    <row r="66" spans="1:111" s="58" customFormat="1" ht="15.75" thickBot="1" x14ac:dyDescent="0.3">
      <c r="A66" s="14">
        <v>2</v>
      </c>
      <c r="B66" s="63"/>
      <c r="C66" s="63"/>
      <c r="D66" s="63"/>
      <c r="E66" s="63"/>
      <c r="F66" s="156"/>
      <c r="G66" s="66"/>
      <c r="H66" s="66"/>
      <c r="I66" s="66"/>
      <c r="J66" s="66"/>
      <c r="K66" s="66"/>
      <c r="L66" s="66"/>
      <c r="M66" s="66"/>
      <c r="N66" s="66"/>
      <c r="O66" s="64"/>
      <c r="P66" s="64"/>
      <c r="Q66" s="64"/>
      <c r="R66" s="64"/>
      <c r="S66" s="64"/>
      <c r="T66" s="64"/>
      <c r="U66" s="64"/>
      <c r="V66" s="64"/>
      <c r="W66" s="64"/>
      <c r="X66" s="65"/>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27"/>
    </row>
    <row r="67" spans="1:111" s="61" customFormat="1" ht="17.25" customHeight="1" thickBot="1" x14ac:dyDescent="0.3">
      <c r="A67" s="194" t="s">
        <v>82</v>
      </c>
      <c r="B67" s="195"/>
      <c r="C67" s="195"/>
      <c r="D67" s="195"/>
      <c r="E67" s="195"/>
      <c r="F67" s="195"/>
      <c r="G67" s="195"/>
      <c r="H67" s="195"/>
      <c r="I67" s="195"/>
      <c r="J67" s="195"/>
      <c r="K67" s="195"/>
      <c r="L67" s="195"/>
      <c r="M67" s="195"/>
      <c r="N67" s="195"/>
      <c r="O67" s="38">
        <v>0</v>
      </c>
      <c r="P67" s="38">
        <v>0</v>
      </c>
      <c r="Q67" s="38">
        <v>0</v>
      </c>
      <c r="R67" s="38">
        <v>0</v>
      </c>
      <c r="S67" s="38">
        <v>0</v>
      </c>
      <c r="T67" s="38">
        <v>0</v>
      </c>
      <c r="U67" s="38"/>
      <c r="V67" s="38">
        <v>0</v>
      </c>
      <c r="W67" s="38">
        <v>0</v>
      </c>
      <c r="X67" s="52">
        <v>0</v>
      </c>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32"/>
    </row>
    <row r="68" spans="1:111" s="58" customFormat="1" ht="15.75" customHeight="1" x14ac:dyDescent="0.25">
      <c r="A68" s="196" t="s">
        <v>43</v>
      </c>
      <c r="B68" s="197"/>
      <c r="C68" s="197"/>
      <c r="D68" s="197"/>
      <c r="E68" s="197"/>
      <c r="F68" s="197"/>
      <c r="G68" s="197"/>
      <c r="H68" s="197"/>
      <c r="I68" s="197"/>
      <c r="J68" s="197"/>
      <c r="K68" s="197"/>
      <c r="L68" s="197"/>
      <c r="M68" s="197"/>
      <c r="N68" s="197"/>
      <c r="O68" s="197"/>
      <c r="P68" s="197"/>
      <c r="Q68" s="197"/>
      <c r="R68" s="197"/>
      <c r="S68" s="197"/>
      <c r="T68" s="197"/>
      <c r="U68" s="197"/>
      <c r="V68" s="197"/>
      <c r="W68" s="197"/>
      <c r="X68" s="198"/>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27"/>
    </row>
    <row r="69" spans="1:111" s="58" customFormat="1" ht="15.75" thickBot="1" x14ac:dyDescent="0.3">
      <c r="A69" s="14">
        <v>1</v>
      </c>
      <c r="B69" s="66"/>
      <c r="C69" s="66"/>
      <c r="D69" s="66"/>
      <c r="E69" s="66"/>
      <c r="F69" s="156"/>
      <c r="G69" s="66"/>
      <c r="H69" s="66"/>
      <c r="I69" s="66"/>
      <c r="J69" s="66"/>
      <c r="K69" s="66"/>
      <c r="L69" s="66"/>
      <c r="M69" s="66"/>
      <c r="N69" s="66"/>
      <c r="O69" s="64"/>
      <c r="P69" s="64"/>
      <c r="Q69" s="64"/>
      <c r="R69" s="64"/>
      <c r="S69" s="64"/>
      <c r="T69" s="64"/>
      <c r="U69" s="64"/>
      <c r="V69" s="64"/>
      <c r="W69" s="64"/>
      <c r="X69" s="65"/>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27"/>
    </row>
    <row r="70" spans="1:111" s="61" customFormat="1" ht="17.25" customHeight="1" thickBot="1" x14ac:dyDescent="0.3">
      <c r="A70" s="194" t="s">
        <v>83</v>
      </c>
      <c r="B70" s="195"/>
      <c r="C70" s="195"/>
      <c r="D70" s="195"/>
      <c r="E70" s="195"/>
      <c r="F70" s="195"/>
      <c r="G70" s="195"/>
      <c r="H70" s="195"/>
      <c r="I70" s="195"/>
      <c r="J70" s="195"/>
      <c r="K70" s="195"/>
      <c r="L70" s="195"/>
      <c r="M70" s="195"/>
      <c r="N70" s="195"/>
      <c r="O70" s="38">
        <v>0</v>
      </c>
      <c r="P70" s="38">
        <v>0</v>
      </c>
      <c r="Q70" s="38">
        <v>0</v>
      </c>
      <c r="R70" s="38">
        <v>0</v>
      </c>
      <c r="S70" s="38">
        <v>0</v>
      </c>
      <c r="T70" s="38">
        <v>0</v>
      </c>
      <c r="U70" s="38"/>
      <c r="V70" s="38">
        <v>0</v>
      </c>
      <c r="W70" s="38">
        <v>0</v>
      </c>
      <c r="X70" s="52">
        <v>0</v>
      </c>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32"/>
    </row>
    <row r="71" spans="1:111" s="58" customFormat="1" ht="15.75" customHeight="1" x14ac:dyDescent="0.25">
      <c r="A71" s="196" t="s">
        <v>44</v>
      </c>
      <c r="B71" s="197"/>
      <c r="C71" s="197"/>
      <c r="D71" s="197"/>
      <c r="E71" s="197"/>
      <c r="F71" s="197"/>
      <c r="G71" s="197"/>
      <c r="H71" s="197"/>
      <c r="I71" s="197"/>
      <c r="J71" s="197"/>
      <c r="K71" s="197"/>
      <c r="L71" s="197"/>
      <c r="M71" s="197"/>
      <c r="N71" s="197"/>
      <c r="O71" s="197"/>
      <c r="P71" s="197"/>
      <c r="Q71" s="197"/>
      <c r="R71" s="197"/>
      <c r="S71" s="197"/>
      <c r="T71" s="197"/>
      <c r="U71" s="197"/>
      <c r="V71" s="197"/>
      <c r="W71" s="197"/>
      <c r="X71" s="198"/>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27"/>
    </row>
    <row r="72" spans="1:111" s="51" customFormat="1" ht="27.75" customHeight="1" thickBot="1" x14ac:dyDescent="0.3">
      <c r="A72" s="67">
        <v>1</v>
      </c>
      <c r="B72" s="133"/>
      <c r="C72" s="133"/>
      <c r="D72" s="68"/>
      <c r="E72" s="69"/>
      <c r="F72" s="70"/>
      <c r="G72" s="71"/>
      <c r="H72" s="71"/>
      <c r="I72" s="69"/>
      <c r="J72" s="63"/>
      <c r="K72" s="63"/>
      <c r="L72" s="134"/>
      <c r="M72" s="69"/>
      <c r="N72" s="69"/>
      <c r="O72" s="22"/>
      <c r="P72" s="22"/>
      <c r="Q72" s="22"/>
      <c r="R72" s="133"/>
      <c r="S72" s="22"/>
      <c r="T72" s="72"/>
      <c r="U72" s="73"/>
      <c r="V72" s="69"/>
      <c r="W72" s="22"/>
      <c r="X72" s="7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50"/>
    </row>
    <row r="73" spans="1:111" s="33" customFormat="1" ht="17.25" customHeight="1" thickBot="1" x14ac:dyDescent="0.3">
      <c r="A73" s="184" t="s">
        <v>84</v>
      </c>
      <c r="B73" s="185"/>
      <c r="C73" s="185"/>
      <c r="D73" s="185"/>
      <c r="E73" s="185"/>
      <c r="F73" s="185"/>
      <c r="G73" s="185"/>
      <c r="H73" s="185"/>
      <c r="I73" s="185"/>
      <c r="J73" s="185"/>
      <c r="K73" s="185"/>
      <c r="L73" s="185"/>
      <c r="M73" s="185"/>
      <c r="N73" s="186"/>
      <c r="O73" s="38">
        <v>0</v>
      </c>
      <c r="P73" s="38">
        <v>0</v>
      </c>
      <c r="Q73" s="38">
        <v>0</v>
      </c>
      <c r="R73" s="38">
        <v>0</v>
      </c>
      <c r="S73" s="38">
        <v>0</v>
      </c>
      <c r="T73" s="38">
        <v>0</v>
      </c>
      <c r="U73" s="38"/>
      <c r="V73" s="38">
        <v>0</v>
      </c>
      <c r="W73" s="38">
        <v>0</v>
      </c>
      <c r="X73" s="52">
        <v>0</v>
      </c>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32"/>
    </row>
    <row r="74" spans="1:111" ht="15.75" customHeight="1" x14ac:dyDescent="0.25">
      <c r="A74" s="187" t="s">
        <v>45</v>
      </c>
      <c r="B74" s="188"/>
      <c r="C74" s="188"/>
      <c r="D74" s="188"/>
      <c r="E74" s="188"/>
      <c r="F74" s="188"/>
      <c r="G74" s="188"/>
      <c r="H74" s="188"/>
      <c r="I74" s="188"/>
      <c r="J74" s="188"/>
      <c r="K74" s="188"/>
      <c r="L74" s="188"/>
      <c r="M74" s="188"/>
      <c r="N74" s="188"/>
      <c r="O74" s="188"/>
      <c r="P74" s="188"/>
      <c r="Q74" s="188"/>
      <c r="R74" s="188"/>
      <c r="S74" s="188"/>
      <c r="T74" s="188"/>
      <c r="U74" s="188"/>
      <c r="V74" s="188"/>
      <c r="W74" s="188"/>
      <c r="X74" s="189"/>
    </row>
    <row r="75" spans="1:111" s="58" customFormat="1" x14ac:dyDescent="0.25">
      <c r="A75" s="7">
        <v>2</v>
      </c>
      <c r="B75" s="54"/>
      <c r="C75" s="54"/>
      <c r="D75" s="42"/>
      <c r="E75" s="43"/>
      <c r="F75" s="30"/>
      <c r="G75" s="55"/>
      <c r="H75" s="55"/>
      <c r="I75" s="56"/>
      <c r="J75" s="59"/>
      <c r="K75" s="59"/>
      <c r="L75" s="59"/>
      <c r="M75" s="9"/>
      <c r="N75" s="9"/>
      <c r="O75" s="6"/>
      <c r="P75" s="6"/>
      <c r="Q75" s="6"/>
      <c r="R75" s="6"/>
      <c r="S75" s="6"/>
      <c r="T75" s="12"/>
      <c r="U75" s="13"/>
      <c r="V75" s="9"/>
      <c r="W75" s="6"/>
      <c r="X75" s="57"/>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27"/>
    </row>
    <row r="76" spans="1:111" ht="15.75" thickBot="1" x14ac:dyDescent="0.3">
      <c r="A76" s="75">
        <v>3</v>
      </c>
      <c r="B76" s="76"/>
      <c r="C76" s="76"/>
      <c r="D76" s="76"/>
      <c r="E76" s="76"/>
      <c r="F76" s="157"/>
      <c r="G76" s="76"/>
      <c r="H76" s="76"/>
      <c r="I76" s="76"/>
      <c r="J76" s="76"/>
      <c r="K76" s="76"/>
      <c r="L76" s="76"/>
      <c r="M76" s="76"/>
      <c r="N76" s="76"/>
      <c r="O76" s="77"/>
      <c r="P76" s="77"/>
      <c r="Q76" s="77"/>
      <c r="R76" s="77"/>
      <c r="S76" s="77"/>
      <c r="T76" s="77"/>
      <c r="U76" s="77"/>
      <c r="V76" s="77"/>
      <c r="W76" s="77"/>
      <c r="X76" s="78"/>
    </row>
    <row r="77" spans="1:111" s="33" customFormat="1" ht="17.25" customHeight="1" thickBot="1" x14ac:dyDescent="0.3">
      <c r="A77" s="184" t="s">
        <v>85</v>
      </c>
      <c r="B77" s="185"/>
      <c r="C77" s="185"/>
      <c r="D77" s="185"/>
      <c r="E77" s="185"/>
      <c r="F77" s="185"/>
      <c r="G77" s="185"/>
      <c r="H77" s="185"/>
      <c r="I77" s="185"/>
      <c r="J77" s="185"/>
      <c r="K77" s="185"/>
      <c r="L77" s="185"/>
      <c r="M77" s="185"/>
      <c r="N77" s="186"/>
      <c r="O77" s="38">
        <v>0</v>
      </c>
      <c r="P77" s="38">
        <v>0</v>
      </c>
      <c r="Q77" s="38">
        <v>0</v>
      </c>
      <c r="R77" s="38">
        <v>0</v>
      </c>
      <c r="S77" s="38">
        <v>0</v>
      </c>
      <c r="T77" s="38">
        <v>0</v>
      </c>
      <c r="U77" s="38"/>
      <c r="V77" s="38">
        <v>0</v>
      </c>
      <c r="W77" s="38">
        <v>0</v>
      </c>
      <c r="X77" s="52">
        <v>0</v>
      </c>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32"/>
    </row>
    <row r="78" spans="1:111" ht="15.75" customHeight="1" x14ac:dyDescent="0.25">
      <c r="A78" s="187" t="s">
        <v>46</v>
      </c>
      <c r="B78" s="188"/>
      <c r="C78" s="188"/>
      <c r="D78" s="188"/>
      <c r="E78" s="188"/>
      <c r="F78" s="188"/>
      <c r="G78" s="188"/>
      <c r="H78" s="188"/>
      <c r="I78" s="188"/>
      <c r="J78" s="188"/>
      <c r="K78" s="188"/>
      <c r="L78" s="188"/>
      <c r="M78" s="188"/>
      <c r="N78" s="188"/>
      <c r="O78" s="188"/>
      <c r="P78" s="188"/>
      <c r="Q78" s="188"/>
      <c r="R78" s="188"/>
      <c r="S78" s="188"/>
      <c r="T78" s="188"/>
      <c r="U78" s="188"/>
      <c r="V78" s="188"/>
      <c r="W78" s="188"/>
      <c r="X78" s="189"/>
    </row>
    <row r="79" spans="1:111" ht="15.75" thickBot="1" x14ac:dyDescent="0.3">
      <c r="A79" s="75">
        <v>1</v>
      </c>
      <c r="B79" s="76"/>
      <c r="C79" s="76"/>
      <c r="D79" s="76"/>
      <c r="E79" s="76"/>
      <c r="F79" s="157"/>
      <c r="G79" s="76"/>
      <c r="H79" s="76"/>
      <c r="I79" s="76"/>
      <c r="J79" s="76"/>
      <c r="K79" s="76"/>
      <c r="L79" s="76"/>
      <c r="M79" s="76"/>
      <c r="N79" s="76"/>
      <c r="O79" s="77"/>
      <c r="P79" s="77"/>
      <c r="Q79" s="77"/>
      <c r="R79" s="77"/>
      <c r="S79" s="77"/>
      <c r="T79" s="77"/>
      <c r="U79" s="77"/>
      <c r="V79" s="77"/>
      <c r="W79" s="77"/>
      <c r="X79" s="78"/>
    </row>
    <row r="80" spans="1:111" s="33" customFormat="1" ht="17.25" customHeight="1" thickBot="1" x14ac:dyDescent="0.3">
      <c r="A80" s="184" t="s">
        <v>86</v>
      </c>
      <c r="B80" s="185"/>
      <c r="C80" s="185"/>
      <c r="D80" s="185"/>
      <c r="E80" s="185"/>
      <c r="F80" s="185"/>
      <c r="G80" s="185"/>
      <c r="H80" s="185"/>
      <c r="I80" s="185"/>
      <c r="J80" s="185"/>
      <c r="K80" s="185"/>
      <c r="L80" s="185"/>
      <c r="M80" s="185"/>
      <c r="N80" s="186"/>
      <c r="O80" s="38">
        <v>0</v>
      </c>
      <c r="P80" s="38">
        <v>0</v>
      </c>
      <c r="Q80" s="38">
        <v>0</v>
      </c>
      <c r="R80" s="38">
        <v>0</v>
      </c>
      <c r="S80" s="38">
        <v>0</v>
      </c>
      <c r="T80" s="38">
        <v>0</v>
      </c>
      <c r="U80" s="38"/>
      <c r="V80" s="38">
        <v>0</v>
      </c>
      <c r="W80" s="38">
        <v>0</v>
      </c>
      <c r="X80" s="52">
        <v>0</v>
      </c>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32"/>
    </row>
    <row r="81" spans="1:111" ht="15.75" customHeight="1" thickBot="1" x14ac:dyDescent="0.3">
      <c r="A81" s="187" t="s">
        <v>47</v>
      </c>
      <c r="B81" s="188"/>
      <c r="C81" s="188"/>
      <c r="D81" s="188"/>
      <c r="E81" s="188"/>
      <c r="F81" s="188"/>
      <c r="G81" s="188"/>
      <c r="H81" s="188"/>
      <c r="I81" s="188"/>
      <c r="J81" s="188"/>
      <c r="K81" s="188"/>
      <c r="L81" s="188"/>
      <c r="M81" s="188"/>
      <c r="N81" s="188"/>
      <c r="O81" s="188"/>
      <c r="P81" s="188"/>
      <c r="Q81" s="188"/>
      <c r="R81" s="188"/>
      <c r="S81" s="188"/>
      <c r="T81" s="188"/>
      <c r="U81" s="188"/>
      <c r="V81" s="188"/>
      <c r="W81" s="188"/>
      <c r="X81" s="189"/>
    </row>
    <row r="82" spans="1:111" s="33" customFormat="1" ht="17.25" customHeight="1" thickBot="1" x14ac:dyDescent="0.3">
      <c r="A82" s="184" t="s">
        <v>87</v>
      </c>
      <c r="B82" s="185"/>
      <c r="C82" s="185"/>
      <c r="D82" s="185"/>
      <c r="E82" s="185"/>
      <c r="F82" s="185"/>
      <c r="G82" s="185"/>
      <c r="H82" s="185"/>
      <c r="I82" s="185"/>
      <c r="J82" s="185"/>
      <c r="K82" s="185"/>
      <c r="L82" s="185"/>
      <c r="M82" s="185"/>
      <c r="N82" s="186"/>
      <c r="O82" s="38">
        <v>0</v>
      </c>
      <c r="P82" s="38">
        <v>0</v>
      </c>
      <c r="Q82" s="38">
        <v>0</v>
      </c>
      <c r="R82" s="38">
        <v>0</v>
      </c>
      <c r="S82" s="38">
        <v>0</v>
      </c>
      <c r="T82" s="38">
        <v>0</v>
      </c>
      <c r="U82" s="38"/>
      <c r="V82" s="79">
        <v>0</v>
      </c>
      <c r="W82" s="79">
        <v>0</v>
      </c>
      <c r="X82" s="79">
        <v>0</v>
      </c>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32"/>
    </row>
    <row r="83" spans="1:111" ht="15.75" customHeight="1" x14ac:dyDescent="0.25">
      <c r="A83" s="187" t="s">
        <v>48</v>
      </c>
      <c r="B83" s="188"/>
      <c r="C83" s="188"/>
      <c r="D83" s="188"/>
      <c r="E83" s="188"/>
      <c r="F83" s="188"/>
      <c r="G83" s="188"/>
      <c r="H83" s="188"/>
      <c r="I83" s="188"/>
      <c r="J83" s="188"/>
      <c r="K83" s="188"/>
      <c r="L83" s="188"/>
      <c r="M83" s="188"/>
      <c r="N83" s="188"/>
      <c r="O83" s="188"/>
      <c r="P83" s="188"/>
      <c r="Q83" s="188"/>
      <c r="R83" s="188"/>
      <c r="S83" s="188"/>
      <c r="T83" s="188"/>
      <c r="U83" s="188"/>
      <c r="V83" s="188"/>
      <c r="W83" s="188"/>
      <c r="X83" s="189"/>
    </row>
    <row r="84" spans="1:111" s="3" customFormat="1" ht="64.5" thickBot="1" x14ac:dyDescent="0.3">
      <c r="A84" s="14">
        <v>1</v>
      </c>
      <c r="B84" s="100" t="s">
        <v>153</v>
      </c>
      <c r="C84" s="80" t="s">
        <v>369</v>
      </c>
      <c r="D84" s="68" t="s">
        <v>194</v>
      </c>
      <c r="E84" s="69" t="s">
        <v>195</v>
      </c>
      <c r="F84" s="92" t="s">
        <v>196</v>
      </c>
      <c r="G84" s="71">
        <v>42370</v>
      </c>
      <c r="H84" s="71">
        <v>43465</v>
      </c>
      <c r="I84" s="69" t="s">
        <v>116</v>
      </c>
      <c r="J84" s="63" t="s">
        <v>197</v>
      </c>
      <c r="K84" s="63" t="s">
        <v>198</v>
      </c>
      <c r="L84" s="63"/>
      <c r="M84" s="69" t="s">
        <v>187</v>
      </c>
      <c r="N84" s="69">
        <v>121</v>
      </c>
      <c r="O84" s="22">
        <v>1228666.99</v>
      </c>
      <c r="P84" s="22">
        <v>222029.07</v>
      </c>
      <c r="Q84" s="22">
        <v>0</v>
      </c>
      <c r="R84" s="22">
        <v>0</v>
      </c>
      <c r="S84" s="22">
        <v>715743</v>
      </c>
      <c r="T84" s="72">
        <f>O84+P84+Q84+R84+S84</f>
        <v>2166439.06</v>
      </c>
      <c r="U84" s="19" t="s">
        <v>118</v>
      </c>
      <c r="V84" s="16">
        <v>2</v>
      </c>
      <c r="W84" s="5">
        <f>644285.54+12656.69+12948.23+303015.93</f>
        <v>972906.3899999999</v>
      </c>
      <c r="X84" s="40">
        <f>116427.07+2287.15+2339.84+54757.17</f>
        <v>175811.22999999998</v>
      </c>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row>
    <row r="85" spans="1:111" s="33" customFormat="1" ht="17.25" customHeight="1" thickBot="1" x14ac:dyDescent="0.3">
      <c r="A85" s="184" t="s">
        <v>88</v>
      </c>
      <c r="B85" s="185"/>
      <c r="C85" s="185"/>
      <c r="D85" s="185"/>
      <c r="E85" s="185"/>
      <c r="F85" s="185"/>
      <c r="G85" s="185"/>
      <c r="H85" s="185"/>
      <c r="I85" s="185"/>
      <c r="J85" s="185"/>
      <c r="K85" s="185"/>
      <c r="L85" s="185"/>
      <c r="M85" s="185"/>
      <c r="N85" s="186"/>
      <c r="O85" s="38">
        <f t="shared" ref="O85:T85" si="14">O84</f>
        <v>1228666.99</v>
      </c>
      <c r="P85" s="38">
        <f t="shared" si="14"/>
        <v>222029.07</v>
      </c>
      <c r="Q85" s="38">
        <f t="shared" si="14"/>
        <v>0</v>
      </c>
      <c r="R85" s="38">
        <f t="shared" si="14"/>
        <v>0</v>
      </c>
      <c r="S85" s="38">
        <f t="shared" si="14"/>
        <v>715743</v>
      </c>
      <c r="T85" s="38">
        <f t="shared" si="14"/>
        <v>2166439.06</v>
      </c>
      <c r="U85" s="38"/>
      <c r="V85" s="38">
        <f>V84</f>
        <v>2</v>
      </c>
      <c r="W85" s="135">
        <f>W84</f>
        <v>972906.3899999999</v>
      </c>
      <c r="X85" s="130">
        <f>X84</f>
        <v>175811.22999999998</v>
      </c>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32"/>
    </row>
    <row r="86" spans="1:111" ht="15.75" customHeight="1" x14ac:dyDescent="0.25">
      <c r="A86" s="187" t="s">
        <v>49</v>
      </c>
      <c r="B86" s="188"/>
      <c r="C86" s="188"/>
      <c r="D86" s="188"/>
      <c r="E86" s="188"/>
      <c r="F86" s="188"/>
      <c r="G86" s="188"/>
      <c r="H86" s="188"/>
      <c r="I86" s="188"/>
      <c r="J86" s="188"/>
      <c r="K86" s="188"/>
      <c r="L86" s="188"/>
      <c r="M86" s="188"/>
      <c r="N86" s="188"/>
      <c r="O86" s="188"/>
      <c r="P86" s="188"/>
      <c r="Q86" s="188"/>
      <c r="R86" s="188"/>
      <c r="S86" s="188"/>
      <c r="T86" s="188"/>
      <c r="U86" s="188"/>
      <c r="V86" s="188"/>
      <c r="W86" s="188"/>
      <c r="X86" s="189"/>
    </row>
    <row r="87" spans="1:111" s="58" customFormat="1" ht="15.75" thickBot="1" x14ac:dyDescent="0.3">
      <c r="A87" s="14">
        <v>1</v>
      </c>
      <c r="B87" s="80"/>
      <c r="C87" s="80"/>
      <c r="D87" s="68"/>
      <c r="E87" s="69"/>
      <c r="F87" s="39"/>
      <c r="G87" s="81"/>
      <c r="H87" s="81"/>
      <c r="I87" s="82"/>
      <c r="J87" s="66"/>
      <c r="K87" s="66"/>
      <c r="L87" s="66"/>
      <c r="M87" s="16"/>
      <c r="N87" s="16"/>
      <c r="O87" s="5"/>
      <c r="P87" s="5"/>
      <c r="Q87" s="5"/>
      <c r="R87" s="5"/>
      <c r="S87" s="5"/>
      <c r="T87" s="18"/>
      <c r="U87" s="19"/>
      <c r="V87" s="16"/>
      <c r="W87" s="5"/>
      <c r="X87" s="83"/>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27"/>
    </row>
    <row r="88" spans="1:111" s="33" customFormat="1" ht="17.25" customHeight="1" thickBot="1" x14ac:dyDescent="0.3">
      <c r="A88" s="184" t="s">
        <v>89</v>
      </c>
      <c r="B88" s="185"/>
      <c r="C88" s="185"/>
      <c r="D88" s="185"/>
      <c r="E88" s="185"/>
      <c r="F88" s="185"/>
      <c r="G88" s="185"/>
      <c r="H88" s="185"/>
      <c r="I88" s="185"/>
      <c r="J88" s="185"/>
      <c r="K88" s="185"/>
      <c r="L88" s="185"/>
      <c r="M88" s="185"/>
      <c r="N88" s="186"/>
      <c r="O88" s="38">
        <f t="shared" ref="O88:T88" si="15">O87</f>
        <v>0</v>
      </c>
      <c r="P88" s="38">
        <f t="shared" si="15"/>
        <v>0</v>
      </c>
      <c r="Q88" s="38">
        <f t="shared" si="15"/>
        <v>0</v>
      </c>
      <c r="R88" s="38">
        <f t="shared" si="15"/>
        <v>0</v>
      </c>
      <c r="S88" s="38">
        <f t="shared" si="15"/>
        <v>0</v>
      </c>
      <c r="T88" s="38">
        <f t="shared" si="15"/>
        <v>0</v>
      </c>
      <c r="U88" s="38"/>
      <c r="V88" s="38">
        <f>V87</f>
        <v>0</v>
      </c>
      <c r="W88" s="38">
        <f>W87</f>
        <v>0</v>
      </c>
      <c r="X88" s="52">
        <f>X87</f>
        <v>0</v>
      </c>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32"/>
    </row>
    <row r="89" spans="1:111" ht="15.75" customHeight="1" x14ac:dyDescent="0.25">
      <c r="A89" s="193" t="s">
        <v>50</v>
      </c>
      <c r="B89" s="190"/>
      <c r="C89" s="190"/>
      <c r="D89" s="190"/>
      <c r="E89" s="190"/>
      <c r="F89" s="190"/>
      <c r="G89" s="190"/>
      <c r="H89" s="190"/>
      <c r="I89" s="190"/>
      <c r="J89" s="190"/>
      <c r="K89" s="190"/>
      <c r="L89" s="190"/>
      <c r="M89" s="190"/>
      <c r="N89" s="190"/>
      <c r="O89" s="190"/>
      <c r="P89" s="190"/>
      <c r="Q89" s="190"/>
      <c r="R89" s="190"/>
      <c r="S89" s="190"/>
      <c r="T89" s="190"/>
      <c r="U89" s="190"/>
      <c r="V89" s="190"/>
      <c r="W89" s="190"/>
      <c r="X89" s="191"/>
    </row>
    <row r="90" spans="1:111" ht="15.75" customHeight="1" thickBot="1" x14ac:dyDescent="0.3">
      <c r="A90" s="66">
        <v>1</v>
      </c>
      <c r="B90" s="66"/>
      <c r="C90" s="66"/>
      <c r="D90" s="66"/>
      <c r="E90" s="66"/>
      <c r="F90" s="156"/>
      <c r="G90" s="66"/>
      <c r="H90" s="66"/>
      <c r="I90" s="66"/>
      <c r="J90" s="66"/>
      <c r="K90" s="66"/>
      <c r="L90" s="66"/>
      <c r="M90" s="66"/>
      <c r="N90" s="66"/>
      <c r="O90" s="66"/>
      <c r="P90" s="66"/>
      <c r="Q90" s="66"/>
      <c r="R90" s="66"/>
      <c r="S90" s="66"/>
      <c r="T90" s="66"/>
      <c r="U90" s="66"/>
      <c r="V90" s="66"/>
      <c r="W90" s="64"/>
      <c r="X90" s="64"/>
    </row>
    <row r="91" spans="1:111" s="33" customFormat="1" ht="17.25" customHeight="1" thickBot="1" x14ac:dyDescent="0.3">
      <c r="A91" s="184" t="s">
        <v>90</v>
      </c>
      <c r="B91" s="185"/>
      <c r="C91" s="185"/>
      <c r="D91" s="185"/>
      <c r="E91" s="185"/>
      <c r="F91" s="185"/>
      <c r="G91" s="185"/>
      <c r="H91" s="185"/>
      <c r="I91" s="185"/>
      <c r="J91" s="185"/>
      <c r="K91" s="185"/>
      <c r="L91" s="185"/>
      <c r="M91" s="185"/>
      <c r="N91" s="186"/>
      <c r="O91" s="38">
        <f>O90</f>
        <v>0</v>
      </c>
      <c r="P91" s="38">
        <f t="shared" ref="P91:T91" si="16">P90</f>
        <v>0</v>
      </c>
      <c r="Q91" s="38">
        <f t="shared" si="16"/>
        <v>0</v>
      </c>
      <c r="R91" s="38">
        <f t="shared" si="16"/>
        <v>0</v>
      </c>
      <c r="S91" s="38">
        <f t="shared" si="16"/>
        <v>0</v>
      </c>
      <c r="T91" s="38">
        <f t="shared" si="16"/>
        <v>0</v>
      </c>
      <c r="U91" s="38"/>
      <c r="V91" s="38">
        <f>V90</f>
        <v>0</v>
      </c>
      <c r="W91" s="38">
        <f>W90</f>
        <v>0</v>
      </c>
      <c r="X91" s="52">
        <f>X90</f>
        <v>0</v>
      </c>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32"/>
    </row>
    <row r="92" spans="1:111" ht="15.75" customHeight="1" x14ac:dyDescent="0.25">
      <c r="A92" s="193" t="s">
        <v>51</v>
      </c>
      <c r="B92" s="190"/>
      <c r="C92" s="190"/>
      <c r="D92" s="190"/>
      <c r="E92" s="190"/>
      <c r="F92" s="190"/>
      <c r="G92" s="190"/>
      <c r="H92" s="190"/>
      <c r="I92" s="190"/>
      <c r="J92" s="190"/>
      <c r="K92" s="190"/>
      <c r="L92" s="190"/>
      <c r="M92" s="190"/>
      <c r="N92" s="190"/>
      <c r="O92" s="190"/>
      <c r="P92" s="190"/>
      <c r="Q92" s="190"/>
      <c r="R92" s="190"/>
      <c r="S92" s="190"/>
      <c r="T92" s="190"/>
      <c r="U92" s="190"/>
      <c r="V92" s="190"/>
      <c r="W92" s="190"/>
      <c r="X92" s="191"/>
    </row>
    <row r="93" spans="1:111" s="58" customFormat="1" x14ac:dyDescent="0.25">
      <c r="A93" s="7">
        <v>1</v>
      </c>
      <c r="B93" s="54"/>
      <c r="C93" s="54"/>
      <c r="D93" s="42"/>
      <c r="E93" s="43"/>
      <c r="F93" s="30"/>
      <c r="G93" s="55"/>
      <c r="H93" s="55"/>
      <c r="I93" s="56"/>
      <c r="J93" s="59"/>
      <c r="K93" s="59"/>
      <c r="L93" s="59"/>
      <c r="M93" s="9"/>
      <c r="N93" s="9"/>
      <c r="O93" s="6"/>
      <c r="P93" s="6"/>
      <c r="Q93" s="6"/>
      <c r="R93" s="6"/>
      <c r="S93" s="6"/>
      <c r="T93" s="12"/>
      <c r="U93" s="13"/>
      <c r="V93" s="9"/>
      <c r="W93" s="6"/>
      <c r="X93" s="57"/>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27"/>
    </row>
    <row r="94" spans="1:111" s="33" customFormat="1" ht="17.25" customHeight="1" thickBot="1" x14ac:dyDescent="0.3">
      <c r="A94" s="178" t="s">
        <v>91</v>
      </c>
      <c r="B94" s="179"/>
      <c r="C94" s="179"/>
      <c r="D94" s="179"/>
      <c r="E94" s="179"/>
      <c r="F94" s="179"/>
      <c r="G94" s="179"/>
      <c r="H94" s="179"/>
      <c r="I94" s="179"/>
      <c r="J94" s="179"/>
      <c r="K94" s="179"/>
      <c r="L94" s="179"/>
      <c r="M94" s="179"/>
      <c r="N94" s="192"/>
      <c r="O94" s="84">
        <f>O93</f>
        <v>0</v>
      </c>
      <c r="P94" s="84">
        <f t="shared" ref="P94:T94" si="17">P93</f>
        <v>0</v>
      </c>
      <c r="Q94" s="84">
        <f t="shared" si="17"/>
        <v>0</v>
      </c>
      <c r="R94" s="84">
        <f t="shared" si="17"/>
        <v>0</v>
      </c>
      <c r="S94" s="84">
        <f t="shared" si="17"/>
        <v>0</v>
      </c>
      <c r="T94" s="84">
        <f t="shared" si="17"/>
        <v>0</v>
      </c>
      <c r="U94" s="84"/>
      <c r="V94" s="79">
        <f>V93</f>
        <v>0</v>
      </c>
      <c r="W94" s="79">
        <f>W93</f>
        <v>0</v>
      </c>
      <c r="X94" s="79">
        <f>X93</f>
        <v>0</v>
      </c>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32"/>
    </row>
    <row r="95" spans="1:111" ht="15.75" customHeight="1" x14ac:dyDescent="0.25">
      <c r="A95" s="187" t="s">
        <v>52</v>
      </c>
      <c r="B95" s="188"/>
      <c r="C95" s="188"/>
      <c r="D95" s="188"/>
      <c r="E95" s="188"/>
      <c r="F95" s="188"/>
      <c r="G95" s="188"/>
      <c r="H95" s="188"/>
      <c r="I95" s="188"/>
      <c r="J95" s="188"/>
      <c r="K95" s="188"/>
      <c r="L95" s="188"/>
      <c r="M95" s="188"/>
      <c r="N95" s="188"/>
      <c r="O95" s="190"/>
      <c r="P95" s="190"/>
      <c r="Q95" s="190"/>
      <c r="R95" s="190"/>
      <c r="S95" s="190"/>
      <c r="T95" s="190"/>
      <c r="U95" s="190"/>
      <c r="V95" s="188"/>
      <c r="W95" s="188"/>
      <c r="X95" s="189"/>
    </row>
    <row r="96" spans="1:111" s="58" customFormat="1" x14ac:dyDescent="0.25">
      <c r="A96" s="7">
        <v>1</v>
      </c>
      <c r="B96" s="54"/>
      <c r="C96" s="54"/>
      <c r="D96" s="42"/>
      <c r="E96" s="43"/>
      <c r="F96" s="30"/>
      <c r="G96" s="55"/>
      <c r="H96" s="55"/>
      <c r="I96" s="56"/>
      <c r="J96" s="59"/>
      <c r="K96" s="59"/>
      <c r="L96" s="59"/>
      <c r="M96" s="9"/>
      <c r="N96" s="9"/>
      <c r="O96" s="6"/>
      <c r="P96" s="6"/>
      <c r="Q96" s="6"/>
      <c r="R96" s="85"/>
      <c r="S96" s="85"/>
      <c r="T96" s="86"/>
      <c r="U96" s="87"/>
      <c r="V96" s="56"/>
      <c r="W96" s="6"/>
      <c r="X96" s="57"/>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27"/>
    </row>
    <row r="97" spans="1:111" ht="15.75" thickBot="1" x14ac:dyDescent="0.3">
      <c r="A97" s="34">
        <v>2</v>
      </c>
      <c r="B97" s="35"/>
      <c r="C97" s="35"/>
      <c r="D97" s="35"/>
      <c r="E97" s="35"/>
      <c r="F97" s="154"/>
      <c r="G97" s="35"/>
      <c r="H97" s="35"/>
      <c r="I97" s="35"/>
      <c r="J97" s="35"/>
      <c r="K97" s="35"/>
      <c r="L97" s="35"/>
      <c r="M97" s="35"/>
      <c r="N97" s="35"/>
      <c r="O97" s="36"/>
      <c r="P97" s="36"/>
      <c r="Q97" s="36"/>
      <c r="R97" s="36"/>
      <c r="S97" s="36"/>
      <c r="T97" s="36"/>
      <c r="U97" s="36"/>
      <c r="V97" s="36"/>
      <c r="W97" s="36"/>
      <c r="X97" s="37"/>
    </row>
    <row r="98" spans="1:111" s="33" customFormat="1" ht="17.25" customHeight="1" thickBot="1" x14ac:dyDescent="0.3">
      <c r="A98" s="184" t="s">
        <v>92</v>
      </c>
      <c r="B98" s="185"/>
      <c r="C98" s="185"/>
      <c r="D98" s="185"/>
      <c r="E98" s="185"/>
      <c r="F98" s="185"/>
      <c r="G98" s="185"/>
      <c r="H98" s="185"/>
      <c r="I98" s="185"/>
      <c r="J98" s="185"/>
      <c r="K98" s="185"/>
      <c r="L98" s="185"/>
      <c r="M98" s="185"/>
      <c r="N98" s="186"/>
      <c r="O98" s="38">
        <f t="shared" ref="O98:T98" si="18">O96</f>
        <v>0</v>
      </c>
      <c r="P98" s="38">
        <f t="shared" si="18"/>
        <v>0</v>
      </c>
      <c r="Q98" s="38">
        <f t="shared" si="18"/>
        <v>0</v>
      </c>
      <c r="R98" s="38">
        <f t="shared" si="18"/>
        <v>0</v>
      </c>
      <c r="S98" s="38">
        <f t="shared" si="18"/>
        <v>0</v>
      </c>
      <c r="T98" s="38">
        <f t="shared" si="18"/>
        <v>0</v>
      </c>
      <c r="U98" s="38"/>
      <c r="V98" s="38">
        <f>V96</f>
        <v>0</v>
      </c>
      <c r="W98" s="38">
        <f>W96</f>
        <v>0</v>
      </c>
      <c r="X98" s="52">
        <f>X96</f>
        <v>0</v>
      </c>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32"/>
    </row>
    <row r="99" spans="1:111" ht="15.75" customHeight="1" x14ac:dyDescent="0.25">
      <c r="A99" s="187" t="s">
        <v>53</v>
      </c>
      <c r="B99" s="188"/>
      <c r="C99" s="188"/>
      <c r="D99" s="188"/>
      <c r="E99" s="188"/>
      <c r="F99" s="188"/>
      <c r="G99" s="188"/>
      <c r="H99" s="188"/>
      <c r="I99" s="188"/>
      <c r="J99" s="188"/>
      <c r="K99" s="188"/>
      <c r="L99" s="188"/>
      <c r="M99" s="188"/>
      <c r="N99" s="188"/>
      <c r="O99" s="188"/>
      <c r="P99" s="188"/>
      <c r="Q99" s="188"/>
      <c r="R99" s="188"/>
      <c r="S99" s="188"/>
      <c r="T99" s="188"/>
      <c r="U99" s="188"/>
      <c r="V99" s="188"/>
      <c r="W99" s="188"/>
      <c r="X99" s="189"/>
    </row>
    <row r="100" spans="1:111" s="58" customFormat="1" x14ac:dyDescent="0.25">
      <c r="A100" s="7">
        <v>1</v>
      </c>
      <c r="B100" s="54"/>
      <c r="C100" s="54"/>
      <c r="D100" s="42"/>
      <c r="E100" s="43"/>
      <c r="F100" s="30"/>
      <c r="G100" s="55"/>
      <c r="H100" s="55"/>
      <c r="I100" s="56"/>
      <c r="J100" s="59"/>
      <c r="K100" s="59"/>
      <c r="L100" s="59"/>
      <c r="M100" s="9"/>
      <c r="N100" s="9"/>
      <c r="O100" s="6"/>
      <c r="P100" s="6"/>
      <c r="Q100" s="6"/>
      <c r="R100" s="6"/>
      <c r="S100" s="6"/>
      <c r="T100" s="12"/>
      <c r="U100" s="13"/>
      <c r="V100" s="9"/>
      <c r="W100" s="6"/>
      <c r="X100" s="57"/>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27"/>
    </row>
    <row r="101" spans="1:111" ht="15.75" thickBot="1" x14ac:dyDescent="0.3">
      <c r="A101" s="34">
        <v>2</v>
      </c>
      <c r="B101" s="35"/>
      <c r="C101" s="35"/>
      <c r="D101" s="35"/>
      <c r="E101" s="35"/>
      <c r="F101" s="154"/>
      <c r="G101" s="35"/>
      <c r="H101" s="35"/>
      <c r="I101" s="35"/>
      <c r="J101" s="35"/>
      <c r="K101" s="35"/>
      <c r="L101" s="35"/>
      <c r="M101" s="35"/>
      <c r="N101" s="35"/>
      <c r="O101" s="36"/>
      <c r="P101" s="36"/>
      <c r="Q101" s="36"/>
      <c r="R101" s="36"/>
      <c r="S101" s="36"/>
      <c r="T101" s="36"/>
      <c r="U101" s="36"/>
      <c r="V101" s="36"/>
      <c r="W101" s="36"/>
      <c r="X101" s="37"/>
    </row>
    <row r="102" spans="1:111" s="33" customFormat="1" ht="17.25" customHeight="1" thickBot="1" x14ac:dyDescent="0.3">
      <c r="A102" s="184" t="s">
        <v>93</v>
      </c>
      <c r="B102" s="185"/>
      <c r="C102" s="185"/>
      <c r="D102" s="185"/>
      <c r="E102" s="185"/>
      <c r="F102" s="185"/>
      <c r="G102" s="185"/>
      <c r="H102" s="185"/>
      <c r="I102" s="185"/>
      <c r="J102" s="185"/>
      <c r="K102" s="185"/>
      <c r="L102" s="185"/>
      <c r="M102" s="185"/>
      <c r="N102" s="186"/>
      <c r="O102" s="38">
        <f t="shared" ref="O102:T102" si="19">O100</f>
        <v>0</v>
      </c>
      <c r="P102" s="38">
        <f t="shared" si="19"/>
        <v>0</v>
      </c>
      <c r="Q102" s="38">
        <f t="shared" si="19"/>
        <v>0</v>
      </c>
      <c r="R102" s="38">
        <f t="shared" si="19"/>
        <v>0</v>
      </c>
      <c r="S102" s="38">
        <f t="shared" si="19"/>
        <v>0</v>
      </c>
      <c r="T102" s="38">
        <f t="shared" si="19"/>
        <v>0</v>
      </c>
      <c r="U102" s="38"/>
      <c r="V102" s="38">
        <f>V100</f>
        <v>0</v>
      </c>
      <c r="W102" s="38">
        <f>W100</f>
        <v>0</v>
      </c>
      <c r="X102" s="52">
        <f>X100</f>
        <v>0</v>
      </c>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32"/>
    </row>
    <row r="103" spans="1:111" ht="15.75" customHeight="1" x14ac:dyDescent="0.25">
      <c r="A103" s="187" t="s">
        <v>54</v>
      </c>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9"/>
    </row>
    <row r="104" spans="1:111" x14ac:dyDescent="0.25">
      <c r="A104" s="34">
        <v>1</v>
      </c>
      <c r="B104" s="88"/>
      <c r="C104" s="88"/>
      <c r="D104" s="88"/>
      <c r="E104" s="88"/>
      <c r="F104" s="154"/>
      <c r="G104" s="35"/>
      <c r="H104" s="35"/>
      <c r="I104" s="35"/>
      <c r="J104" s="35"/>
      <c r="K104" s="35"/>
      <c r="L104" s="35"/>
      <c r="M104" s="35"/>
      <c r="N104" s="35"/>
      <c r="O104" s="36"/>
      <c r="P104" s="36"/>
      <c r="Q104" s="36"/>
      <c r="R104" s="36"/>
      <c r="S104" s="36"/>
      <c r="T104" s="36"/>
      <c r="U104" s="36"/>
      <c r="V104" s="36"/>
      <c r="W104" s="36"/>
      <c r="X104" s="37"/>
    </row>
    <row r="105" spans="1:111" ht="15.75" thickBot="1" x14ac:dyDescent="0.3">
      <c r="A105" s="14">
        <v>2</v>
      </c>
      <c r="B105" s="136"/>
      <c r="C105" s="136"/>
      <c r="D105" s="63"/>
      <c r="E105" s="63"/>
      <c r="F105" s="157"/>
      <c r="G105" s="76"/>
      <c r="H105" s="76"/>
      <c r="I105" s="76"/>
      <c r="J105" s="66"/>
      <c r="K105" s="66"/>
      <c r="L105" s="66"/>
      <c r="M105" s="66"/>
      <c r="N105" s="76"/>
      <c r="O105" s="64"/>
      <c r="P105" s="64"/>
      <c r="Q105" s="64"/>
      <c r="R105" s="77"/>
      <c r="S105" s="64"/>
      <c r="T105" s="64"/>
      <c r="U105" s="64"/>
      <c r="V105" s="64"/>
      <c r="W105" s="64"/>
      <c r="X105" s="65"/>
    </row>
    <row r="106" spans="1:111" s="33" customFormat="1" ht="17.25" customHeight="1" thickBot="1" x14ac:dyDescent="0.3">
      <c r="A106" s="184" t="s">
        <v>94</v>
      </c>
      <c r="B106" s="185"/>
      <c r="C106" s="185"/>
      <c r="D106" s="185"/>
      <c r="E106" s="185"/>
      <c r="F106" s="185"/>
      <c r="G106" s="185"/>
      <c r="H106" s="185"/>
      <c r="I106" s="185"/>
      <c r="J106" s="185"/>
      <c r="K106" s="185"/>
      <c r="L106" s="185"/>
      <c r="M106" s="185"/>
      <c r="N106" s="186"/>
      <c r="O106" s="79">
        <v>0</v>
      </c>
      <c r="P106" s="79">
        <v>0</v>
      </c>
      <c r="Q106" s="79">
        <v>0</v>
      </c>
      <c r="R106" s="79">
        <v>0</v>
      </c>
      <c r="S106" s="79">
        <v>0</v>
      </c>
      <c r="T106" s="79">
        <v>0</v>
      </c>
      <c r="U106" s="38"/>
      <c r="V106" s="38">
        <v>0</v>
      </c>
      <c r="W106" s="38">
        <v>0</v>
      </c>
      <c r="X106" s="52">
        <v>0</v>
      </c>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32"/>
    </row>
    <row r="107" spans="1:111" ht="15.75" customHeight="1" x14ac:dyDescent="0.25">
      <c r="A107" s="187" t="s">
        <v>55</v>
      </c>
      <c r="B107" s="188"/>
      <c r="C107" s="188"/>
      <c r="D107" s="188"/>
      <c r="E107" s="188"/>
      <c r="F107" s="188"/>
      <c r="G107" s="188"/>
      <c r="H107" s="188"/>
      <c r="I107" s="188"/>
      <c r="J107" s="188"/>
      <c r="K107" s="188"/>
      <c r="L107" s="188"/>
      <c r="M107" s="188"/>
      <c r="N107" s="188"/>
      <c r="O107" s="190"/>
      <c r="P107" s="190"/>
      <c r="Q107" s="190"/>
      <c r="R107" s="190"/>
      <c r="S107" s="190"/>
      <c r="T107" s="190"/>
      <c r="U107" s="188"/>
      <c r="V107" s="188"/>
      <c r="W107" s="188"/>
      <c r="X107" s="189"/>
    </row>
    <row r="108" spans="1:111" x14ac:dyDescent="0.25">
      <c r="A108" s="34">
        <v>1</v>
      </c>
      <c r="B108" s="35"/>
      <c r="C108" s="35"/>
      <c r="D108" s="35"/>
      <c r="E108" s="35"/>
      <c r="F108" s="154"/>
      <c r="G108" s="35"/>
      <c r="H108" s="35"/>
      <c r="I108" s="35"/>
      <c r="J108" s="35"/>
      <c r="K108" s="35"/>
      <c r="L108" s="35"/>
      <c r="M108" s="35"/>
      <c r="N108" s="35"/>
      <c r="O108" s="36"/>
      <c r="P108" s="36"/>
      <c r="Q108" s="36"/>
      <c r="R108" s="36"/>
      <c r="S108" s="36"/>
      <c r="T108" s="36"/>
      <c r="U108" s="36"/>
      <c r="V108" s="36"/>
      <c r="W108" s="36"/>
      <c r="X108" s="37"/>
    </row>
    <row r="109" spans="1:111" ht="15.75" thickBot="1" x14ac:dyDescent="0.3">
      <c r="A109" s="14">
        <v>2</v>
      </c>
      <c r="B109" s="76"/>
      <c r="C109" s="76"/>
      <c r="D109" s="66"/>
      <c r="E109" s="66"/>
      <c r="F109" s="157"/>
      <c r="G109" s="76"/>
      <c r="H109" s="76"/>
      <c r="I109" s="76"/>
      <c r="J109" s="66"/>
      <c r="K109" s="66"/>
      <c r="L109" s="66"/>
      <c r="M109" s="66"/>
      <c r="N109" s="76"/>
      <c r="O109" s="64"/>
      <c r="P109" s="64"/>
      <c r="Q109" s="64"/>
      <c r="R109" s="77"/>
      <c r="S109" s="64"/>
      <c r="T109" s="64"/>
      <c r="U109" s="64"/>
      <c r="V109" s="64"/>
      <c r="W109" s="64"/>
      <c r="X109" s="65"/>
    </row>
    <row r="110" spans="1:111" s="33" customFormat="1" ht="17.25" customHeight="1" thickBot="1" x14ac:dyDescent="0.3">
      <c r="A110" s="184" t="s">
        <v>95</v>
      </c>
      <c r="B110" s="185"/>
      <c r="C110" s="185"/>
      <c r="D110" s="185"/>
      <c r="E110" s="185"/>
      <c r="F110" s="185"/>
      <c r="G110" s="185"/>
      <c r="H110" s="185"/>
      <c r="I110" s="185"/>
      <c r="J110" s="185"/>
      <c r="K110" s="185"/>
      <c r="L110" s="185"/>
      <c r="M110" s="185"/>
      <c r="N110" s="186"/>
      <c r="O110" s="79">
        <v>0</v>
      </c>
      <c r="P110" s="79">
        <v>0</v>
      </c>
      <c r="Q110" s="79">
        <v>0</v>
      </c>
      <c r="R110" s="79">
        <v>0</v>
      </c>
      <c r="S110" s="79">
        <v>0</v>
      </c>
      <c r="T110" s="79">
        <v>0</v>
      </c>
      <c r="U110" s="38"/>
      <c r="V110" s="38">
        <v>0</v>
      </c>
      <c r="W110" s="38">
        <v>0</v>
      </c>
      <c r="X110" s="52">
        <v>0</v>
      </c>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32"/>
    </row>
    <row r="111" spans="1:111" ht="15.75" customHeight="1" thickBot="1" x14ac:dyDescent="0.3">
      <c r="A111" s="180" t="s">
        <v>56</v>
      </c>
      <c r="B111" s="181"/>
      <c r="C111" s="181"/>
      <c r="D111" s="181"/>
      <c r="E111" s="181"/>
      <c r="F111" s="181"/>
      <c r="G111" s="181"/>
      <c r="H111" s="181"/>
      <c r="I111" s="181"/>
      <c r="J111" s="181"/>
      <c r="K111" s="181"/>
      <c r="L111" s="181"/>
      <c r="M111" s="181"/>
      <c r="N111" s="181"/>
      <c r="O111" s="182"/>
      <c r="P111" s="182"/>
      <c r="Q111" s="182"/>
      <c r="R111" s="182"/>
      <c r="S111" s="182"/>
      <c r="T111" s="182"/>
      <c r="U111" s="181"/>
      <c r="V111" s="181"/>
      <c r="W111" s="181"/>
      <c r="X111" s="183"/>
    </row>
    <row r="112" spans="1:111" x14ac:dyDescent="0.25">
      <c r="A112" s="34">
        <v>1</v>
      </c>
      <c r="B112" s="35"/>
      <c r="C112" s="35"/>
      <c r="D112" s="35"/>
      <c r="E112" s="35"/>
      <c r="F112" s="154"/>
      <c r="G112" s="35"/>
      <c r="H112" s="35"/>
      <c r="I112" s="35"/>
      <c r="J112" s="35"/>
      <c r="K112" s="35"/>
      <c r="L112" s="35"/>
      <c r="M112" s="35"/>
      <c r="N112" s="35"/>
      <c r="O112" s="36"/>
      <c r="P112" s="36"/>
      <c r="Q112" s="36"/>
      <c r="R112" s="36"/>
      <c r="S112" s="36"/>
      <c r="T112" s="36"/>
      <c r="U112" s="36"/>
      <c r="V112" s="36"/>
      <c r="W112" s="36"/>
      <c r="X112" s="37"/>
    </row>
    <row r="113" spans="1:111" x14ac:dyDescent="0.25">
      <c r="A113" s="7">
        <v>2</v>
      </c>
      <c r="B113" s="35"/>
      <c r="C113" s="35"/>
      <c r="D113" s="59"/>
      <c r="E113" s="59"/>
      <c r="F113" s="154"/>
      <c r="G113" s="35"/>
      <c r="H113" s="35"/>
      <c r="I113" s="35"/>
      <c r="J113" s="59"/>
      <c r="K113" s="59"/>
      <c r="L113" s="59"/>
      <c r="M113" s="59"/>
      <c r="N113" s="35"/>
      <c r="O113" s="117"/>
      <c r="P113" s="117"/>
      <c r="Q113" s="117"/>
      <c r="R113" s="36"/>
      <c r="S113" s="117"/>
      <c r="T113" s="117"/>
      <c r="U113" s="117"/>
      <c r="V113" s="117"/>
      <c r="W113" s="117"/>
      <c r="X113" s="60"/>
    </row>
    <row r="114" spans="1:111" ht="15.75" thickBot="1" x14ac:dyDescent="0.3">
      <c r="A114" s="14">
        <v>3</v>
      </c>
      <c r="B114" s="76"/>
      <c r="C114" s="76"/>
      <c r="D114" s="66"/>
      <c r="E114" s="66"/>
      <c r="F114" s="157"/>
      <c r="G114" s="76"/>
      <c r="H114" s="76"/>
      <c r="I114" s="76"/>
      <c r="J114" s="66"/>
      <c r="K114" s="66"/>
      <c r="L114" s="66"/>
      <c r="M114" s="66"/>
      <c r="N114" s="76"/>
      <c r="O114" s="64"/>
      <c r="P114" s="64"/>
      <c r="Q114" s="64"/>
      <c r="R114" s="77"/>
      <c r="S114" s="64"/>
      <c r="T114" s="64"/>
      <c r="U114" s="64"/>
      <c r="V114" s="64"/>
      <c r="W114" s="64"/>
      <c r="X114" s="65"/>
    </row>
    <row r="115" spans="1:111" s="33" customFormat="1" ht="17.25" customHeight="1" thickBot="1" x14ac:dyDescent="0.3">
      <c r="A115" s="184" t="s">
        <v>96</v>
      </c>
      <c r="B115" s="185"/>
      <c r="C115" s="185"/>
      <c r="D115" s="185"/>
      <c r="E115" s="185"/>
      <c r="F115" s="185"/>
      <c r="G115" s="185"/>
      <c r="H115" s="185"/>
      <c r="I115" s="185"/>
      <c r="J115" s="185"/>
      <c r="K115" s="185"/>
      <c r="L115" s="185"/>
      <c r="M115" s="185"/>
      <c r="N115" s="186"/>
      <c r="O115" s="38">
        <f>O112</f>
        <v>0</v>
      </c>
      <c r="P115" s="38">
        <f t="shared" ref="P115:T115" si="20">P112</f>
        <v>0</v>
      </c>
      <c r="Q115" s="38">
        <f t="shared" si="20"/>
        <v>0</v>
      </c>
      <c r="R115" s="38">
        <f t="shared" si="20"/>
        <v>0</v>
      </c>
      <c r="S115" s="38">
        <f t="shared" si="20"/>
        <v>0</v>
      </c>
      <c r="T115" s="38">
        <f t="shared" si="20"/>
        <v>0</v>
      </c>
      <c r="U115" s="38"/>
      <c r="V115" s="38">
        <f>V112</f>
        <v>0</v>
      </c>
      <c r="W115" s="38">
        <f>W112</f>
        <v>0</v>
      </c>
      <c r="X115" s="52">
        <f>X112</f>
        <v>0</v>
      </c>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32"/>
    </row>
    <row r="116" spans="1:111" ht="15.75" customHeight="1" thickBot="1" x14ac:dyDescent="0.3">
      <c r="A116" s="180" t="s">
        <v>57</v>
      </c>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3"/>
    </row>
    <row r="117" spans="1:111" x14ac:dyDescent="0.25">
      <c r="A117" s="34">
        <v>1</v>
      </c>
      <c r="B117" s="35"/>
      <c r="C117" s="35"/>
      <c r="D117" s="35"/>
      <c r="E117" s="35"/>
      <c r="F117" s="154"/>
      <c r="G117" s="35"/>
      <c r="H117" s="35"/>
      <c r="I117" s="35"/>
      <c r="J117" s="35"/>
      <c r="K117" s="35"/>
      <c r="L117" s="35"/>
      <c r="M117" s="35"/>
      <c r="N117" s="35"/>
      <c r="O117" s="36"/>
      <c r="P117" s="36"/>
      <c r="Q117" s="36"/>
      <c r="R117" s="36"/>
      <c r="S117" s="36"/>
      <c r="T117" s="36"/>
      <c r="U117" s="36"/>
      <c r="V117" s="36"/>
      <c r="W117" s="36"/>
      <c r="X117" s="37"/>
    </row>
    <row r="118" spans="1:111" x14ac:dyDescent="0.25">
      <c r="A118" s="7">
        <v>2</v>
      </c>
      <c r="B118" s="35"/>
      <c r="C118" s="35"/>
      <c r="D118" s="59"/>
      <c r="E118" s="59"/>
      <c r="F118" s="154"/>
      <c r="G118" s="35"/>
      <c r="H118" s="35"/>
      <c r="I118" s="35"/>
      <c r="J118" s="59"/>
      <c r="K118" s="59"/>
      <c r="L118" s="59"/>
      <c r="M118" s="59"/>
      <c r="N118" s="35"/>
      <c r="O118" s="117"/>
      <c r="P118" s="117"/>
      <c r="Q118" s="117"/>
      <c r="R118" s="36"/>
      <c r="S118" s="117"/>
      <c r="T118" s="117"/>
      <c r="U118" s="117"/>
      <c r="V118" s="117"/>
      <c r="W118" s="117"/>
      <c r="X118" s="60"/>
    </row>
    <row r="119" spans="1:111" ht="15.75" thickBot="1" x14ac:dyDescent="0.3">
      <c r="A119" s="14">
        <v>3</v>
      </c>
      <c r="B119" s="76"/>
      <c r="C119" s="76"/>
      <c r="D119" s="66"/>
      <c r="E119" s="66"/>
      <c r="F119" s="157"/>
      <c r="G119" s="76"/>
      <c r="H119" s="76"/>
      <c r="I119" s="76"/>
      <c r="J119" s="66"/>
      <c r="K119" s="66"/>
      <c r="L119" s="66"/>
      <c r="M119" s="66"/>
      <c r="N119" s="76"/>
      <c r="O119" s="64"/>
      <c r="P119" s="64"/>
      <c r="Q119" s="64"/>
      <c r="R119" s="77"/>
      <c r="S119" s="64"/>
      <c r="T119" s="64"/>
      <c r="U119" s="64"/>
      <c r="V119" s="64"/>
      <c r="W119" s="64"/>
      <c r="X119" s="65"/>
    </row>
    <row r="120" spans="1:111" s="33" customFormat="1" ht="17.25" customHeight="1" thickBot="1" x14ac:dyDescent="0.3">
      <c r="A120" s="184" t="s">
        <v>97</v>
      </c>
      <c r="B120" s="185"/>
      <c r="C120" s="185"/>
      <c r="D120" s="185"/>
      <c r="E120" s="185"/>
      <c r="F120" s="185"/>
      <c r="G120" s="185"/>
      <c r="H120" s="185"/>
      <c r="I120" s="185"/>
      <c r="J120" s="185"/>
      <c r="K120" s="185"/>
      <c r="L120" s="185"/>
      <c r="M120" s="185"/>
      <c r="N120" s="186"/>
      <c r="O120" s="38">
        <f>O117</f>
        <v>0</v>
      </c>
      <c r="P120" s="38">
        <f t="shared" ref="P120:T120" si="21">P117</f>
        <v>0</v>
      </c>
      <c r="Q120" s="38">
        <f t="shared" si="21"/>
        <v>0</v>
      </c>
      <c r="R120" s="38">
        <f t="shared" si="21"/>
        <v>0</v>
      </c>
      <c r="S120" s="38">
        <f t="shared" si="21"/>
        <v>0</v>
      </c>
      <c r="T120" s="38">
        <f t="shared" si="21"/>
        <v>0</v>
      </c>
      <c r="U120" s="38"/>
      <c r="V120" s="38">
        <f>V117</f>
        <v>0</v>
      </c>
      <c r="W120" s="38">
        <f>W117</f>
        <v>0</v>
      </c>
      <c r="X120" s="52">
        <f>X117</f>
        <v>0</v>
      </c>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32"/>
    </row>
    <row r="121" spans="1:111" ht="15.75" customHeight="1" x14ac:dyDescent="0.25">
      <c r="A121" s="187" t="s">
        <v>58</v>
      </c>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9"/>
    </row>
    <row r="122" spans="1:111" x14ac:dyDescent="0.25">
      <c r="A122" s="34">
        <v>1</v>
      </c>
      <c r="B122" s="35"/>
      <c r="C122" s="35"/>
      <c r="D122" s="35"/>
      <c r="E122" s="35"/>
      <c r="F122" s="154"/>
      <c r="G122" s="35"/>
      <c r="H122" s="35"/>
      <c r="I122" s="35"/>
      <c r="J122" s="35"/>
      <c r="K122" s="35"/>
      <c r="L122" s="35"/>
      <c r="M122" s="35"/>
      <c r="N122" s="35"/>
      <c r="O122" s="36"/>
      <c r="P122" s="36"/>
      <c r="Q122" s="36"/>
      <c r="R122" s="36"/>
      <c r="S122" s="36"/>
      <c r="T122" s="36"/>
      <c r="U122" s="36"/>
      <c r="V122" s="36"/>
      <c r="W122" s="36"/>
      <c r="X122" s="37"/>
    </row>
    <row r="123" spans="1:111" ht="15.75" thickBot="1" x14ac:dyDescent="0.3">
      <c r="A123" s="14">
        <v>2</v>
      </c>
      <c r="B123" s="76"/>
      <c r="C123" s="76"/>
      <c r="D123" s="66"/>
      <c r="E123" s="66"/>
      <c r="F123" s="157"/>
      <c r="G123" s="76"/>
      <c r="H123" s="76"/>
      <c r="I123" s="76"/>
      <c r="J123" s="66"/>
      <c r="K123" s="66"/>
      <c r="L123" s="66"/>
      <c r="M123" s="66"/>
      <c r="N123" s="76"/>
      <c r="O123" s="64"/>
      <c r="P123" s="64"/>
      <c r="Q123" s="64"/>
      <c r="R123" s="77"/>
      <c r="S123" s="64"/>
      <c r="T123" s="64"/>
      <c r="U123" s="64"/>
      <c r="V123" s="64"/>
      <c r="W123" s="64"/>
      <c r="X123" s="65"/>
    </row>
    <row r="124" spans="1:111" s="33" customFormat="1" ht="17.25" customHeight="1" thickBot="1" x14ac:dyDescent="0.3">
      <c r="A124" s="184" t="s">
        <v>98</v>
      </c>
      <c r="B124" s="185"/>
      <c r="C124" s="185"/>
      <c r="D124" s="185"/>
      <c r="E124" s="185"/>
      <c r="F124" s="185"/>
      <c r="G124" s="185"/>
      <c r="H124" s="185"/>
      <c r="I124" s="185"/>
      <c r="J124" s="185"/>
      <c r="K124" s="185"/>
      <c r="L124" s="185"/>
      <c r="M124" s="185"/>
      <c r="N124" s="186"/>
      <c r="O124" s="38">
        <v>0</v>
      </c>
      <c r="P124" s="38">
        <v>0</v>
      </c>
      <c r="Q124" s="38">
        <v>0</v>
      </c>
      <c r="R124" s="38">
        <v>0</v>
      </c>
      <c r="S124" s="38">
        <v>0</v>
      </c>
      <c r="T124" s="38">
        <v>0</v>
      </c>
      <c r="U124" s="38"/>
      <c r="V124" s="38">
        <v>0</v>
      </c>
      <c r="W124" s="38">
        <v>0</v>
      </c>
      <c r="X124" s="52">
        <v>0</v>
      </c>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32"/>
    </row>
    <row r="125" spans="1:111" ht="15.75" customHeight="1" x14ac:dyDescent="0.25">
      <c r="A125" s="187" t="s">
        <v>59</v>
      </c>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9"/>
    </row>
    <row r="126" spans="1:111" x14ac:dyDescent="0.25">
      <c r="A126" s="34">
        <v>1</v>
      </c>
      <c r="B126" s="35"/>
      <c r="C126" s="35"/>
      <c r="D126" s="35"/>
      <c r="E126" s="35"/>
      <c r="F126" s="154"/>
      <c r="G126" s="35"/>
      <c r="H126" s="35"/>
      <c r="I126" s="35"/>
      <c r="J126" s="35"/>
      <c r="K126" s="35"/>
      <c r="L126" s="35"/>
      <c r="M126" s="35"/>
      <c r="N126" s="35"/>
      <c r="O126" s="36"/>
      <c r="P126" s="36"/>
      <c r="Q126" s="36"/>
      <c r="R126" s="36"/>
      <c r="S126" s="36"/>
      <c r="T126" s="36"/>
      <c r="U126" s="36"/>
      <c r="V126" s="36"/>
      <c r="W126" s="36"/>
      <c r="X126" s="37"/>
    </row>
    <row r="127" spans="1:111" ht="15.75" thickBot="1" x14ac:dyDescent="0.3">
      <c r="A127" s="14">
        <v>2</v>
      </c>
      <c r="B127" s="76"/>
      <c r="C127" s="76"/>
      <c r="D127" s="66"/>
      <c r="E127" s="66"/>
      <c r="F127" s="157"/>
      <c r="G127" s="76"/>
      <c r="H127" s="76"/>
      <c r="I127" s="76"/>
      <c r="J127" s="66"/>
      <c r="K127" s="66"/>
      <c r="L127" s="66"/>
      <c r="M127" s="66"/>
      <c r="N127" s="76"/>
      <c r="O127" s="64"/>
      <c r="P127" s="64"/>
      <c r="Q127" s="64"/>
      <c r="R127" s="77"/>
      <c r="S127" s="64"/>
      <c r="T127" s="64"/>
      <c r="U127" s="64"/>
      <c r="V127" s="64"/>
      <c r="W127" s="64"/>
      <c r="X127" s="65"/>
    </row>
    <row r="128" spans="1:111" s="33" customFormat="1" ht="17.25" customHeight="1" thickBot="1" x14ac:dyDescent="0.3">
      <c r="A128" s="184" t="s">
        <v>99</v>
      </c>
      <c r="B128" s="185"/>
      <c r="C128" s="185"/>
      <c r="D128" s="185"/>
      <c r="E128" s="185"/>
      <c r="F128" s="185"/>
      <c r="G128" s="185"/>
      <c r="H128" s="185"/>
      <c r="I128" s="185"/>
      <c r="J128" s="185"/>
      <c r="K128" s="185"/>
      <c r="L128" s="185"/>
      <c r="M128" s="185"/>
      <c r="N128" s="186"/>
      <c r="O128" s="38">
        <v>0</v>
      </c>
      <c r="P128" s="38">
        <v>0</v>
      </c>
      <c r="Q128" s="38">
        <v>0</v>
      </c>
      <c r="R128" s="38">
        <v>0</v>
      </c>
      <c r="S128" s="38">
        <v>0</v>
      </c>
      <c r="T128" s="38">
        <v>0</v>
      </c>
      <c r="U128" s="38"/>
      <c r="V128" s="38">
        <v>0</v>
      </c>
      <c r="W128" s="38">
        <v>0</v>
      </c>
      <c r="X128" s="52">
        <v>0</v>
      </c>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32"/>
    </row>
    <row r="129" spans="1:111" ht="15.75" customHeight="1" x14ac:dyDescent="0.25">
      <c r="A129" s="187" t="s">
        <v>60</v>
      </c>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9"/>
    </row>
    <row r="130" spans="1:111" x14ac:dyDescent="0.25">
      <c r="A130" s="34">
        <v>1</v>
      </c>
      <c r="B130" s="35"/>
      <c r="C130" s="35"/>
      <c r="D130" s="35"/>
      <c r="E130" s="35"/>
      <c r="F130" s="154"/>
      <c r="G130" s="35"/>
      <c r="H130" s="35"/>
      <c r="I130" s="35"/>
      <c r="J130" s="35"/>
      <c r="K130" s="35"/>
      <c r="L130" s="35"/>
      <c r="M130" s="35"/>
      <c r="N130" s="35"/>
      <c r="O130" s="36"/>
      <c r="P130" s="36"/>
      <c r="Q130" s="36"/>
      <c r="R130" s="36"/>
      <c r="S130" s="36"/>
      <c r="T130" s="36"/>
      <c r="U130" s="36"/>
      <c r="V130" s="36"/>
      <c r="W130" s="36"/>
      <c r="X130" s="37"/>
    </row>
    <row r="131" spans="1:111" ht="15.75" thickBot="1" x14ac:dyDescent="0.3">
      <c r="A131" s="14">
        <v>2</v>
      </c>
      <c r="B131" s="76"/>
      <c r="C131" s="76"/>
      <c r="D131" s="66"/>
      <c r="E131" s="66"/>
      <c r="F131" s="157"/>
      <c r="G131" s="76"/>
      <c r="H131" s="76"/>
      <c r="I131" s="76"/>
      <c r="J131" s="66"/>
      <c r="K131" s="66"/>
      <c r="L131" s="66"/>
      <c r="M131" s="66"/>
      <c r="N131" s="76"/>
      <c r="O131" s="64"/>
      <c r="P131" s="64"/>
      <c r="Q131" s="64"/>
      <c r="R131" s="77"/>
      <c r="S131" s="64"/>
      <c r="T131" s="64"/>
      <c r="U131" s="64"/>
      <c r="V131" s="64"/>
      <c r="W131" s="64"/>
      <c r="X131" s="65"/>
    </row>
    <row r="132" spans="1:111" s="33" customFormat="1" ht="17.25" customHeight="1" thickBot="1" x14ac:dyDescent="0.3">
      <c r="A132" s="184" t="s">
        <v>100</v>
      </c>
      <c r="B132" s="185"/>
      <c r="C132" s="185"/>
      <c r="D132" s="185"/>
      <c r="E132" s="185"/>
      <c r="F132" s="185"/>
      <c r="G132" s="185"/>
      <c r="H132" s="185"/>
      <c r="I132" s="185"/>
      <c r="J132" s="185"/>
      <c r="K132" s="185"/>
      <c r="L132" s="185"/>
      <c r="M132" s="185"/>
      <c r="N132" s="186"/>
      <c r="O132" s="79">
        <v>0</v>
      </c>
      <c r="P132" s="79">
        <v>0</v>
      </c>
      <c r="Q132" s="79">
        <v>0</v>
      </c>
      <c r="R132" s="79">
        <v>0</v>
      </c>
      <c r="S132" s="79">
        <v>0</v>
      </c>
      <c r="T132" s="79">
        <v>0</v>
      </c>
      <c r="U132" s="38"/>
      <c r="V132" s="38">
        <v>0</v>
      </c>
      <c r="W132" s="38">
        <v>0</v>
      </c>
      <c r="X132" s="52">
        <v>0</v>
      </c>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32"/>
    </row>
    <row r="133" spans="1:111" ht="15.75" customHeight="1" x14ac:dyDescent="0.25">
      <c r="A133" s="187" t="s">
        <v>61</v>
      </c>
      <c r="B133" s="188"/>
      <c r="C133" s="188"/>
      <c r="D133" s="188"/>
      <c r="E133" s="188"/>
      <c r="F133" s="188"/>
      <c r="G133" s="188"/>
      <c r="H133" s="188"/>
      <c r="I133" s="188"/>
      <c r="J133" s="188"/>
      <c r="K133" s="188"/>
      <c r="L133" s="188"/>
      <c r="M133" s="188"/>
      <c r="N133" s="188"/>
      <c r="O133" s="190"/>
      <c r="P133" s="190"/>
      <c r="Q133" s="190"/>
      <c r="R133" s="190"/>
      <c r="S133" s="190"/>
      <c r="T133" s="190"/>
      <c r="U133" s="188"/>
      <c r="V133" s="188"/>
      <c r="W133" s="188"/>
      <c r="X133" s="189"/>
    </row>
    <row r="134" spans="1:111" s="96" customFormat="1" ht="77.25" thickBot="1" x14ac:dyDescent="0.3">
      <c r="A134" s="7">
        <v>1</v>
      </c>
      <c r="B134" s="59" t="s">
        <v>153</v>
      </c>
      <c r="C134" s="59" t="s">
        <v>370</v>
      </c>
      <c r="D134" s="8" t="s">
        <v>181</v>
      </c>
      <c r="E134" s="9" t="s">
        <v>182</v>
      </c>
      <c r="F134" s="30" t="s">
        <v>183</v>
      </c>
      <c r="G134" s="11">
        <v>42370</v>
      </c>
      <c r="H134" s="11">
        <v>43465</v>
      </c>
      <c r="I134" s="9" t="s">
        <v>116</v>
      </c>
      <c r="J134" s="124" t="s">
        <v>184</v>
      </c>
      <c r="K134" s="59" t="s">
        <v>185</v>
      </c>
      <c r="L134" s="59" t="s">
        <v>186</v>
      </c>
      <c r="M134" s="9" t="s">
        <v>187</v>
      </c>
      <c r="N134" s="9">
        <v>121</v>
      </c>
      <c r="O134" s="6">
        <v>2207636.73</v>
      </c>
      <c r="P134" s="6">
        <v>398935.95</v>
      </c>
      <c r="Q134" s="6">
        <v>0</v>
      </c>
      <c r="R134" s="6">
        <v>0</v>
      </c>
      <c r="S134" s="6">
        <v>803807.58</v>
      </c>
      <c r="T134" s="12">
        <f>O134+P134+Q134+R134+S134</f>
        <v>3410380.2600000002</v>
      </c>
      <c r="U134" s="13" t="s">
        <v>118</v>
      </c>
      <c r="V134" s="101">
        <v>2</v>
      </c>
      <c r="W134" s="46">
        <f>1979977.81+117200.06</f>
        <v>2097177.87</v>
      </c>
      <c r="X134" s="46">
        <f>357796.34+21178.9</f>
        <v>378975.24000000005</v>
      </c>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97"/>
    </row>
    <row r="135" spans="1:111" s="33" customFormat="1" ht="17.25" customHeight="1" thickBot="1" x14ac:dyDescent="0.3">
      <c r="A135" s="184" t="s">
        <v>101</v>
      </c>
      <c r="B135" s="185"/>
      <c r="C135" s="185"/>
      <c r="D135" s="185"/>
      <c r="E135" s="185"/>
      <c r="F135" s="185"/>
      <c r="G135" s="185"/>
      <c r="H135" s="185"/>
      <c r="I135" s="185"/>
      <c r="J135" s="185"/>
      <c r="K135" s="185"/>
      <c r="L135" s="185"/>
      <c r="M135" s="185"/>
      <c r="N135" s="186"/>
      <c r="O135" s="79">
        <f>O134</f>
        <v>2207636.73</v>
      </c>
      <c r="P135" s="79">
        <f t="shared" ref="P135:T135" si="22">P134</f>
        <v>398935.95</v>
      </c>
      <c r="Q135" s="79">
        <f t="shared" si="22"/>
        <v>0</v>
      </c>
      <c r="R135" s="79">
        <f t="shared" si="22"/>
        <v>0</v>
      </c>
      <c r="S135" s="79">
        <f t="shared" si="22"/>
        <v>803807.58</v>
      </c>
      <c r="T135" s="79">
        <f t="shared" si="22"/>
        <v>3410380.2600000002</v>
      </c>
      <c r="U135" s="38"/>
      <c r="V135" s="89">
        <f>V134</f>
        <v>2</v>
      </c>
      <c r="W135" s="89">
        <f>W134</f>
        <v>2097177.87</v>
      </c>
      <c r="X135" s="90">
        <f>X134</f>
        <v>378975.24000000005</v>
      </c>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32"/>
    </row>
    <row r="136" spans="1:111" ht="15.75" customHeight="1" x14ac:dyDescent="0.25">
      <c r="A136" s="187" t="s">
        <v>62</v>
      </c>
      <c r="B136" s="188"/>
      <c r="C136" s="188"/>
      <c r="D136" s="188"/>
      <c r="E136" s="188"/>
      <c r="F136" s="188"/>
      <c r="G136" s="188"/>
      <c r="H136" s="188"/>
      <c r="I136" s="188"/>
      <c r="J136" s="188"/>
      <c r="K136" s="188"/>
      <c r="L136" s="188"/>
      <c r="M136" s="188"/>
      <c r="N136" s="188"/>
      <c r="O136" s="190"/>
      <c r="P136" s="190"/>
      <c r="Q136" s="190"/>
      <c r="R136" s="190"/>
      <c r="S136" s="190"/>
      <c r="T136" s="190"/>
      <c r="U136" s="188"/>
      <c r="V136" s="188"/>
      <c r="W136" s="188"/>
      <c r="X136" s="189"/>
    </row>
    <row r="137" spans="1:111" x14ac:dyDescent="0.25">
      <c r="A137" s="34">
        <v>1</v>
      </c>
      <c r="B137" s="35"/>
      <c r="C137" s="35"/>
      <c r="D137" s="35"/>
      <c r="E137" s="35"/>
      <c r="F137" s="154"/>
      <c r="G137" s="35"/>
      <c r="H137" s="35"/>
      <c r="I137" s="35"/>
      <c r="J137" s="35"/>
      <c r="K137" s="35"/>
      <c r="L137" s="35"/>
      <c r="M137" s="35"/>
      <c r="N137" s="35"/>
      <c r="O137" s="36"/>
      <c r="P137" s="36"/>
      <c r="Q137" s="36"/>
      <c r="R137" s="36"/>
      <c r="S137" s="36"/>
      <c r="T137" s="36"/>
      <c r="U137" s="36"/>
      <c r="V137" s="36"/>
      <c r="W137" s="36"/>
      <c r="X137" s="37"/>
    </row>
    <row r="138" spans="1:111" ht="15.75" thickBot="1" x14ac:dyDescent="0.3">
      <c r="A138" s="14">
        <v>2</v>
      </c>
      <c r="B138" s="76"/>
      <c r="C138" s="76"/>
      <c r="D138" s="66"/>
      <c r="E138" s="66"/>
      <c r="F138" s="157"/>
      <c r="G138" s="76"/>
      <c r="H138" s="76"/>
      <c r="I138" s="76"/>
      <c r="J138" s="66"/>
      <c r="K138" s="66"/>
      <c r="L138" s="66"/>
      <c r="M138" s="66"/>
      <c r="N138" s="76"/>
      <c r="O138" s="64"/>
      <c r="P138" s="64"/>
      <c r="Q138" s="64"/>
      <c r="R138" s="77"/>
      <c r="S138" s="64"/>
      <c r="T138" s="64"/>
      <c r="U138" s="64"/>
      <c r="V138" s="64"/>
      <c r="W138" s="64"/>
      <c r="X138" s="65"/>
    </row>
    <row r="139" spans="1:111" s="33" customFormat="1" ht="17.25" customHeight="1" thickBot="1" x14ac:dyDescent="0.3">
      <c r="A139" s="184" t="s">
        <v>102</v>
      </c>
      <c r="B139" s="185"/>
      <c r="C139" s="185"/>
      <c r="D139" s="185"/>
      <c r="E139" s="185"/>
      <c r="F139" s="185"/>
      <c r="G139" s="185"/>
      <c r="H139" s="185"/>
      <c r="I139" s="185"/>
      <c r="J139" s="185"/>
      <c r="K139" s="185"/>
      <c r="L139" s="185"/>
      <c r="M139" s="185"/>
      <c r="N139" s="186"/>
      <c r="O139" s="79">
        <v>0</v>
      </c>
      <c r="P139" s="79">
        <v>0</v>
      </c>
      <c r="Q139" s="79">
        <v>0</v>
      </c>
      <c r="R139" s="79">
        <v>0</v>
      </c>
      <c r="S139" s="79">
        <v>0</v>
      </c>
      <c r="T139" s="79">
        <v>0</v>
      </c>
      <c r="U139" s="38"/>
      <c r="V139" s="38">
        <v>0</v>
      </c>
      <c r="W139" s="38">
        <v>0</v>
      </c>
      <c r="X139" s="52">
        <v>0</v>
      </c>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32"/>
    </row>
    <row r="140" spans="1:111" ht="15.75" customHeight="1" x14ac:dyDescent="0.25">
      <c r="A140" s="187" t="s">
        <v>63</v>
      </c>
      <c r="B140" s="188"/>
      <c r="C140" s="188"/>
      <c r="D140" s="188"/>
      <c r="E140" s="188"/>
      <c r="F140" s="188"/>
      <c r="G140" s="188"/>
      <c r="H140" s="188"/>
      <c r="I140" s="188"/>
      <c r="J140" s="188"/>
      <c r="K140" s="188"/>
      <c r="L140" s="188"/>
      <c r="M140" s="188"/>
      <c r="N140" s="188"/>
      <c r="O140" s="190"/>
      <c r="P140" s="190"/>
      <c r="Q140" s="190"/>
      <c r="R140" s="190"/>
      <c r="S140" s="190"/>
      <c r="T140" s="190"/>
      <c r="U140" s="188"/>
      <c r="V140" s="188"/>
      <c r="W140" s="188"/>
      <c r="X140" s="189"/>
    </row>
    <row r="141" spans="1:111" x14ac:dyDescent="0.25">
      <c r="A141" s="34">
        <v>1</v>
      </c>
      <c r="B141" s="35"/>
      <c r="C141" s="35"/>
      <c r="D141" s="35"/>
      <c r="E141" s="35"/>
      <c r="F141" s="154"/>
      <c r="G141" s="35"/>
      <c r="H141" s="35"/>
      <c r="I141" s="35"/>
      <c r="J141" s="35"/>
      <c r="K141" s="35"/>
      <c r="L141" s="35"/>
      <c r="M141" s="35"/>
      <c r="N141" s="35"/>
      <c r="O141" s="36"/>
      <c r="P141" s="36"/>
      <c r="Q141" s="36"/>
      <c r="R141" s="36"/>
      <c r="S141" s="36"/>
      <c r="T141" s="36"/>
      <c r="U141" s="36"/>
      <c r="V141" s="36"/>
      <c r="W141" s="36"/>
      <c r="X141" s="37"/>
    </row>
    <row r="142" spans="1:111" ht="15.75" thickBot="1" x14ac:dyDescent="0.3">
      <c r="A142" s="14">
        <v>2</v>
      </c>
      <c r="B142" s="76"/>
      <c r="C142" s="76"/>
      <c r="D142" s="66"/>
      <c r="E142" s="66"/>
      <c r="F142" s="157"/>
      <c r="G142" s="76"/>
      <c r="H142" s="76"/>
      <c r="I142" s="76"/>
      <c r="J142" s="66"/>
      <c r="K142" s="66"/>
      <c r="L142" s="66"/>
      <c r="M142" s="66"/>
      <c r="N142" s="76"/>
      <c r="O142" s="64"/>
      <c r="P142" s="64"/>
      <c r="Q142" s="64"/>
      <c r="R142" s="77"/>
      <c r="S142" s="64"/>
      <c r="T142" s="64"/>
      <c r="U142" s="64"/>
      <c r="V142" s="64"/>
      <c r="W142" s="64"/>
      <c r="X142" s="65"/>
    </row>
    <row r="143" spans="1:111" s="33" customFormat="1" ht="17.25" customHeight="1" thickBot="1" x14ac:dyDescent="0.3">
      <c r="A143" s="184" t="s">
        <v>103</v>
      </c>
      <c r="B143" s="185"/>
      <c r="C143" s="185"/>
      <c r="D143" s="185"/>
      <c r="E143" s="185"/>
      <c r="F143" s="185"/>
      <c r="G143" s="185"/>
      <c r="H143" s="185"/>
      <c r="I143" s="185"/>
      <c r="J143" s="185"/>
      <c r="K143" s="185"/>
      <c r="L143" s="185"/>
      <c r="M143" s="185"/>
      <c r="N143" s="186"/>
      <c r="O143" s="38">
        <v>0</v>
      </c>
      <c r="P143" s="38">
        <v>0</v>
      </c>
      <c r="Q143" s="38">
        <v>0</v>
      </c>
      <c r="R143" s="38">
        <v>0</v>
      </c>
      <c r="S143" s="38">
        <v>0</v>
      </c>
      <c r="T143" s="38">
        <v>0</v>
      </c>
      <c r="U143" s="38"/>
      <c r="V143" s="38">
        <v>0</v>
      </c>
      <c r="W143" s="38">
        <v>0</v>
      </c>
      <c r="X143" s="52">
        <v>0</v>
      </c>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32"/>
    </row>
    <row r="144" spans="1:111" ht="15.75" customHeight="1" x14ac:dyDescent="0.25">
      <c r="A144" s="187" t="s">
        <v>64</v>
      </c>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9"/>
    </row>
    <row r="145" spans="1:111" x14ac:dyDescent="0.25">
      <c r="A145" s="34">
        <v>1</v>
      </c>
      <c r="B145" s="35"/>
      <c r="C145" s="35"/>
      <c r="D145" s="35"/>
      <c r="E145" s="35"/>
      <c r="F145" s="154"/>
      <c r="G145" s="35"/>
      <c r="H145" s="35"/>
      <c r="I145" s="35"/>
      <c r="J145" s="35"/>
      <c r="K145" s="35"/>
      <c r="L145" s="35"/>
      <c r="M145" s="35"/>
      <c r="N145" s="35"/>
      <c r="O145" s="36"/>
      <c r="P145" s="36"/>
      <c r="Q145" s="36"/>
      <c r="R145" s="36"/>
      <c r="S145" s="36"/>
      <c r="T145" s="36"/>
      <c r="U145" s="36"/>
      <c r="V145" s="36"/>
      <c r="W145" s="36"/>
      <c r="X145" s="37"/>
    </row>
    <row r="146" spans="1:111" ht="15.75" thickBot="1" x14ac:dyDescent="0.3">
      <c r="A146" s="14">
        <v>2</v>
      </c>
      <c r="B146" s="76"/>
      <c r="C146" s="76"/>
      <c r="D146" s="66"/>
      <c r="E146" s="66"/>
      <c r="F146" s="157"/>
      <c r="G146" s="76"/>
      <c r="H146" s="76"/>
      <c r="I146" s="76"/>
      <c r="J146" s="66"/>
      <c r="K146" s="66"/>
      <c r="L146" s="66"/>
      <c r="M146" s="66"/>
      <c r="N146" s="76"/>
      <c r="O146" s="64"/>
      <c r="P146" s="64"/>
      <c r="Q146" s="64"/>
      <c r="R146" s="77"/>
      <c r="S146" s="64"/>
      <c r="T146" s="64"/>
      <c r="U146" s="64"/>
      <c r="V146" s="64"/>
      <c r="W146" s="64"/>
      <c r="X146" s="65"/>
    </row>
    <row r="147" spans="1:111" s="33" customFormat="1" ht="17.25" customHeight="1" thickBot="1" x14ac:dyDescent="0.3">
      <c r="A147" s="184" t="s">
        <v>104</v>
      </c>
      <c r="B147" s="185"/>
      <c r="C147" s="185"/>
      <c r="D147" s="185"/>
      <c r="E147" s="185"/>
      <c r="F147" s="185"/>
      <c r="G147" s="185"/>
      <c r="H147" s="185"/>
      <c r="I147" s="185"/>
      <c r="J147" s="185"/>
      <c r="K147" s="185"/>
      <c r="L147" s="185"/>
      <c r="M147" s="185"/>
      <c r="N147" s="186"/>
      <c r="O147" s="38">
        <v>0</v>
      </c>
      <c r="P147" s="38">
        <v>0</v>
      </c>
      <c r="Q147" s="38">
        <v>0</v>
      </c>
      <c r="R147" s="38">
        <v>0</v>
      </c>
      <c r="S147" s="38">
        <v>0</v>
      </c>
      <c r="T147" s="38">
        <v>0</v>
      </c>
      <c r="U147" s="38"/>
      <c r="V147" s="38">
        <v>0</v>
      </c>
      <c r="W147" s="38">
        <v>0</v>
      </c>
      <c r="X147" s="52">
        <v>0</v>
      </c>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32"/>
    </row>
    <row r="148" spans="1:111" ht="15.75" customHeight="1" x14ac:dyDescent="0.25">
      <c r="A148" s="187" t="s">
        <v>65</v>
      </c>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9"/>
    </row>
    <row r="149" spans="1:111" s="58" customFormat="1" x14ac:dyDescent="0.25">
      <c r="A149" s="7">
        <v>1</v>
      </c>
      <c r="B149" s="54"/>
      <c r="C149" s="54"/>
      <c r="D149" s="42"/>
      <c r="E149" s="43"/>
      <c r="F149" s="30"/>
      <c r="G149" s="55"/>
      <c r="H149" s="55"/>
      <c r="I149" s="56"/>
      <c r="J149" s="59"/>
      <c r="K149" s="59"/>
      <c r="L149" s="59"/>
      <c r="M149" s="9"/>
      <c r="N149" s="9"/>
      <c r="O149" s="6"/>
      <c r="P149" s="6"/>
      <c r="Q149" s="6"/>
      <c r="R149" s="6"/>
      <c r="S149" s="6"/>
      <c r="T149" s="12"/>
      <c r="U149" s="13"/>
      <c r="V149" s="9"/>
      <c r="W149" s="6"/>
      <c r="X149" s="57"/>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27"/>
    </row>
    <row r="150" spans="1:111" s="33" customFormat="1" ht="17.25" customHeight="1" thickBot="1" x14ac:dyDescent="0.3">
      <c r="A150" s="178" t="s">
        <v>105</v>
      </c>
      <c r="B150" s="179"/>
      <c r="C150" s="179"/>
      <c r="D150" s="179"/>
      <c r="E150" s="179"/>
      <c r="F150" s="179"/>
      <c r="G150" s="179"/>
      <c r="H150" s="179"/>
      <c r="I150" s="179"/>
      <c r="J150" s="179"/>
      <c r="K150" s="179"/>
      <c r="L150" s="179"/>
      <c r="M150" s="179"/>
      <c r="N150" s="192"/>
      <c r="O150" s="84">
        <v>0</v>
      </c>
      <c r="P150" s="84">
        <v>0</v>
      </c>
      <c r="Q150" s="84">
        <v>0</v>
      </c>
      <c r="R150" s="84">
        <v>0</v>
      </c>
      <c r="S150" s="84">
        <v>0</v>
      </c>
      <c r="T150" s="84">
        <v>0</v>
      </c>
      <c r="U150" s="89"/>
      <c r="V150" s="89">
        <v>0</v>
      </c>
      <c r="W150" s="89">
        <v>0</v>
      </c>
      <c r="X150" s="90">
        <v>0</v>
      </c>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32"/>
    </row>
    <row r="151" spans="1:111" ht="15.75" customHeight="1" thickBot="1" x14ac:dyDescent="0.3">
      <c r="A151" s="180" t="s">
        <v>66</v>
      </c>
      <c r="B151" s="181"/>
      <c r="C151" s="181"/>
      <c r="D151" s="181"/>
      <c r="E151" s="181"/>
      <c r="F151" s="181"/>
      <c r="G151" s="181"/>
      <c r="H151" s="181"/>
      <c r="I151" s="181"/>
      <c r="J151" s="181"/>
      <c r="K151" s="181"/>
      <c r="L151" s="181"/>
      <c r="M151" s="181"/>
      <c r="N151" s="181"/>
      <c r="O151" s="182"/>
      <c r="P151" s="182"/>
      <c r="Q151" s="182"/>
      <c r="R151" s="182"/>
      <c r="S151" s="182"/>
      <c r="T151" s="182"/>
      <c r="U151" s="181"/>
      <c r="V151" s="181"/>
      <c r="W151" s="181"/>
      <c r="X151" s="183"/>
    </row>
    <row r="152" spans="1:111" x14ac:dyDescent="0.25">
      <c r="A152" s="34">
        <v>1</v>
      </c>
      <c r="B152" s="35"/>
      <c r="C152" s="35"/>
      <c r="D152" s="35"/>
      <c r="E152" s="35"/>
      <c r="F152" s="154"/>
      <c r="G152" s="35"/>
      <c r="H152" s="35"/>
      <c r="I152" s="35"/>
      <c r="J152" s="35"/>
      <c r="K152" s="35"/>
      <c r="L152" s="35"/>
      <c r="M152" s="35"/>
      <c r="N152" s="35"/>
      <c r="O152" s="36"/>
      <c r="P152" s="36"/>
      <c r="Q152" s="36"/>
      <c r="R152" s="36"/>
      <c r="S152" s="36"/>
      <c r="T152" s="36"/>
      <c r="U152" s="36"/>
      <c r="V152" s="36"/>
      <c r="W152" s="36"/>
      <c r="X152" s="37"/>
    </row>
    <row r="153" spans="1:111" x14ac:dyDescent="0.25">
      <c r="A153" s="7">
        <v>2</v>
      </c>
      <c r="B153" s="35"/>
      <c r="C153" s="35"/>
      <c r="D153" s="59"/>
      <c r="E153" s="59"/>
      <c r="F153" s="154"/>
      <c r="G153" s="35"/>
      <c r="H153" s="35"/>
      <c r="I153" s="35"/>
      <c r="J153" s="59"/>
      <c r="K153" s="59"/>
      <c r="L153" s="59"/>
      <c r="M153" s="59"/>
      <c r="N153" s="35"/>
      <c r="O153" s="117"/>
      <c r="P153" s="117"/>
      <c r="Q153" s="117"/>
      <c r="R153" s="36"/>
      <c r="S153" s="117"/>
      <c r="T153" s="117"/>
      <c r="U153" s="117"/>
      <c r="V153" s="117"/>
      <c r="W153" s="117"/>
      <c r="X153" s="60"/>
    </row>
    <row r="154" spans="1:111" ht="15.75" thickBot="1" x14ac:dyDescent="0.3">
      <c r="A154" s="14">
        <v>3</v>
      </c>
      <c r="B154" s="76"/>
      <c r="C154" s="76"/>
      <c r="D154" s="66"/>
      <c r="E154" s="66"/>
      <c r="F154" s="157"/>
      <c r="G154" s="76"/>
      <c r="H154" s="76"/>
      <c r="I154" s="76"/>
      <c r="J154" s="66"/>
      <c r="K154" s="66"/>
      <c r="L154" s="66"/>
      <c r="M154" s="66"/>
      <c r="N154" s="76"/>
      <c r="O154" s="64"/>
      <c r="P154" s="64"/>
      <c r="Q154" s="64"/>
      <c r="R154" s="77"/>
      <c r="S154" s="64"/>
      <c r="T154" s="64"/>
      <c r="U154" s="64"/>
      <c r="V154" s="64"/>
      <c r="W154" s="64"/>
      <c r="X154" s="65"/>
    </row>
    <row r="155" spans="1:111" s="33" customFormat="1" ht="17.25" customHeight="1" thickBot="1" x14ac:dyDescent="0.3">
      <c r="A155" s="184" t="s">
        <v>106</v>
      </c>
      <c r="B155" s="185"/>
      <c r="C155" s="185"/>
      <c r="D155" s="185"/>
      <c r="E155" s="185"/>
      <c r="F155" s="185"/>
      <c r="G155" s="185"/>
      <c r="H155" s="185"/>
      <c r="I155" s="185"/>
      <c r="J155" s="185"/>
      <c r="K155" s="185"/>
      <c r="L155" s="185"/>
      <c r="M155" s="185"/>
      <c r="N155" s="186"/>
      <c r="O155" s="38">
        <f>O152</f>
        <v>0</v>
      </c>
      <c r="P155" s="38">
        <f t="shared" ref="P155:T155" si="23">P152</f>
        <v>0</v>
      </c>
      <c r="Q155" s="38">
        <f t="shared" si="23"/>
        <v>0</v>
      </c>
      <c r="R155" s="38">
        <f t="shared" si="23"/>
        <v>0</v>
      </c>
      <c r="S155" s="38">
        <f t="shared" si="23"/>
        <v>0</v>
      </c>
      <c r="T155" s="38">
        <f t="shared" si="23"/>
        <v>0</v>
      </c>
      <c r="U155" s="38"/>
      <c r="V155" s="38">
        <f>V153</f>
        <v>0</v>
      </c>
      <c r="W155" s="38">
        <f>W153</f>
        <v>0</v>
      </c>
      <c r="X155" s="52">
        <f>X153</f>
        <v>0</v>
      </c>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32"/>
    </row>
    <row r="156" spans="1:111" ht="15.75" customHeight="1" x14ac:dyDescent="0.25">
      <c r="A156" s="187" t="s">
        <v>67</v>
      </c>
      <c r="B156" s="188"/>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9"/>
    </row>
    <row r="157" spans="1:111" x14ac:dyDescent="0.25">
      <c r="A157" s="34">
        <v>1</v>
      </c>
      <c r="B157" s="35"/>
      <c r="C157" s="35"/>
      <c r="D157" s="35"/>
      <c r="E157" s="35"/>
      <c r="F157" s="154"/>
      <c r="G157" s="35"/>
      <c r="H157" s="35"/>
      <c r="I157" s="35"/>
      <c r="J157" s="35"/>
      <c r="K157" s="35"/>
      <c r="L157" s="35"/>
      <c r="M157" s="35"/>
      <c r="N157" s="35"/>
      <c r="O157" s="36"/>
      <c r="P157" s="36"/>
      <c r="Q157" s="36"/>
      <c r="R157" s="36"/>
      <c r="S157" s="36"/>
      <c r="T157" s="36"/>
      <c r="U157" s="36"/>
      <c r="V157" s="36"/>
      <c r="W157" s="36"/>
      <c r="X157" s="37"/>
    </row>
    <row r="158" spans="1:111" ht="15.75" thickBot="1" x14ac:dyDescent="0.3">
      <c r="A158" s="14">
        <v>2</v>
      </c>
      <c r="B158" s="76"/>
      <c r="C158" s="76"/>
      <c r="D158" s="66"/>
      <c r="E158" s="66"/>
      <c r="F158" s="157"/>
      <c r="G158" s="76"/>
      <c r="H158" s="76"/>
      <c r="I158" s="76"/>
      <c r="J158" s="66"/>
      <c r="K158" s="66"/>
      <c r="L158" s="66"/>
      <c r="M158" s="66"/>
      <c r="N158" s="76"/>
      <c r="O158" s="64"/>
      <c r="P158" s="64"/>
      <c r="Q158" s="64"/>
      <c r="R158" s="77"/>
      <c r="S158" s="64"/>
      <c r="T158" s="64"/>
      <c r="U158" s="64"/>
      <c r="V158" s="64"/>
      <c r="W158" s="64"/>
      <c r="X158" s="65"/>
    </row>
    <row r="159" spans="1:111" s="33" customFormat="1" ht="17.25" customHeight="1" thickBot="1" x14ac:dyDescent="0.3">
      <c r="A159" s="184" t="s">
        <v>107</v>
      </c>
      <c r="B159" s="185"/>
      <c r="C159" s="185"/>
      <c r="D159" s="185"/>
      <c r="E159" s="185"/>
      <c r="F159" s="185"/>
      <c r="G159" s="185"/>
      <c r="H159" s="185"/>
      <c r="I159" s="185"/>
      <c r="J159" s="185"/>
      <c r="K159" s="185"/>
      <c r="L159" s="185"/>
      <c r="M159" s="185"/>
      <c r="N159" s="186"/>
      <c r="O159" s="79">
        <v>0</v>
      </c>
      <c r="P159" s="79">
        <v>0</v>
      </c>
      <c r="Q159" s="79">
        <v>0</v>
      </c>
      <c r="R159" s="79">
        <v>0</v>
      </c>
      <c r="S159" s="79">
        <v>0</v>
      </c>
      <c r="T159" s="79">
        <v>0</v>
      </c>
      <c r="U159" s="38"/>
      <c r="V159" s="38">
        <v>0</v>
      </c>
      <c r="W159" s="38">
        <v>0</v>
      </c>
      <c r="X159" s="52">
        <v>0</v>
      </c>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32"/>
    </row>
    <row r="160" spans="1:111" ht="15.75" customHeight="1" x14ac:dyDescent="0.25">
      <c r="A160" s="187" t="s">
        <v>68</v>
      </c>
      <c r="B160" s="188"/>
      <c r="C160" s="188"/>
      <c r="D160" s="188"/>
      <c r="E160" s="188"/>
      <c r="F160" s="188"/>
      <c r="G160" s="188"/>
      <c r="H160" s="188"/>
      <c r="I160" s="188"/>
      <c r="J160" s="188"/>
      <c r="K160" s="188"/>
      <c r="L160" s="188"/>
      <c r="M160" s="188"/>
      <c r="N160" s="188"/>
      <c r="O160" s="190"/>
      <c r="P160" s="190"/>
      <c r="Q160" s="190"/>
      <c r="R160" s="190"/>
      <c r="S160" s="190"/>
      <c r="T160" s="190"/>
      <c r="U160" s="188"/>
      <c r="V160" s="188"/>
      <c r="W160" s="188"/>
      <c r="X160" s="189"/>
    </row>
    <row r="161" spans="1:111" x14ac:dyDescent="0.25">
      <c r="A161" s="34">
        <v>1</v>
      </c>
      <c r="B161" s="35"/>
      <c r="C161" s="35"/>
      <c r="D161" s="35"/>
      <c r="E161" s="35"/>
      <c r="F161" s="154"/>
      <c r="G161" s="35"/>
      <c r="H161" s="35"/>
      <c r="I161" s="35"/>
      <c r="J161" s="35"/>
      <c r="K161" s="35"/>
      <c r="L161" s="35"/>
      <c r="M161" s="35"/>
      <c r="N161" s="35"/>
      <c r="O161" s="36"/>
      <c r="P161" s="36"/>
      <c r="Q161" s="36"/>
      <c r="R161" s="36"/>
      <c r="S161" s="36"/>
      <c r="T161" s="36"/>
      <c r="U161" s="36"/>
      <c r="V161" s="36"/>
      <c r="W161" s="36"/>
      <c r="X161" s="37"/>
    </row>
    <row r="162" spans="1:111" ht="15.75" thickBot="1" x14ac:dyDescent="0.3">
      <c r="A162" s="14">
        <v>2</v>
      </c>
      <c r="B162" s="76"/>
      <c r="C162" s="76"/>
      <c r="D162" s="66"/>
      <c r="E162" s="66"/>
      <c r="F162" s="157"/>
      <c r="G162" s="76"/>
      <c r="H162" s="76"/>
      <c r="I162" s="76"/>
      <c r="J162" s="66"/>
      <c r="K162" s="66"/>
      <c r="L162" s="66"/>
      <c r="M162" s="66"/>
      <c r="N162" s="76"/>
      <c r="O162" s="64"/>
      <c r="P162" s="64"/>
      <c r="Q162" s="64"/>
      <c r="R162" s="77"/>
      <c r="S162" s="64"/>
      <c r="T162" s="64"/>
      <c r="U162" s="64"/>
      <c r="V162" s="64"/>
      <c r="W162" s="64"/>
      <c r="X162" s="65"/>
    </row>
    <row r="163" spans="1:111" s="33" customFormat="1" ht="17.25" customHeight="1" thickBot="1" x14ac:dyDescent="0.3">
      <c r="A163" s="184" t="s">
        <v>108</v>
      </c>
      <c r="B163" s="185"/>
      <c r="C163" s="185"/>
      <c r="D163" s="185"/>
      <c r="E163" s="185"/>
      <c r="F163" s="185"/>
      <c r="G163" s="185"/>
      <c r="H163" s="185"/>
      <c r="I163" s="185"/>
      <c r="J163" s="185"/>
      <c r="K163" s="185"/>
      <c r="L163" s="185"/>
      <c r="M163" s="185"/>
      <c r="N163" s="186"/>
      <c r="O163" s="79">
        <v>0</v>
      </c>
      <c r="P163" s="79">
        <v>0</v>
      </c>
      <c r="Q163" s="79">
        <v>0</v>
      </c>
      <c r="R163" s="79">
        <v>0</v>
      </c>
      <c r="S163" s="79">
        <v>0</v>
      </c>
      <c r="T163" s="79">
        <v>0</v>
      </c>
      <c r="U163" s="79"/>
      <c r="V163" s="79">
        <v>0</v>
      </c>
      <c r="W163" s="79">
        <v>0</v>
      </c>
      <c r="X163" s="91">
        <v>0</v>
      </c>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32"/>
    </row>
    <row r="164" spans="1:111" ht="15.75" customHeight="1" x14ac:dyDescent="0.25">
      <c r="A164" s="187" t="s">
        <v>69</v>
      </c>
      <c r="B164" s="188"/>
      <c r="C164" s="188"/>
      <c r="D164" s="188"/>
      <c r="E164" s="188"/>
      <c r="F164" s="188"/>
      <c r="G164" s="188"/>
      <c r="H164" s="188"/>
      <c r="I164" s="188"/>
      <c r="J164" s="188"/>
      <c r="K164" s="188"/>
      <c r="L164" s="188"/>
      <c r="M164" s="188"/>
      <c r="N164" s="188"/>
      <c r="O164" s="190"/>
      <c r="P164" s="190"/>
      <c r="Q164" s="190"/>
      <c r="R164" s="190"/>
      <c r="S164" s="190"/>
      <c r="T164" s="190"/>
      <c r="U164" s="190"/>
      <c r="V164" s="190"/>
      <c r="W164" s="190"/>
      <c r="X164" s="191"/>
    </row>
    <row r="165" spans="1:111" s="58" customFormat="1" ht="15.75" thickBot="1" x14ac:dyDescent="0.3">
      <c r="A165" s="7">
        <v>1</v>
      </c>
      <c r="B165" s="54"/>
      <c r="C165" s="54"/>
      <c r="D165" s="42"/>
      <c r="E165" s="43"/>
      <c r="F165" s="30"/>
      <c r="G165" s="55"/>
      <c r="H165" s="55"/>
      <c r="I165" s="56"/>
      <c r="J165" s="59"/>
      <c r="K165" s="59"/>
      <c r="L165" s="59"/>
      <c r="M165" s="9"/>
      <c r="N165" s="9"/>
      <c r="O165" s="6"/>
      <c r="P165" s="6"/>
      <c r="Q165" s="6"/>
      <c r="R165" s="6"/>
      <c r="S165" s="6"/>
      <c r="T165" s="12"/>
      <c r="U165" s="13"/>
      <c r="V165" s="9"/>
      <c r="W165" s="6"/>
      <c r="X165" s="57"/>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27"/>
    </row>
    <row r="166" spans="1:111" s="33" customFormat="1" ht="17.25" customHeight="1" thickBot="1" x14ac:dyDescent="0.3">
      <c r="A166" s="184" t="s">
        <v>109</v>
      </c>
      <c r="B166" s="185"/>
      <c r="C166" s="185"/>
      <c r="D166" s="185"/>
      <c r="E166" s="185"/>
      <c r="F166" s="185"/>
      <c r="G166" s="185"/>
      <c r="H166" s="185"/>
      <c r="I166" s="185"/>
      <c r="J166" s="185"/>
      <c r="K166" s="185"/>
      <c r="L166" s="185"/>
      <c r="M166" s="185"/>
      <c r="N166" s="186"/>
      <c r="O166" s="79">
        <v>0</v>
      </c>
      <c r="P166" s="79">
        <v>0</v>
      </c>
      <c r="Q166" s="79">
        <v>0</v>
      </c>
      <c r="R166" s="79">
        <v>0</v>
      </c>
      <c r="S166" s="79">
        <v>0</v>
      </c>
      <c r="T166" s="79">
        <v>0</v>
      </c>
      <c r="U166" s="79"/>
      <c r="V166" s="38">
        <v>0</v>
      </c>
      <c r="W166" s="38">
        <v>0</v>
      </c>
      <c r="X166" s="52">
        <v>0</v>
      </c>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32"/>
    </row>
    <row r="167" spans="1:111" ht="15.75" customHeight="1" x14ac:dyDescent="0.25">
      <c r="A167" s="187" t="s">
        <v>70</v>
      </c>
      <c r="B167" s="188"/>
      <c r="C167" s="188"/>
      <c r="D167" s="188"/>
      <c r="E167" s="188"/>
      <c r="F167" s="188"/>
      <c r="G167" s="188"/>
      <c r="H167" s="188"/>
      <c r="I167" s="188"/>
      <c r="J167" s="188"/>
      <c r="K167" s="188"/>
      <c r="L167" s="188"/>
      <c r="M167" s="188"/>
      <c r="N167" s="188"/>
      <c r="O167" s="190"/>
      <c r="P167" s="190"/>
      <c r="Q167" s="190"/>
      <c r="R167" s="190"/>
      <c r="S167" s="190"/>
      <c r="T167" s="190"/>
      <c r="U167" s="190"/>
      <c r="V167" s="188"/>
      <c r="W167" s="188"/>
      <c r="X167" s="189"/>
    </row>
    <row r="168" spans="1:111" s="3" customFormat="1" ht="140.25" x14ac:dyDescent="0.25">
      <c r="A168" s="7">
        <v>1</v>
      </c>
      <c r="B168" s="62" t="s">
        <v>127</v>
      </c>
      <c r="C168" s="59" t="s">
        <v>371</v>
      </c>
      <c r="D168" s="8" t="s">
        <v>131</v>
      </c>
      <c r="E168" s="9" t="s">
        <v>132</v>
      </c>
      <c r="F168" s="10" t="s">
        <v>133</v>
      </c>
      <c r="G168" s="11">
        <v>42370</v>
      </c>
      <c r="H168" s="11">
        <v>43465</v>
      </c>
      <c r="I168" s="9" t="s">
        <v>116</v>
      </c>
      <c r="J168" s="59" t="s">
        <v>220</v>
      </c>
      <c r="K168" s="59" t="s">
        <v>134</v>
      </c>
      <c r="L168" s="59" t="s">
        <v>135</v>
      </c>
      <c r="M168" s="9" t="s">
        <v>136</v>
      </c>
      <c r="N168" s="9">
        <v>121</v>
      </c>
      <c r="O168" s="6">
        <v>7415906.5999999996</v>
      </c>
      <c r="P168" s="6">
        <v>1340107.95</v>
      </c>
      <c r="Q168" s="6">
        <v>0</v>
      </c>
      <c r="R168" s="6">
        <v>178694.18</v>
      </c>
      <c r="S168" s="6">
        <v>29603.18</v>
      </c>
      <c r="T168" s="12">
        <f>O168+P168+Q168+R168+S168</f>
        <v>8964311.9099999983</v>
      </c>
      <c r="U168" s="13" t="s">
        <v>118</v>
      </c>
      <c r="V168" s="9">
        <v>7</v>
      </c>
      <c r="W168" s="6">
        <f>1905236.04+5428667.48</f>
        <v>7333903.5200000005</v>
      </c>
      <c r="X168" s="31">
        <f>344289.94+335836.07</f>
        <v>680126.01</v>
      </c>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row>
    <row r="169" spans="1:111" ht="15.75" thickBot="1" x14ac:dyDescent="0.3">
      <c r="A169" s="75">
        <v>2</v>
      </c>
      <c r="B169" s="76"/>
      <c r="C169" s="76"/>
      <c r="D169" s="76"/>
      <c r="E169" s="76"/>
      <c r="F169" s="157"/>
      <c r="G169" s="76"/>
      <c r="H169" s="76"/>
      <c r="I169" s="76"/>
      <c r="J169" s="76"/>
      <c r="K169" s="76"/>
      <c r="L169" s="76"/>
      <c r="M169" s="76"/>
      <c r="N169" s="76"/>
      <c r="O169" s="77"/>
      <c r="P169" s="77"/>
      <c r="Q169" s="77"/>
      <c r="R169" s="77"/>
      <c r="S169" s="77"/>
      <c r="T169" s="77"/>
      <c r="U169" s="77"/>
      <c r="V169" s="77"/>
      <c r="W169" s="77"/>
      <c r="X169" s="78"/>
    </row>
    <row r="170" spans="1:111" s="33" customFormat="1" ht="17.25" customHeight="1" thickBot="1" x14ac:dyDescent="0.3">
      <c r="A170" s="184" t="s">
        <v>110</v>
      </c>
      <c r="B170" s="185"/>
      <c r="C170" s="185"/>
      <c r="D170" s="185"/>
      <c r="E170" s="185"/>
      <c r="F170" s="185"/>
      <c r="G170" s="185"/>
      <c r="H170" s="185"/>
      <c r="I170" s="185"/>
      <c r="J170" s="185"/>
      <c r="K170" s="185"/>
      <c r="L170" s="185"/>
      <c r="M170" s="185"/>
      <c r="N170" s="185"/>
      <c r="O170" s="137">
        <f t="shared" ref="O170:T170" si="24">O168</f>
        <v>7415906.5999999996</v>
      </c>
      <c r="P170" s="38">
        <f t="shared" si="24"/>
        <v>1340107.95</v>
      </c>
      <c r="Q170" s="38">
        <f t="shared" si="24"/>
        <v>0</v>
      </c>
      <c r="R170" s="38">
        <f t="shared" si="24"/>
        <v>178694.18</v>
      </c>
      <c r="S170" s="38">
        <f t="shared" si="24"/>
        <v>29603.18</v>
      </c>
      <c r="T170" s="52">
        <f t="shared" si="24"/>
        <v>8964311.9099999983</v>
      </c>
      <c r="U170" s="138"/>
      <c r="V170" s="38">
        <f>V168</f>
        <v>7</v>
      </c>
      <c r="W170" s="38">
        <f>W168</f>
        <v>7333903.5200000005</v>
      </c>
      <c r="X170" s="38">
        <f>X168</f>
        <v>680126.01</v>
      </c>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32"/>
    </row>
    <row r="171" spans="1:111" ht="15.75" customHeight="1" thickBot="1" x14ac:dyDescent="0.3">
      <c r="A171" s="180" t="s">
        <v>71</v>
      </c>
      <c r="B171" s="181"/>
      <c r="C171" s="181"/>
      <c r="D171" s="181"/>
      <c r="E171" s="181"/>
      <c r="F171" s="181"/>
      <c r="G171" s="181"/>
      <c r="H171" s="181"/>
      <c r="I171" s="181"/>
      <c r="J171" s="181"/>
      <c r="K171" s="181"/>
      <c r="L171" s="181"/>
      <c r="M171" s="181"/>
      <c r="N171" s="181"/>
      <c r="O171" s="182"/>
      <c r="P171" s="182"/>
      <c r="Q171" s="182"/>
      <c r="R171" s="182"/>
      <c r="S171" s="182"/>
      <c r="T171" s="182"/>
      <c r="U171" s="181"/>
      <c r="V171" s="181"/>
      <c r="W171" s="181"/>
      <c r="X171" s="183"/>
    </row>
    <row r="172" spans="1:111" x14ac:dyDescent="0.25">
      <c r="A172" s="34">
        <v>1</v>
      </c>
      <c r="B172" s="35"/>
      <c r="C172" s="35"/>
      <c r="D172" s="35"/>
      <c r="E172" s="35"/>
      <c r="F172" s="154"/>
      <c r="G172" s="35"/>
      <c r="H172" s="35"/>
      <c r="I172" s="35"/>
      <c r="J172" s="35"/>
      <c r="K172" s="35"/>
      <c r="L172" s="35"/>
      <c r="M172" s="35"/>
      <c r="N172" s="35"/>
      <c r="O172" s="36"/>
      <c r="P172" s="36"/>
      <c r="Q172" s="36"/>
      <c r="R172" s="36"/>
      <c r="S172" s="36"/>
      <c r="T172" s="36"/>
      <c r="U172" s="36"/>
      <c r="V172" s="36"/>
      <c r="W172" s="36"/>
      <c r="X172" s="37"/>
    </row>
    <row r="173" spans="1:111" x14ac:dyDescent="0.25">
      <c r="A173" s="7">
        <v>2</v>
      </c>
      <c r="B173" s="35"/>
      <c r="C173" s="35"/>
      <c r="D173" s="59"/>
      <c r="E173" s="59"/>
      <c r="F173" s="154"/>
      <c r="G173" s="35"/>
      <c r="H173" s="35"/>
      <c r="I173" s="35"/>
      <c r="J173" s="59"/>
      <c r="K173" s="59"/>
      <c r="L173" s="59"/>
      <c r="M173" s="59"/>
      <c r="N173" s="35"/>
      <c r="O173" s="117"/>
      <c r="P173" s="117"/>
      <c r="Q173" s="117"/>
      <c r="R173" s="36"/>
      <c r="S173" s="117"/>
      <c r="T173" s="117"/>
      <c r="U173" s="117"/>
      <c r="V173" s="117"/>
      <c r="W173" s="117"/>
      <c r="X173" s="60"/>
    </row>
    <row r="174" spans="1:111" ht="15.75" thickBot="1" x14ac:dyDescent="0.3">
      <c r="A174" s="14">
        <v>3</v>
      </c>
      <c r="B174" s="76"/>
      <c r="C174" s="76"/>
      <c r="D174" s="66"/>
      <c r="E174" s="66"/>
      <c r="F174" s="157"/>
      <c r="G174" s="76"/>
      <c r="H174" s="76"/>
      <c r="I174" s="76"/>
      <c r="J174" s="66"/>
      <c r="K174" s="66"/>
      <c r="L174" s="66"/>
      <c r="M174" s="66"/>
      <c r="N174" s="76"/>
      <c r="O174" s="64"/>
      <c r="P174" s="64"/>
      <c r="Q174" s="64"/>
      <c r="R174" s="77"/>
      <c r="S174" s="64"/>
      <c r="T174" s="64"/>
      <c r="U174" s="64"/>
      <c r="V174" s="64"/>
      <c r="W174" s="64"/>
      <c r="X174" s="65"/>
    </row>
    <row r="175" spans="1:111" s="33" customFormat="1" ht="17.25" customHeight="1" thickBot="1" x14ac:dyDescent="0.3">
      <c r="A175" s="184" t="s">
        <v>111</v>
      </c>
      <c r="B175" s="185"/>
      <c r="C175" s="185"/>
      <c r="D175" s="185"/>
      <c r="E175" s="185"/>
      <c r="F175" s="185"/>
      <c r="G175" s="185"/>
      <c r="H175" s="185"/>
      <c r="I175" s="185"/>
      <c r="J175" s="185"/>
      <c r="K175" s="185"/>
      <c r="L175" s="185"/>
      <c r="M175" s="185"/>
      <c r="N175" s="186"/>
      <c r="O175" s="38">
        <f>O172</f>
        <v>0</v>
      </c>
      <c r="P175" s="38">
        <f t="shared" ref="P175:T175" si="25">P172</f>
        <v>0</v>
      </c>
      <c r="Q175" s="38">
        <f t="shared" si="25"/>
        <v>0</v>
      </c>
      <c r="R175" s="38">
        <f t="shared" si="25"/>
        <v>0</v>
      </c>
      <c r="S175" s="38">
        <f t="shared" si="25"/>
        <v>0</v>
      </c>
      <c r="T175" s="38">
        <f t="shared" si="25"/>
        <v>0</v>
      </c>
      <c r="U175" s="38"/>
      <c r="V175" s="38">
        <f>V172</f>
        <v>0</v>
      </c>
      <c r="W175" s="38">
        <f>W172</f>
        <v>0</v>
      </c>
      <c r="X175" s="52">
        <f>X172</f>
        <v>0</v>
      </c>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32"/>
    </row>
    <row r="176" spans="1:111" ht="15.75" customHeight="1" x14ac:dyDescent="0.25">
      <c r="A176" s="187" t="s">
        <v>28</v>
      </c>
      <c r="B176" s="188"/>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9"/>
    </row>
    <row r="177" spans="1:111" x14ac:dyDescent="0.25">
      <c r="A177" s="34">
        <v>1</v>
      </c>
      <c r="B177" s="88"/>
      <c r="C177" s="88"/>
      <c r="D177" s="88"/>
      <c r="E177" s="88"/>
      <c r="F177" s="154"/>
      <c r="G177" s="35"/>
      <c r="H177" s="35"/>
      <c r="I177" s="35"/>
      <c r="J177" s="35"/>
      <c r="K177" s="35"/>
      <c r="L177" s="35"/>
      <c r="M177" s="35"/>
      <c r="N177" s="35"/>
      <c r="O177" s="36"/>
      <c r="P177" s="36"/>
      <c r="Q177" s="36"/>
      <c r="R177" s="36"/>
      <c r="S177" s="36"/>
      <c r="T177" s="36"/>
      <c r="U177" s="36"/>
      <c r="V177" s="36"/>
      <c r="W177" s="36"/>
      <c r="X177" s="37"/>
    </row>
    <row r="178" spans="1:111" ht="15.75" thickBot="1" x14ac:dyDescent="0.3">
      <c r="A178" s="14">
        <v>2</v>
      </c>
      <c r="B178" s="76"/>
      <c r="C178" s="76"/>
      <c r="D178" s="66"/>
      <c r="E178" s="66"/>
      <c r="F178" s="157"/>
      <c r="G178" s="76"/>
      <c r="H178" s="76"/>
      <c r="I178" s="76"/>
      <c r="J178" s="66"/>
      <c r="K178" s="66"/>
      <c r="L178" s="66"/>
      <c r="M178" s="66"/>
      <c r="N178" s="76"/>
      <c r="O178" s="64"/>
      <c r="P178" s="64"/>
      <c r="Q178" s="64"/>
      <c r="R178" s="77"/>
      <c r="S178" s="64"/>
      <c r="T178" s="64"/>
      <c r="U178" s="64"/>
      <c r="V178" s="64"/>
      <c r="W178" s="64"/>
      <c r="X178" s="65"/>
    </row>
    <row r="179" spans="1:111" s="33" customFormat="1" ht="17.25" customHeight="1" thickBot="1" x14ac:dyDescent="0.3">
      <c r="A179" s="184" t="s">
        <v>31</v>
      </c>
      <c r="B179" s="185"/>
      <c r="C179" s="185"/>
      <c r="D179" s="185"/>
      <c r="E179" s="185"/>
      <c r="F179" s="185"/>
      <c r="G179" s="185"/>
      <c r="H179" s="185"/>
      <c r="I179" s="185"/>
      <c r="J179" s="185"/>
      <c r="K179" s="185"/>
      <c r="L179" s="185"/>
      <c r="M179" s="185"/>
      <c r="N179" s="186"/>
      <c r="O179" s="38">
        <v>0</v>
      </c>
      <c r="P179" s="38">
        <v>0</v>
      </c>
      <c r="Q179" s="38">
        <v>0</v>
      </c>
      <c r="R179" s="38">
        <v>0</v>
      </c>
      <c r="S179" s="38">
        <v>0</v>
      </c>
      <c r="T179" s="38">
        <v>0</v>
      </c>
      <c r="U179" s="38"/>
      <c r="V179" s="38">
        <v>0</v>
      </c>
      <c r="W179" s="38">
        <v>0</v>
      </c>
      <c r="X179" s="52">
        <v>0</v>
      </c>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32"/>
    </row>
    <row r="180" spans="1:111" ht="15.75" customHeight="1" x14ac:dyDescent="0.25">
      <c r="A180" s="187" t="s">
        <v>72</v>
      </c>
      <c r="B180" s="188"/>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9"/>
    </row>
    <row r="181" spans="1:111" x14ac:dyDescent="0.25">
      <c r="A181" s="34">
        <v>1</v>
      </c>
      <c r="B181" s="35"/>
      <c r="C181" s="35"/>
      <c r="D181" s="35"/>
      <c r="E181" s="35"/>
      <c r="F181" s="154"/>
      <c r="G181" s="35"/>
      <c r="H181" s="35"/>
      <c r="I181" s="35"/>
      <c r="J181" s="35"/>
      <c r="K181" s="35"/>
      <c r="L181" s="35"/>
      <c r="M181" s="35"/>
      <c r="N181" s="35"/>
      <c r="O181" s="36"/>
      <c r="P181" s="36"/>
      <c r="Q181" s="36"/>
      <c r="R181" s="36"/>
      <c r="S181" s="36"/>
      <c r="T181" s="36"/>
      <c r="U181" s="36"/>
      <c r="V181" s="36"/>
      <c r="W181" s="36"/>
      <c r="X181" s="37"/>
    </row>
    <row r="182" spans="1:111" ht="15.75" thickBot="1" x14ac:dyDescent="0.3">
      <c r="A182" s="14">
        <v>2</v>
      </c>
      <c r="B182" s="76"/>
      <c r="C182" s="76"/>
      <c r="D182" s="66"/>
      <c r="E182" s="66"/>
      <c r="F182" s="157"/>
      <c r="G182" s="76"/>
      <c r="H182" s="76"/>
      <c r="I182" s="76"/>
      <c r="J182" s="66"/>
      <c r="K182" s="66"/>
      <c r="L182" s="66"/>
      <c r="M182" s="66"/>
      <c r="N182" s="76"/>
      <c r="O182" s="64"/>
      <c r="P182" s="64"/>
      <c r="Q182" s="64"/>
      <c r="R182" s="77"/>
      <c r="S182" s="64"/>
      <c r="T182" s="64"/>
      <c r="U182" s="64"/>
      <c r="V182" s="64"/>
      <c r="W182" s="64"/>
      <c r="X182" s="65"/>
    </row>
    <row r="183" spans="1:111" s="33" customFormat="1" ht="16.5" customHeight="1" thickBot="1" x14ac:dyDescent="0.3">
      <c r="A183" s="184" t="s">
        <v>73</v>
      </c>
      <c r="B183" s="185"/>
      <c r="C183" s="185"/>
      <c r="D183" s="185"/>
      <c r="E183" s="185"/>
      <c r="F183" s="185"/>
      <c r="G183" s="185"/>
      <c r="H183" s="185"/>
      <c r="I183" s="185"/>
      <c r="J183" s="185"/>
      <c r="K183" s="185"/>
      <c r="L183" s="185"/>
      <c r="M183" s="185"/>
      <c r="N183" s="186"/>
      <c r="O183" s="38">
        <v>0</v>
      </c>
      <c r="P183" s="38">
        <v>0</v>
      </c>
      <c r="Q183" s="38">
        <v>0</v>
      </c>
      <c r="R183" s="38">
        <v>0</v>
      </c>
      <c r="S183" s="38">
        <v>0</v>
      </c>
      <c r="T183" s="38">
        <v>0</v>
      </c>
      <c r="U183" s="38"/>
      <c r="V183" s="38">
        <v>0</v>
      </c>
      <c r="W183" s="38">
        <v>0</v>
      </c>
      <c r="X183" s="52">
        <v>0</v>
      </c>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32"/>
    </row>
    <row r="184" spans="1:111" x14ac:dyDescent="0.25">
      <c r="A184" s="175" t="s">
        <v>32</v>
      </c>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7"/>
    </row>
    <row r="185" spans="1:111" s="3" customFormat="1" ht="182.25" customHeight="1" x14ac:dyDescent="0.25">
      <c r="A185" s="41">
        <v>1</v>
      </c>
      <c r="B185" s="126" t="s">
        <v>119</v>
      </c>
      <c r="C185" s="125" t="s">
        <v>372</v>
      </c>
      <c r="D185" s="152" t="s">
        <v>113</v>
      </c>
      <c r="E185" s="139" t="s">
        <v>114</v>
      </c>
      <c r="F185" s="152" t="s">
        <v>115</v>
      </c>
      <c r="G185" s="11">
        <v>42510</v>
      </c>
      <c r="H185" s="11">
        <v>44206</v>
      </c>
      <c r="I185" s="139" t="s">
        <v>116</v>
      </c>
      <c r="J185" s="140"/>
      <c r="K185" s="140"/>
      <c r="L185" s="140"/>
      <c r="M185" s="9" t="s">
        <v>117</v>
      </c>
      <c r="N185" s="9">
        <v>121</v>
      </c>
      <c r="O185" s="6">
        <v>12816891.460000001</v>
      </c>
      <c r="P185" s="6">
        <v>0</v>
      </c>
      <c r="Q185" s="6">
        <v>2316105.13</v>
      </c>
      <c r="R185" s="6">
        <v>0</v>
      </c>
      <c r="S185" s="6">
        <v>459666.3</v>
      </c>
      <c r="T185" s="12">
        <f>O185+P185+Q185+R185+S185</f>
        <v>15592662.890000001</v>
      </c>
      <c r="U185" s="13" t="s">
        <v>118</v>
      </c>
      <c r="V185" s="9">
        <v>4</v>
      </c>
      <c r="W185" s="6">
        <v>6374869.5999999996</v>
      </c>
      <c r="X185" s="31">
        <v>0</v>
      </c>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row>
    <row r="186" spans="1:111" s="51" customFormat="1" ht="109.5" customHeight="1" x14ac:dyDescent="0.25">
      <c r="A186" s="41">
        <v>2</v>
      </c>
      <c r="B186" s="126" t="s">
        <v>119</v>
      </c>
      <c r="C186" s="45" t="s">
        <v>373</v>
      </c>
      <c r="D186" s="42" t="s">
        <v>120</v>
      </c>
      <c r="E186" s="43" t="s">
        <v>121</v>
      </c>
      <c r="F186" s="44" t="s">
        <v>122</v>
      </c>
      <c r="G186" s="45">
        <v>42522</v>
      </c>
      <c r="H186" s="45">
        <v>42978</v>
      </c>
      <c r="I186" s="227" t="s">
        <v>116</v>
      </c>
      <c r="J186" s="228"/>
      <c r="K186" s="228"/>
      <c r="L186" s="228"/>
      <c r="M186" s="214" t="s">
        <v>117</v>
      </c>
      <c r="N186" s="214">
        <v>121</v>
      </c>
      <c r="O186" s="215">
        <v>771222.56</v>
      </c>
      <c r="P186" s="215">
        <v>0</v>
      </c>
      <c r="Q186" s="215">
        <v>139365.51</v>
      </c>
      <c r="R186" s="215">
        <v>0</v>
      </c>
      <c r="S186" s="215">
        <v>112414</v>
      </c>
      <c r="T186" s="212">
        <f t="shared" ref="T186:T259" si="26">O186+P186+Q186+R186+S186</f>
        <v>1023002.0700000001</v>
      </c>
      <c r="U186" s="213" t="s">
        <v>323</v>
      </c>
      <c r="V186" s="43">
        <v>2</v>
      </c>
      <c r="W186" s="46">
        <f>217870.14+553352.42</f>
        <v>771222.56</v>
      </c>
      <c r="X186" s="49">
        <v>0</v>
      </c>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row>
    <row r="187" spans="1:111" s="3" customFormat="1" ht="75.75" customHeight="1" x14ac:dyDescent="0.25">
      <c r="A187" s="41">
        <v>3</v>
      </c>
      <c r="B187" s="126" t="s">
        <v>126</v>
      </c>
      <c r="C187" s="125" t="s">
        <v>374</v>
      </c>
      <c r="D187" s="8" t="s">
        <v>123</v>
      </c>
      <c r="E187" s="9" t="s">
        <v>124</v>
      </c>
      <c r="F187" s="10" t="s">
        <v>125</v>
      </c>
      <c r="G187" s="11">
        <v>42278</v>
      </c>
      <c r="H187" s="11">
        <v>43465</v>
      </c>
      <c r="I187" s="9" t="s">
        <v>116</v>
      </c>
      <c r="J187" s="140"/>
      <c r="K187" s="140"/>
      <c r="L187" s="140"/>
      <c r="M187" s="9" t="s">
        <v>117</v>
      </c>
      <c r="N187" s="9">
        <v>123</v>
      </c>
      <c r="O187" s="6">
        <v>295064.74</v>
      </c>
      <c r="P187" s="6">
        <v>0</v>
      </c>
      <c r="Q187" s="6">
        <v>53320.32</v>
      </c>
      <c r="R187" s="6">
        <v>0</v>
      </c>
      <c r="S187" s="6">
        <v>2544.2399999999998</v>
      </c>
      <c r="T187" s="12">
        <f t="shared" si="26"/>
        <v>350929.3</v>
      </c>
      <c r="U187" s="13" t="s">
        <v>118</v>
      </c>
      <c r="V187" s="9">
        <v>3</v>
      </c>
      <c r="W187" s="6">
        <v>152286.16</v>
      </c>
      <c r="X187" s="31">
        <v>0</v>
      </c>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row>
    <row r="188" spans="1:111" s="51" customFormat="1" ht="51" x14ac:dyDescent="0.25">
      <c r="A188" s="41">
        <v>4</v>
      </c>
      <c r="B188" s="126" t="s">
        <v>127</v>
      </c>
      <c r="C188" s="126" t="s">
        <v>375</v>
      </c>
      <c r="D188" s="42" t="s">
        <v>319</v>
      </c>
      <c r="E188" s="43" t="s">
        <v>128</v>
      </c>
      <c r="F188" s="44" t="s">
        <v>129</v>
      </c>
      <c r="G188" s="45">
        <v>42639</v>
      </c>
      <c r="H188" s="45">
        <v>43276</v>
      </c>
      <c r="I188" s="43" t="s">
        <v>116</v>
      </c>
      <c r="J188" s="228"/>
      <c r="K188" s="228"/>
      <c r="L188" s="228"/>
      <c r="M188" s="43" t="s">
        <v>117</v>
      </c>
      <c r="N188" s="43">
        <v>121</v>
      </c>
      <c r="O188" s="46">
        <v>953345.23</v>
      </c>
      <c r="P188" s="46">
        <v>0</v>
      </c>
      <c r="Q188" s="46">
        <v>172276.4</v>
      </c>
      <c r="R188" s="46">
        <v>0</v>
      </c>
      <c r="S188" s="46">
        <v>15935.53</v>
      </c>
      <c r="T188" s="47">
        <f t="shared" si="26"/>
        <v>1141557.1599999999</v>
      </c>
      <c r="U188" s="48" t="s">
        <v>323</v>
      </c>
      <c r="V188" s="43">
        <v>4</v>
      </c>
      <c r="W188" s="46">
        <f>312162.21+384872.2+46203.66+210107.16</f>
        <v>953345.2300000001</v>
      </c>
      <c r="X188" s="49">
        <v>0</v>
      </c>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row>
    <row r="189" spans="1:111" s="3" customFormat="1" ht="114.75" x14ac:dyDescent="0.25">
      <c r="A189" s="41">
        <v>5</v>
      </c>
      <c r="B189" s="125" t="s">
        <v>127</v>
      </c>
      <c r="C189" s="125" t="s">
        <v>376</v>
      </c>
      <c r="D189" s="8" t="s">
        <v>137</v>
      </c>
      <c r="E189" s="9" t="s">
        <v>121</v>
      </c>
      <c r="F189" s="10" t="s">
        <v>138</v>
      </c>
      <c r="G189" s="11">
        <v>42767</v>
      </c>
      <c r="H189" s="11">
        <v>43861</v>
      </c>
      <c r="I189" s="9" t="s">
        <v>116</v>
      </c>
      <c r="J189" s="140"/>
      <c r="K189" s="140"/>
      <c r="L189" s="140"/>
      <c r="M189" s="9" t="s">
        <v>117</v>
      </c>
      <c r="N189" s="9">
        <v>121</v>
      </c>
      <c r="O189" s="6">
        <v>4696144.91</v>
      </c>
      <c r="P189" s="6">
        <v>0</v>
      </c>
      <c r="Q189" s="6">
        <v>848627.41</v>
      </c>
      <c r="R189" s="6">
        <v>0</v>
      </c>
      <c r="S189" s="6">
        <v>0</v>
      </c>
      <c r="T189" s="12">
        <f t="shared" si="26"/>
        <v>5544772.3200000003</v>
      </c>
      <c r="U189" s="13" t="s">
        <v>118</v>
      </c>
      <c r="V189" s="9">
        <v>2</v>
      </c>
      <c r="W189" s="6">
        <f>94806.85+84673.57+94816.47+97132.3+75550.07</f>
        <v>446979.26</v>
      </c>
      <c r="X189" s="31">
        <v>0</v>
      </c>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row>
    <row r="190" spans="1:111" s="3" customFormat="1" ht="69.75" customHeight="1" x14ac:dyDescent="0.25">
      <c r="A190" s="41">
        <v>6</v>
      </c>
      <c r="B190" s="125" t="s">
        <v>139</v>
      </c>
      <c r="C190" s="125" t="s">
        <v>377</v>
      </c>
      <c r="D190" s="8" t="s">
        <v>140</v>
      </c>
      <c r="E190" s="9" t="s">
        <v>378</v>
      </c>
      <c r="F190" s="10" t="s">
        <v>141</v>
      </c>
      <c r="G190" s="11">
        <v>42461</v>
      </c>
      <c r="H190" s="11">
        <v>43585</v>
      </c>
      <c r="I190" s="9" t="s">
        <v>116</v>
      </c>
      <c r="J190" s="140"/>
      <c r="K190" s="140"/>
      <c r="L190" s="140"/>
      <c r="M190" s="9" t="s">
        <v>117</v>
      </c>
      <c r="N190" s="9">
        <v>123</v>
      </c>
      <c r="O190" s="6">
        <v>1017757.15</v>
      </c>
      <c r="P190" s="6">
        <v>0</v>
      </c>
      <c r="Q190" s="6">
        <v>183916.1</v>
      </c>
      <c r="R190" s="6">
        <v>0</v>
      </c>
      <c r="S190" s="6">
        <v>0</v>
      </c>
      <c r="T190" s="12">
        <f t="shared" si="26"/>
        <v>1201673.25</v>
      </c>
      <c r="U190" s="13" t="s">
        <v>118</v>
      </c>
      <c r="V190" s="9">
        <v>1</v>
      </c>
      <c r="W190" s="6">
        <v>210623.3</v>
      </c>
      <c r="X190" s="31">
        <v>0</v>
      </c>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row>
    <row r="191" spans="1:111" s="3" customFormat="1" ht="89.25" x14ac:dyDescent="0.25">
      <c r="A191" s="7">
        <v>7</v>
      </c>
      <c r="B191" s="125" t="s">
        <v>139</v>
      </c>
      <c r="C191" s="125" t="s">
        <v>379</v>
      </c>
      <c r="D191" s="8" t="s">
        <v>145</v>
      </c>
      <c r="E191" s="9" t="s">
        <v>146</v>
      </c>
      <c r="F191" s="10" t="s">
        <v>147</v>
      </c>
      <c r="G191" s="11">
        <v>42887</v>
      </c>
      <c r="H191" s="11">
        <v>44196</v>
      </c>
      <c r="I191" s="9" t="s">
        <v>116</v>
      </c>
      <c r="J191" s="140"/>
      <c r="K191" s="140"/>
      <c r="L191" s="140"/>
      <c r="M191" s="9" t="s">
        <v>117</v>
      </c>
      <c r="N191" s="9">
        <v>123</v>
      </c>
      <c r="O191" s="6">
        <v>14487554.17</v>
      </c>
      <c r="P191" s="6">
        <v>0</v>
      </c>
      <c r="Q191" s="6">
        <v>2618005.98</v>
      </c>
      <c r="R191" s="6">
        <v>0</v>
      </c>
      <c r="S191" s="6">
        <v>0</v>
      </c>
      <c r="T191" s="12">
        <f t="shared" si="26"/>
        <v>17105560.149999999</v>
      </c>
      <c r="U191" s="13" t="s">
        <v>118</v>
      </c>
      <c r="V191" s="9">
        <v>0</v>
      </c>
      <c r="W191" s="6">
        <v>0</v>
      </c>
      <c r="X191" s="31">
        <v>0</v>
      </c>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row>
    <row r="192" spans="1:111" s="96" customFormat="1" ht="51" x14ac:dyDescent="0.25">
      <c r="A192" s="7">
        <v>8</v>
      </c>
      <c r="B192" s="125" t="s">
        <v>139</v>
      </c>
      <c r="C192" s="125" t="s">
        <v>380</v>
      </c>
      <c r="D192" s="8" t="s">
        <v>148</v>
      </c>
      <c r="E192" s="9" t="s">
        <v>146</v>
      </c>
      <c r="F192" s="10" t="s">
        <v>149</v>
      </c>
      <c r="G192" s="11">
        <v>43070</v>
      </c>
      <c r="H192" s="11">
        <v>44712</v>
      </c>
      <c r="I192" s="9" t="s">
        <v>116</v>
      </c>
      <c r="J192" s="140"/>
      <c r="K192" s="140"/>
      <c r="L192" s="140"/>
      <c r="M192" s="9" t="s">
        <v>117</v>
      </c>
      <c r="N192" s="9">
        <v>123</v>
      </c>
      <c r="O192" s="6">
        <v>12117860.460000001</v>
      </c>
      <c r="P192" s="6">
        <v>0</v>
      </c>
      <c r="Q192" s="6">
        <v>2189785.16</v>
      </c>
      <c r="R192" s="6">
        <v>0</v>
      </c>
      <c r="S192" s="6">
        <v>202342.56</v>
      </c>
      <c r="T192" s="12">
        <f t="shared" si="26"/>
        <v>14509988.180000002</v>
      </c>
      <c r="U192" s="13" t="s">
        <v>118</v>
      </c>
      <c r="V192" s="9">
        <v>1</v>
      </c>
      <c r="W192" s="6">
        <v>0</v>
      </c>
      <c r="X192" s="31">
        <v>0</v>
      </c>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97"/>
    </row>
    <row r="193" spans="1:111" s="3" customFormat="1" ht="127.5" x14ac:dyDescent="0.25">
      <c r="A193" s="7">
        <v>9</v>
      </c>
      <c r="B193" s="125" t="s">
        <v>150</v>
      </c>
      <c r="C193" s="125" t="s">
        <v>381</v>
      </c>
      <c r="D193" s="8" t="s">
        <v>151</v>
      </c>
      <c r="E193" s="9" t="s">
        <v>303</v>
      </c>
      <c r="F193" s="30" t="s">
        <v>152</v>
      </c>
      <c r="G193" s="11">
        <v>42430</v>
      </c>
      <c r="H193" s="11">
        <v>45291</v>
      </c>
      <c r="I193" s="9" t="s">
        <v>116</v>
      </c>
      <c r="J193" s="140"/>
      <c r="K193" s="140"/>
      <c r="L193" s="140"/>
      <c r="M193" s="9" t="s">
        <v>117</v>
      </c>
      <c r="N193" s="9">
        <v>122</v>
      </c>
      <c r="O193" s="6">
        <v>3292484.25</v>
      </c>
      <c r="P193" s="6">
        <v>0</v>
      </c>
      <c r="Q193" s="6">
        <v>594975.75</v>
      </c>
      <c r="R193" s="6">
        <v>0</v>
      </c>
      <c r="S193" s="6">
        <v>0</v>
      </c>
      <c r="T193" s="12">
        <f t="shared" si="26"/>
        <v>3887460</v>
      </c>
      <c r="U193" s="13" t="s">
        <v>118</v>
      </c>
      <c r="V193" s="9">
        <v>0</v>
      </c>
      <c r="W193" s="6">
        <v>0</v>
      </c>
      <c r="X193" s="31">
        <v>0</v>
      </c>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row>
    <row r="194" spans="1:111" s="51" customFormat="1" ht="269.25" customHeight="1" x14ac:dyDescent="0.25">
      <c r="A194" s="41">
        <v>10</v>
      </c>
      <c r="B194" s="126" t="s">
        <v>252</v>
      </c>
      <c r="C194" s="45" t="s">
        <v>382</v>
      </c>
      <c r="D194" s="42" t="s">
        <v>264</v>
      </c>
      <c r="E194" s="43" t="s">
        <v>265</v>
      </c>
      <c r="F194" s="115" t="s">
        <v>266</v>
      </c>
      <c r="G194" s="45">
        <v>42095</v>
      </c>
      <c r="H194" s="45">
        <v>43100</v>
      </c>
      <c r="I194" s="43" t="s">
        <v>116</v>
      </c>
      <c r="J194" s="228"/>
      <c r="K194" s="228"/>
      <c r="L194" s="228"/>
      <c r="M194" s="43" t="s">
        <v>117</v>
      </c>
      <c r="N194" s="43">
        <v>121</v>
      </c>
      <c r="O194" s="110">
        <v>18247933.600000001</v>
      </c>
      <c r="P194" s="110">
        <v>0</v>
      </c>
      <c r="Q194" s="110">
        <v>3297533.79</v>
      </c>
      <c r="R194" s="110">
        <v>0</v>
      </c>
      <c r="S194" s="110">
        <v>28699.200000000001</v>
      </c>
      <c r="T194" s="47">
        <f t="shared" si="26"/>
        <v>21574166.59</v>
      </c>
      <c r="U194" s="48" t="s">
        <v>323</v>
      </c>
      <c r="V194" s="43">
        <v>1</v>
      </c>
      <c r="W194" s="46">
        <v>18247933.600000001</v>
      </c>
      <c r="X194" s="49">
        <v>0</v>
      </c>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50"/>
      <c r="CV194" s="50"/>
      <c r="CW194" s="50"/>
      <c r="CX194" s="50"/>
      <c r="CY194" s="50"/>
      <c r="CZ194" s="50"/>
      <c r="DA194" s="50"/>
      <c r="DB194" s="50"/>
      <c r="DC194" s="50"/>
      <c r="DD194" s="50"/>
      <c r="DE194" s="50"/>
      <c r="DF194" s="50"/>
      <c r="DG194" s="50"/>
    </row>
    <row r="195" spans="1:111" s="51" customFormat="1" ht="63.75" x14ac:dyDescent="0.25">
      <c r="A195" s="41">
        <v>11</v>
      </c>
      <c r="B195" s="126" t="s">
        <v>153</v>
      </c>
      <c r="C195" s="45" t="s">
        <v>383</v>
      </c>
      <c r="D195" s="42" t="s">
        <v>154</v>
      </c>
      <c r="E195" s="43" t="s">
        <v>155</v>
      </c>
      <c r="F195" s="115" t="s">
        <v>156</v>
      </c>
      <c r="G195" s="45">
        <v>42552</v>
      </c>
      <c r="H195" s="45">
        <v>43465</v>
      </c>
      <c r="I195" s="43" t="s">
        <v>116</v>
      </c>
      <c r="J195" s="228"/>
      <c r="K195" s="228"/>
      <c r="L195" s="228"/>
      <c r="M195" s="43" t="s">
        <v>117</v>
      </c>
      <c r="N195" s="43">
        <v>121</v>
      </c>
      <c r="O195" s="46">
        <v>75382.259999999995</v>
      </c>
      <c r="P195" s="46">
        <v>0</v>
      </c>
      <c r="Q195" s="46">
        <v>13622.12</v>
      </c>
      <c r="R195" s="46">
        <v>0</v>
      </c>
      <c r="S195" s="46">
        <v>0</v>
      </c>
      <c r="T195" s="47">
        <f t="shared" si="26"/>
        <v>89004.37999999999</v>
      </c>
      <c r="U195" s="48" t="s">
        <v>323</v>
      </c>
      <c r="V195" s="43">
        <v>1</v>
      </c>
      <c r="W195" s="46">
        <v>75382.259999999995</v>
      </c>
      <c r="X195" s="49">
        <v>0</v>
      </c>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c r="CU195" s="50"/>
      <c r="CV195" s="50"/>
      <c r="CW195" s="50"/>
      <c r="CX195" s="50"/>
      <c r="CY195" s="50"/>
      <c r="CZ195" s="50"/>
      <c r="DA195" s="50"/>
      <c r="DB195" s="50"/>
      <c r="DC195" s="50"/>
      <c r="DD195" s="50"/>
      <c r="DE195" s="50"/>
      <c r="DF195" s="50"/>
      <c r="DG195" s="50"/>
    </row>
    <row r="196" spans="1:111" s="51" customFormat="1" ht="76.5" x14ac:dyDescent="0.25">
      <c r="A196" s="41">
        <v>12</v>
      </c>
      <c r="B196" s="126" t="s">
        <v>153</v>
      </c>
      <c r="C196" s="45" t="s">
        <v>384</v>
      </c>
      <c r="D196" s="42" t="s">
        <v>157</v>
      </c>
      <c r="E196" s="43" t="s">
        <v>158</v>
      </c>
      <c r="F196" s="115" t="s">
        <v>159</v>
      </c>
      <c r="G196" s="45">
        <v>42430</v>
      </c>
      <c r="H196" s="229">
        <v>42735</v>
      </c>
      <c r="I196" s="43" t="s">
        <v>116</v>
      </c>
      <c r="J196" s="228"/>
      <c r="K196" s="228"/>
      <c r="L196" s="228"/>
      <c r="M196" s="43" t="s">
        <v>117</v>
      </c>
      <c r="N196" s="43">
        <v>122</v>
      </c>
      <c r="O196" s="46">
        <v>122570.6</v>
      </c>
      <c r="P196" s="46">
        <v>0</v>
      </c>
      <c r="Q196" s="46">
        <v>22149.4</v>
      </c>
      <c r="R196" s="46">
        <v>0</v>
      </c>
      <c r="S196" s="46">
        <v>0</v>
      </c>
      <c r="T196" s="47">
        <f t="shared" si="26"/>
        <v>144720</v>
      </c>
      <c r="U196" s="48" t="s">
        <v>323</v>
      </c>
      <c r="V196" s="43">
        <v>1</v>
      </c>
      <c r="W196" s="46">
        <v>122570.6</v>
      </c>
      <c r="X196" s="49">
        <v>0</v>
      </c>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row>
    <row r="197" spans="1:111" s="3" customFormat="1" ht="363" customHeight="1" x14ac:dyDescent="0.25">
      <c r="A197" s="7">
        <v>13</v>
      </c>
      <c r="B197" s="125" t="s">
        <v>150</v>
      </c>
      <c r="C197" s="125" t="s">
        <v>385</v>
      </c>
      <c r="D197" s="8" t="s">
        <v>160</v>
      </c>
      <c r="E197" s="9" t="s">
        <v>303</v>
      </c>
      <c r="F197" s="30" t="s">
        <v>161</v>
      </c>
      <c r="G197" s="11">
        <v>42430</v>
      </c>
      <c r="H197" s="11">
        <v>45291</v>
      </c>
      <c r="I197" s="9" t="s">
        <v>116</v>
      </c>
      <c r="J197" s="140"/>
      <c r="K197" s="140"/>
      <c r="L197" s="140"/>
      <c r="M197" s="9" t="s">
        <v>117</v>
      </c>
      <c r="N197" s="16">
        <v>122</v>
      </c>
      <c r="O197" s="5">
        <v>3734287.25</v>
      </c>
      <c r="P197" s="5">
        <v>0</v>
      </c>
      <c r="Q197" s="5">
        <v>674812.75</v>
      </c>
      <c r="R197" s="5">
        <v>0</v>
      </c>
      <c r="S197" s="5">
        <v>0</v>
      </c>
      <c r="T197" s="18">
        <f t="shared" si="26"/>
        <v>4409100</v>
      </c>
      <c r="U197" s="13" t="s">
        <v>118</v>
      </c>
      <c r="V197" s="9">
        <v>0</v>
      </c>
      <c r="W197" s="6">
        <v>0</v>
      </c>
      <c r="X197" s="31">
        <v>0</v>
      </c>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row>
    <row r="198" spans="1:111" s="3" customFormat="1" ht="141.75" customHeight="1" x14ac:dyDescent="0.25">
      <c r="A198" s="7">
        <v>14</v>
      </c>
      <c r="B198" s="125" t="s">
        <v>153</v>
      </c>
      <c r="C198" s="125" t="s">
        <v>386</v>
      </c>
      <c r="D198" s="8" t="s">
        <v>162</v>
      </c>
      <c r="E198" s="9" t="s">
        <v>155</v>
      </c>
      <c r="F198" s="30" t="s">
        <v>163</v>
      </c>
      <c r="G198" s="11">
        <v>42370</v>
      </c>
      <c r="H198" s="45">
        <v>44196</v>
      </c>
      <c r="I198" s="9" t="s">
        <v>116</v>
      </c>
      <c r="J198" s="140"/>
      <c r="K198" s="140"/>
      <c r="L198" s="140"/>
      <c r="M198" s="9" t="s">
        <v>117</v>
      </c>
      <c r="N198" s="9">
        <v>121</v>
      </c>
      <c r="O198" s="46">
        <v>3704938.63</v>
      </c>
      <c r="P198" s="46">
        <v>0</v>
      </c>
      <c r="Q198" s="46">
        <v>669509.18000000005</v>
      </c>
      <c r="R198" s="46">
        <v>0</v>
      </c>
      <c r="S198" s="46">
        <v>39888</v>
      </c>
      <c r="T198" s="47">
        <f t="shared" si="26"/>
        <v>4414335.8099999996</v>
      </c>
      <c r="U198" s="48" t="s">
        <v>118</v>
      </c>
      <c r="V198" s="43">
        <v>4</v>
      </c>
      <c r="W198" s="46">
        <v>1154350.94</v>
      </c>
      <c r="X198" s="31">
        <v>0</v>
      </c>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row>
    <row r="199" spans="1:111" s="51" customFormat="1" ht="63.75" x14ac:dyDescent="0.25">
      <c r="A199" s="41">
        <v>15</v>
      </c>
      <c r="B199" s="126" t="s">
        <v>153</v>
      </c>
      <c r="C199" s="45" t="s">
        <v>387</v>
      </c>
      <c r="D199" s="42" t="s">
        <v>164</v>
      </c>
      <c r="E199" s="43" t="s">
        <v>165</v>
      </c>
      <c r="F199" s="115" t="s">
        <v>166</v>
      </c>
      <c r="G199" s="45">
        <v>42461</v>
      </c>
      <c r="H199" s="45">
        <v>42735</v>
      </c>
      <c r="I199" s="43" t="s">
        <v>116</v>
      </c>
      <c r="J199" s="228"/>
      <c r="K199" s="228"/>
      <c r="L199" s="228"/>
      <c r="M199" s="43" t="s">
        <v>117</v>
      </c>
      <c r="N199" s="214">
        <v>121</v>
      </c>
      <c r="O199" s="215">
        <v>37250.300000000003</v>
      </c>
      <c r="P199" s="215">
        <v>0</v>
      </c>
      <c r="Q199" s="215">
        <v>6731.4</v>
      </c>
      <c r="R199" s="215">
        <v>0</v>
      </c>
      <c r="S199" s="215">
        <v>2239.4299999999998</v>
      </c>
      <c r="T199" s="212">
        <f t="shared" si="26"/>
        <v>46221.130000000005</v>
      </c>
      <c r="U199" s="48" t="s">
        <v>323</v>
      </c>
      <c r="V199" s="43">
        <v>1</v>
      </c>
      <c r="W199" s="46">
        <v>37250.300000000003</v>
      </c>
      <c r="X199" s="49">
        <v>0</v>
      </c>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row>
    <row r="200" spans="1:111" s="3" customFormat="1" ht="153" x14ac:dyDescent="0.25">
      <c r="A200" s="7">
        <v>16</v>
      </c>
      <c r="B200" s="125" t="s">
        <v>150</v>
      </c>
      <c r="C200" s="125" t="s">
        <v>388</v>
      </c>
      <c r="D200" s="8" t="s">
        <v>167</v>
      </c>
      <c r="E200" s="9" t="s">
        <v>303</v>
      </c>
      <c r="F200" s="30" t="s">
        <v>168</v>
      </c>
      <c r="G200" s="11">
        <v>42430</v>
      </c>
      <c r="H200" s="11">
        <v>44104</v>
      </c>
      <c r="I200" s="9" t="s">
        <v>116</v>
      </c>
      <c r="J200" s="140"/>
      <c r="K200" s="140"/>
      <c r="L200" s="140"/>
      <c r="M200" s="9" t="s">
        <v>117</v>
      </c>
      <c r="N200" s="9">
        <v>122</v>
      </c>
      <c r="O200" s="6">
        <v>3458253.63</v>
      </c>
      <c r="P200" s="6">
        <v>0</v>
      </c>
      <c r="Q200" s="6">
        <v>624931.48</v>
      </c>
      <c r="R200" s="6">
        <v>0</v>
      </c>
      <c r="S200" s="6">
        <v>0</v>
      </c>
      <c r="T200" s="12">
        <f t="shared" si="26"/>
        <v>4083185.11</v>
      </c>
      <c r="U200" s="13" t="s">
        <v>118</v>
      </c>
      <c r="V200" s="9">
        <v>0</v>
      </c>
      <c r="W200" s="6">
        <v>0</v>
      </c>
      <c r="X200" s="31">
        <v>0</v>
      </c>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row>
    <row r="201" spans="1:111" s="3" customFormat="1" ht="102" x14ac:dyDescent="0.25">
      <c r="A201" s="7">
        <v>17</v>
      </c>
      <c r="B201" s="125" t="s">
        <v>169</v>
      </c>
      <c r="C201" s="173" t="s">
        <v>389</v>
      </c>
      <c r="D201" s="8" t="s">
        <v>170</v>
      </c>
      <c r="E201" s="9" t="s">
        <v>303</v>
      </c>
      <c r="F201" s="30" t="s">
        <v>171</v>
      </c>
      <c r="G201" s="11">
        <v>42461</v>
      </c>
      <c r="H201" s="11">
        <v>44926</v>
      </c>
      <c r="I201" s="9" t="s">
        <v>116</v>
      </c>
      <c r="J201" s="140"/>
      <c r="K201" s="140"/>
      <c r="L201" s="140"/>
      <c r="M201" s="9" t="s">
        <v>117</v>
      </c>
      <c r="N201" s="9">
        <v>122</v>
      </c>
      <c r="O201" s="6">
        <v>3615947.16</v>
      </c>
      <c r="P201" s="6">
        <v>0</v>
      </c>
      <c r="Q201" s="6">
        <v>653427.84</v>
      </c>
      <c r="R201" s="6">
        <v>0</v>
      </c>
      <c r="S201" s="6">
        <v>0</v>
      </c>
      <c r="T201" s="12">
        <f t="shared" si="26"/>
        <v>4269375</v>
      </c>
      <c r="U201" s="13" t="s">
        <v>118</v>
      </c>
      <c r="V201" s="9">
        <v>1</v>
      </c>
      <c r="W201" s="6">
        <v>0</v>
      </c>
      <c r="X201" s="31">
        <v>0</v>
      </c>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row>
    <row r="202" spans="1:111" s="51" customFormat="1" ht="38.25" x14ac:dyDescent="0.25">
      <c r="A202" s="41">
        <v>18</v>
      </c>
      <c r="B202" s="126" t="s">
        <v>153</v>
      </c>
      <c r="C202" s="158" t="s">
        <v>390</v>
      </c>
      <c r="D202" s="42" t="s">
        <v>172</v>
      </c>
      <c r="E202" s="43" t="s">
        <v>173</v>
      </c>
      <c r="F202" s="115" t="s">
        <v>174</v>
      </c>
      <c r="G202" s="45">
        <v>42430</v>
      </c>
      <c r="H202" s="45">
        <v>44196</v>
      </c>
      <c r="I202" s="43" t="s">
        <v>116</v>
      </c>
      <c r="J202" s="228"/>
      <c r="K202" s="228"/>
      <c r="L202" s="228"/>
      <c r="M202" s="43" t="s">
        <v>117</v>
      </c>
      <c r="N202" s="43">
        <v>121</v>
      </c>
      <c r="O202" s="46">
        <v>4922333.04</v>
      </c>
      <c r="P202" s="46">
        <v>0</v>
      </c>
      <c r="Q202" s="46">
        <v>889501.22</v>
      </c>
      <c r="R202" s="46">
        <v>0</v>
      </c>
      <c r="S202" s="46">
        <v>270121.75</v>
      </c>
      <c r="T202" s="47">
        <f t="shared" si="26"/>
        <v>6081956.0099999998</v>
      </c>
      <c r="U202" s="48" t="s">
        <v>118</v>
      </c>
      <c r="V202" s="43">
        <v>3</v>
      </c>
      <c r="W202" s="46">
        <f>397085+640.72+370133.96+82559.01+40941.02</f>
        <v>891359.71</v>
      </c>
      <c r="X202" s="49">
        <v>0</v>
      </c>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row>
    <row r="203" spans="1:111" s="51" customFormat="1" ht="51" x14ac:dyDescent="0.25">
      <c r="A203" s="41">
        <v>19</v>
      </c>
      <c r="B203" s="126" t="s">
        <v>175</v>
      </c>
      <c r="C203" s="45" t="s">
        <v>391</v>
      </c>
      <c r="D203" s="42" t="s">
        <v>176</v>
      </c>
      <c r="E203" s="43" t="s">
        <v>177</v>
      </c>
      <c r="F203" s="115" t="s">
        <v>178</v>
      </c>
      <c r="G203" s="45">
        <v>42370</v>
      </c>
      <c r="H203" s="45">
        <v>42794</v>
      </c>
      <c r="I203" s="43" t="s">
        <v>116</v>
      </c>
      <c r="J203" s="228"/>
      <c r="K203" s="228"/>
      <c r="L203" s="228"/>
      <c r="M203" s="43" t="s">
        <v>117</v>
      </c>
      <c r="N203" s="43">
        <v>121</v>
      </c>
      <c r="O203" s="46">
        <v>55417.120000000003</v>
      </c>
      <c r="P203" s="46">
        <v>0</v>
      </c>
      <c r="Q203" s="46">
        <v>10014.27</v>
      </c>
      <c r="R203" s="46">
        <v>0</v>
      </c>
      <c r="S203" s="46">
        <v>0</v>
      </c>
      <c r="T203" s="47">
        <f t="shared" si="26"/>
        <v>65431.39</v>
      </c>
      <c r="U203" s="48" t="s">
        <v>323</v>
      </c>
      <c r="V203" s="43">
        <v>0</v>
      </c>
      <c r="W203" s="46">
        <v>55417.120000000003</v>
      </c>
      <c r="X203" s="49">
        <v>0</v>
      </c>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c r="CU203" s="50"/>
      <c r="CV203" s="50"/>
      <c r="CW203" s="50"/>
      <c r="CX203" s="50"/>
      <c r="CY203" s="50"/>
      <c r="CZ203" s="50"/>
      <c r="DA203" s="50"/>
      <c r="DB203" s="50"/>
      <c r="DC203" s="50"/>
      <c r="DD203" s="50"/>
      <c r="DE203" s="50"/>
      <c r="DF203" s="50"/>
      <c r="DG203" s="50"/>
    </row>
    <row r="204" spans="1:111" s="51" customFormat="1" ht="129" customHeight="1" x14ac:dyDescent="0.25">
      <c r="A204" s="41">
        <v>20</v>
      </c>
      <c r="B204" s="126" t="s">
        <v>153</v>
      </c>
      <c r="C204" s="45" t="s">
        <v>392</v>
      </c>
      <c r="D204" s="42" t="s">
        <v>296</v>
      </c>
      <c r="E204" s="43" t="s">
        <v>177</v>
      </c>
      <c r="F204" s="115" t="s">
        <v>297</v>
      </c>
      <c r="G204" s="45">
        <v>42430</v>
      </c>
      <c r="H204" s="45">
        <v>42825</v>
      </c>
      <c r="I204" s="43" t="s">
        <v>116</v>
      </c>
      <c r="J204" s="228"/>
      <c r="K204" s="228"/>
      <c r="L204" s="228"/>
      <c r="M204" s="43" t="s">
        <v>117</v>
      </c>
      <c r="N204" s="43">
        <v>121</v>
      </c>
      <c r="O204" s="46">
        <v>444243.43</v>
      </c>
      <c r="P204" s="46">
        <v>0</v>
      </c>
      <c r="Q204" s="46">
        <v>80278</v>
      </c>
      <c r="R204" s="46">
        <v>0</v>
      </c>
      <c r="S204" s="46">
        <v>0</v>
      </c>
      <c r="T204" s="47">
        <f t="shared" si="26"/>
        <v>524521.42999999993</v>
      </c>
      <c r="U204" s="48" t="s">
        <v>323</v>
      </c>
      <c r="V204" s="43">
        <v>0</v>
      </c>
      <c r="W204" s="46">
        <v>444243.43</v>
      </c>
      <c r="X204" s="49">
        <v>0</v>
      </c>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row>
    <row r="205" spans="1:111" s="51" customFormat="1" ht="38.25" x14ac:dyDescent="0.25">
      <c r="A205" s="41">
        <v>21</v>
      </c>
      <c r="B205" s="126" t="s">
        <v>175</v>
      </c>
      <c r="C205" s="45" t="s">
        <v>393</v>
      </c>
      <c r="D205" s="42" t="s">
        <v>179</v>
      </c>
      <c r="E205" s="43" t="s">
        <v>177</v>
      </c>
      <c r="F205" s="115" t="s">
        <v>180</v>
      </c>
      <c r="G205" s="45">
        <v>42370</v>
      </c>
      <c r="H205" s="45">
        <v>42853</v>
      </c>
      <c r="I205" s="43" t="s">
        <v>116</v>
      </c>
      <c r="J205" s="228"/>
      <c r="K205" s="228"/>
      <c r="L205" s="228"/>
      <c r="M205" s="43" t="s">
        <v>117</v>
      </c>
      <c r="N205" s="43">
        <v>121</v>
      </c>
      <c r="O205" s="46">
        <v>99340.43</v>
      </c>
      <c r="P205" s="46">
        <v>0</v>
      </c>
      <c r="Q205" s="46">
        <v>17951.53</v>
      </c>
      <c r="R205" s="46">
        <v>0</v>
      </c>
      <c r="S205" s="46">
        <v>2081.44</v>
      </c>
      <c r="T205" s="47">
        <f t="shared" si="26"/>
        <v>119373.4</v>
      </c>
      <c r="U205" s="48" t="s">
        <v>323</v>
      </c>
      <c r="V205" s="43">
        <v>0</v>
      </c>
      <c r="W205" s="46">
        <v>99340.43</v>
      </c>
      <c r="X205" s="49">
        <v>0</v>
      </c>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c r="CU205" s="50"/>
      <c r="CV205" s="50"/>
      <c r="CW205" s="50"/>
      <c r="CX205" s="50"/>
      <c r="CY205" s="50"/>
      <c r="CZ205" s="50"/>
      <c r="DA205" s="50"/>
      <c r="DB205" s="50"/>
      <c r="DC205" s="50"/>
      <c r="DD205" s="50"/>
      <c r="DE205" s="50"/>
      <c r="DF205" s="50"/>
      <c r="DG205" s="50"/>
    </row>
    <row r="206" spans="1:111" s="3" customFormat="1" ht="89.25" customHeight="1" x14ac:dyDescent="0.25">
      <c r="A206" s="7">
        <v>22</v>
      </c>
      <c r="B206" s="29" t="s">
        <v>153</v>
      </c>
      <c r="C206" s="29" t="s">
        <v>394</v>
      </c>
      <c r="D206" s="8" t="s">
        <v>192</v>
      </c>
      <c r="E206" s="9" t="s">
        <v>155</v>
      </c>
      <c r="F206" s="30" t="s">
        <v>193</v>
      </c>
      <c r="G206" s="11">
        <v>42795</v>
      </c>
      <c r="H206" s="11">
        <v>43890</v>
      </c>
      <c r="I206" s="9" t="s">
        <v>116</v>
      </c>
      <c r="J206" s="140"/>
      <c r="K206" s="140"/>
      <c r="L206" s="140"/>
      <c r="M206" s="9" t="s">
        <v>117</v>
      </c>
      <c r="N206" s="9">
        <v>121</v>
      </c>
      <c r="O206" s="46">
        <v>8327026.0800000001</v>
      </c>
      <c r="P206" s="46">
        <v>0</v>
      </c>
      <c r="Q206" s="46">
        <v>1504753.93</v>
      </c>
      <c r="R206" s="46">
        <v>0</v>
      </c>
      <c r="S206" s="46">
        <v>0</v>
      </c>
      <c r="T206" s="47">
        <f t="shared" si="26"/>
        <v>9831780.0099999998</v>
      </c>
      <c r="U206" s="48" t="s">
        <v>118</v>
      </c>
      <c r="V206" s="43">
        <v>2</v>
      </c>
      <c r="W206" s="46">
        <v>0</v>
      </c>
      <c r="X206" s="31">
        <v>0</v>
      </c>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row>
    <row r="207" spans="1:111" s="3" customFormat="1" ht="140.25" x14ac:dyDescent="0.25">
      <c r="A207" s="7">
        <v>23</v>
      </c>
      <c r="B207" s="29" t="s">
        <v>153</v>
      </c>
      <c r="C207" s="29" t="s">
        <v>395</v>
      </c>
      <c r="D207" s="8" t="s">
        <v>204</v>
      </c>
      <c r="E207" s="9" t="s">
        <v>205</v>
      </c>
      <c r="F207" s="30" t="s">
        <v>206</v>
      </c>
      <c r="G207" s="11">
        <v>42248</v>
      </c>
      <c r="H207" s="11">
        <v>44255</v>
      </c>
      <c r="I207" s="9" t="s">
        <v>116</v>
      </c>
      <c r="J207" s="140"/>
      <c r="K207" s="140"/>
      <c r="L207" s="140"/>
      <c r="M207" s="9" t="s">
        <v>117</v>
      </c>
      <c r="N207" s="9">
        <v>121</v>
      </c>
      <c r="O207" s="46">
        <v>7768950.4900000002</v>
      </c>
      <c r="P207" s="46">
        <v>0</v>
      </c>
      <c r="Q207" s="46">
        <v>1403905.63</v>
      </c>
      <c r="R207" s="46">
        <v>0</v>
      </c>
      <c r="S207" s="46">
        <v>1800</v>
      </c>
      <c r="T207" s="47">
        <f t="shared" si="26"/>
        <v>9174656.120000001</v>
      </c>
      <c r="U207" s="48" t="s">
        <v>118</v>
      </c>
      <c r="V207" s="43">
        <v>2</v>
      </c>
      <c r="W207" s="46">
        <v>10177.48</v>
      </c>
      <c r="X207" s="31">
        <v>0</v>
      </c>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row>
    <row r="208" spans="1:111" s="3" customFormat="1" ht="76.5" x14ac:dyDescent="0.25">
      <c r="A208" s="7">
        <v>24</v>
      </c>
      <c r="B208" s="29" t="s">
        <v>230</v>
      </c>
      <c r="C208" s="29" t="s">
        <v>396</v>
      </c>
      <c r="D208" s="8" t="s">
        <v>231</v>
      </c>
      <c r="E208" s="9" t="s">
        <v>177</v>
      </c>
      <c r="F208" s="30" t="s">
        <v>232</v>
      </c>
      <c r="G208" s="11">
        <v>42381</v>
      </c>
      <c r="H208" s="11">
        <v>43738</v>
      </c>
      <c r="I208" s="9" t="s">
        <v>116</v>
      </c>
      <c r="J208" s="140"/>
      <c r="K208" s="140"/>
      <c r="L208" s="140"/>
      <c r="M208" s="9" t="s">
        <v>117</v>
      </c>
      <c r="N208" s="9">
        <v>121</v>
      </c>
      <c r="O208" s="46">
        <v>17034968.52</v>
      </c>
      <c r="P208" s="46">
        <v>0</v>
      </c>
      <c r="Q208" s="46">
        <v>3078342.21</v>
      </c>
      <c r="R208" s="46">
        <v>0</v>
      </c>
      <c r="S208" s="46">
        <v>395398.75</v>
      </c>
      <c r="T208" s="47">
        <f t="shared" si="26"/>
        <v>20508709.48</v>
      </c>
      <c r="U208" s="48" t="str">
        <f t="shared" ref="U208:U210" si="27">U207</f>
        <v>în implementare</v>
      </c>
      <c r="V208" s="43">
        <v>0</v>
      </c>
      <c r="W208" s="46">
        <f>1209914.43+215758.73</f>
        <v>1425673.16</v>
      </c>
      <c r="X208" s="31">
        <v>0</v>
      </c>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row>
    <row r="209" spans="1:111" s="3" customFormat="1" ht="63.75" x14ac:dyDescent="0.25">
      <c r="A209" s="7">
        <v>25</v>
      </c>
      <c r="B209" s="29" t="s">
        <v>233</v>
      </c>
      <c r="C209" s="29" t="s">
        <v>397</v>
      </c>
      <c r="D209" s="8" t="s">
        <v>234</v>
      </c>
      <c r="E209" s="9" t="s">
        <v>303</v>
      </c>
      <c r="F209" s="30" t="s">
        <v>235</v>
      </c>
      <c r="G209" s="11">
        <v>42522</v>
      </c>
      <c r="H209" s="11">
        <v>45291</v>
      </c>
      <c r="I209" s="9" t="s">
        <v>116</v>
      </c>
      <c r="J209" s="140"/>
      <c r="K209" s="140"/>
      <c r="L209" s="140"/>
      <c r="M209" s="9" t="s">
        <v>117</v>
      </c>
      <c r="N209" s="9">
        <v>122</v>
      </c>
      <c r="O209" s="22">
        <v>7768829.0999999996</v>
      </c>
      <c r="P209" s="22">
        <v>0</v>
      </c>
      <c r="Q209" s="22">
        <v>1403883.69</v>
      </c>
      <c r="R209" s="46">
        <v>0</v>
      </c>
      <c r="S209" s="46">
        <v>0</v>
      </c>
      <c r="T209" s="47">
        <f t="shared" si="26"/>
        <v>9172712.7899999991</v>
      </c>
      <c r="U209" s="48" t="str">
        <f t="shared" si="27"/>
        <v>în implementare</v>
      </c>
      <c r="V209" s="43">
        <v>1</v>
      </c>
      <c r="W209" s="46">
        <v>0</v>
      </c>
      <c r="X209" s="31">
        <v>0</v>
      </c>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row>
    <row r="210" spans="1:111" s="96" customFormat="1" ht="106.5" customHeight="1" x14ac:dyDescent="0.25">
      <c r="A210" s="7">
        <v>26</v>
      </c>
      <c r="B210" s="29" t="s">
        <v>230</v>
      </c>
      <c r="C210" s="29" t="s">
        <v>398</v>
      </c>
      <c r="D210" s="8" t="s">
        <v>243</v>
      </c>
      <c r="E210" s="9" t="s">
        <v>244</v>
      </c>
      <c r="F210" s="30" t="s">
        <v>245</v>
      </c>
      <c r="G210" s="11">
        <v>42856</v>
      </c>
      <c r="H210" s="11">
        <v>44561</v>
      </c>
      <c r="I210" s="9" t="s">
        <v>116</v>
      </c>
      <c r="J210" s="140"/>
      <c r="K210" s="140"/>
      <c r="L210" s="140"/>
      <c r="M210" s="9" t="s">
        <v>117</v>
      </c>
      <c r="N210" s="101">
        <v>121</v>
      </c>
      <c r="O210" s="46">
        <v>720244.87</v>
      </c>
      <c r="P210" s="46">
        <v>0</v>
      </c>
      <c r="Q210" s="46">
        <v>130153.46</v>
      </c>
      <c r="R210" s="244">
        <v>0</v>
      </c>
      <c r="S210" s="46">
        <v>0</v>
      </c>
      <c r="T210" s="47">
        <f t="shared" si="26"/>
        <v>850398.33</v>
      </c>
      <c r="U210" s="48" t="str">
        <f t="shared" si="27"/>
        <v>în implementare</v>
      </c>
      <c r="V210" s="43">
        <v>1</v>
      </c>
      <c r="W210" s="46">
        <f>43607.39+24746.98</f>
        <v>68354.37</v>
      </c>
      <c r="X210" s="31">
        <v>0</v>
      </c>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97"/>
    </row>
    <row r="211" spans="1:111" s="51" customFormat="1" ht="161.25" customHeight="1" x14ac:dyDescent="0.25">
      <c r="A211" s="41">
        <v>27</v>
      </c>
      <c r="B211" s="144" t="s">
        <v>246</v>
      </c>
      <c r="C211" s="144" t="s">
        <v>399</v>
      </c>
      <c r="D211" s="42" t="s">
        <v>247</v>
      </c>
      <c r="E211" s="43" t="s">
        <v>248</v>
      </c>
      <c r="F211" s="115" t="s">
        <v>249</v>
      </c>
      <c r="G211" s="45">
        <v>42491</v>
      </c>
      <c r="H211" s="45">
        <v>43008</v>
      </c>
      <c r="I211" s="43" t="s">
        <v>116</v>
      </c>
      <c r="J211" s="228"/>
      <c r="K211" s="228"/>
      <c r="L211" s="228"/>
      <c r="M211" s="43" t="s">
        <v>117</v>
      </c>
      <c r="N211" s="230">
        <v>121</v>
      </c>
      <c r="O211" s="93">
        <v>940622.01</v>
      </c>
      <c r="P211" s="93">
        <v>0</v>
      </c>
      <c r="Q211" s="93">
        <v>169977.21</v>
      </c>
      <c r="R211" s="231">
        <v>0</v>
      </c>
      <c r="S211" s="110">
        <v>459409.82</v>
      </c>
      <c r="T211" s="47">
        <f t="shared" si="26"/>
        <v>1570009.04</v>
      </c>
      <c r="U211" s="48" t="s">
        <v>323</v>
      </c>
      <c r="V211" s="43">
        <v>3</v>
      </c>
      <c r="W211" s="46">
        <v>940622.01</v>
      </c>
      <c r="X211" s="49">
        <v>0</v>
      </c>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50"/>
      <c r="CV211" s="50"/>
      <c r="CW211" s="50"/>
      <c r="CX211" s="50"/>
      <c r="CY211" s="50"/>
      <c r="CZ211" s="50"/>
      <c r="DA211" s="50"/>
      <c r="DB211" s="50"/>
      <c r="DC211" s="50"/>
      <c r="DD211" s="50"/>
      <c r="DE211" s="50"/>
      <c r="DF211" s="50"/>
      <c r="DG211" s="50"/>
    </row>
    <row r="212" spans="1:111" s="51" customFormat="1" ht="63.75" x14ac:dyDescent="0.25">
      <c r="A212" s="41">
        <v>28</v>
      </c>
      <c r="B212" s="144" t="s">
        <v>252</v>
      </c>
      <c r="C212" s="144" t="s">
        <v>400</v>
      </c>
      <c r="D212" s="42" t="s">
        <v>250</v>
      </c>
      <c r="E212" s="43" t="s">
        <v>155</v>
      </c>
      <c r="F212" s="115" t="s">
        <v>251</v>
      </c>
      <c r="G212" s="45">
        <v>42339</v>
      </c>
      <c r="H212" s="45">
        <v>43100</v>
      </c>
      <c r="I212" s="43" t="s">
        <v>116</v>
      </c>
      <c r="J212" s="228"/>
      <c r="K212" s="228"/>
      <c r="L212" s="228"/>
      <c r="M212" s="43" t="s">
        <v>117</v>
      </c>
      <c r="N212" s="230">
        <v>121</v>
      </c>
      <c r="O212" s="110">
        <v>10576497.65</v>
      </c>
      <c r="P212" s="110">
        <v>0</v>
      </c>
      <c r="Q212" s="110">
        <v>1911249.74</v>
      </c>
      <c r="R212" s="231">
        <v>0</v>
      </c>
      <c r="S212" s="110">
        <v>0</v>
      </c>
      <c r="T212" s="47">
        <f t="shared" si="26"/>
        <v>12487747.390000001</v>
      </c>
      <c r="U212" s="48" t="s">
        <v>323</v>
      </c>
      <c r="V212" s="43">
        <v>2</v>
      </c>
      <c r="W212" s="46">
        <v>10576497.65</v>
      </c>
      <c r="X212" s="49">
        <v>0</v>
      </c>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50"/>
      <c r="CV212" s="50"/>
      <c r="CW212" s="50"/>
      <c r="CX212" s="50"/>
      <c r="CY212" s="50"/>
      <c r="CZ212" s="50"/>
      <c r="DA212" s="50"/>
      <c r="DB212" s="50"/>
      <c r="DC212" s="50"/>
      <c r="DD212" s="50"/>
      <c r="DE212" s="50"/>
      <c r="DF212" s="50"/>
      <c r="DG212" s="50"/>
    </row>
    <row r="213" spans="1:111" s="51" customFormat="1" ht="63.75" x14ac:dyDescent="0.25">
      <c r="A213" s="41">
        <v>29</v>
      </c>
      <c r="B213" s="144" t="s">
        <v>252</v>
      </c>
      <c r="C213" s="144" t="s">
        <v>401</v>
      </c>
      <c r="D213" s="42" t="s">
        <v>253</v>
      </c>
      <c r="E213" s="43" t="s">
        <v>177</v>
      </c>
      <c r="F213" s="92" t="s">
        <v>254</v>
      </c>
      <c r="G213" s="71">
        <v>42339</v>
      </c>
      <c r="H213" s="71">
        <v>43100</v>
      </c>
      <c r="I213" s="69" t="s">
        <v>116</v>
      </c>
      <c r="J213" s="232"/>
      <c r="K213" s="232"/>
      <c r="L213" s="232"/>
      <c r="M213" s="69" t="s">
        <v>117</v>
      </c>
      <c r="N213" s="69">
        <v>121</v>
      </c>
      <c r="O213" s="233">
        <v>144295811.75</v>
      </c>
      <c r="P213" s="233">
        <v>0</v>
      </c>
      <c r="Q213" s="233">
        <v>26075298.41</v>
      </c>
      <c r="R213" s="93">
        <v>0</v>
      </c>
      <c r="S213" s="93">
        <v>5821988</v>
      </c>
      <c r="T213" s="72">
        <f t="shared" si="26"/>
        <v>176193098.16</v>
      </c>
      <c r="U213" s="73" t="s">
        <v>323</v>
      </c>
      <c r="V213" s="69">
        <v>3</v>
      </c>
      <c r="W213" s="46">
        <v>144295811.75</v>
      </c>
      <c r="X213" s="49">
        <v>0</v>
      </c>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50"/>
      <c r="CV213" s="50"/>
      <c r="CW213" s="50"/>
      <c r="CX213" s="50"/>
      <c r="CY213" s="50"/>
      <c r="CZ213" s="50"/>
      <c r="DA213" s="50"/>
      <c r="DB213" s="50"/>
      <c r="DC213" s="50"/>
      <c r="DD213" s="50"/>
      <c r="DE213" s="50"/>
      <c r="DF213" s="50"/>
      <c r="DG213" s="50"/>
    </row>
    <row r="214" spans="1:111" s="3" customFormat="1" ht="89.25" x14ac:dyDescent="0.25">
      <c r="A214" s="7">
        <v>30</v>
      </c>
      <c r="B214" s="132" t="s">
        <v>255</v>
      </c>
      <c r="C214" s="132" t="s">
        <v>402</v>
      </c>
      <c r="D214" s="8" t="s">
        <v>256</v>
      </c>
      <c r="E214" s="9" t="s">
        <v>257</v>
      </c>
      <c r="F214" s="30" t="s">
        <v>258</v>
      </c>
      <c r="G214" s="11">
        <v>42583</v>
      </c>
      <c r="H214" s="11">
        <v>43646</v>
      </c>
      <c r="I214" s="9" t="s">
        <v>116</v>
      </c>
      <c r="J214" s="140"/>
      <c r="K214" s="140"/>
      <c r="L214" s="140"/>
      <c r="M214" s="9" t="s">
        <v>117</v>
      </c>
      <c r="N214" s="9">
        <v>121</v>
      </c>
      <c r="O214" s="110">
        <v>2959739.86</v>
      </c>
      <c r="P214" s="110">
        <v>0</v>
      </c>
      <c r="Q214" s="110">
        <v>534846.46</v>
      </c>
      <c r="R214" s="110">
        <v>0</v>
      </c>
      <c r="S214" s="110">
        <v>75399.92</v>
      </c>
      <c r="T214" s="47">
        <f t="shared" si="26"/>
        <v>3569986.2399999998</v>
      </c>
      <c r="U214" s="48" t="s">
        <v>118</v>
      </c>
      <c r="V214" s="43">
        <v>5</v>
      </c>
      <c r="W214" s="46">
        <f>1084739.67+444591.12</f>
        <v>1529330.79</v>
      </c>
      <c r="X214" s="31">
        <v>0</v>
      </c>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row>
    <row r="215" spans="1:111" s="3" customFormat="1" ht="89.25" x14ac:dyDescent="0.25">
      <c r="A215" s="7">
        <v>31</v>
      </c>
      <c r="B215" s="132" t="s">
        <v>255</v>
      </c>
      <c r="C215" s="132" t="s">
        <v>403</v>
      </c>
      <c r="D215" s="8" t="s">
        <v>259</v>
      </c>
      <c r="E215" s="9" t="s">
        <v>173</v>
      </c>
      <c r="F215" s="112" t="s">
        <v>260</v>
      </c>
      <c r="G215" s="113">
        <v>42278</v>
      </c>
      <c r="H215" s="113">
        <v>43465</v>
      </c>
      <c r="I215" s="111" t="s">
        <v>116</v>
      </c>
      <c r="J215" s="141"/>
      <c r="K215" s="141"/>
      <c r="L215" s="141"/>
      <c r="M215" s="111" t="s">
        <v>117</v>
      </c>
      <c r="N215" s="111">
        <v>121</v>
      </c>
      <c r="O215" s="235">
        <v>973590.84</v>
      </c>
      <c r="P215" s="235">
        <v>0</v>
      </c>
      <c r="Q215" s="235">
        <v>175934.92</v>
      </c>
      <c r="R215" s="235">
        <v>0</v>
      </c>
      <c r="S215" s="235">
        <v>102134.23</v>
      </c>
      <c r="T215" s="212">
        <f t="shared" si="26"/>
        <v>1251659.99</v>
      </c>
      <c r="U215" s="213" t="s">
        <v>118</v>
      </c>
      <c r="V215" s="214">
        <v>3</v>
      </c>
      <c r="W215" s="46">
        <f>267134.63+400812.57+18292.54+179300.29</f>
        <v>865540.03</v>
      </c>
      <c r="X215" s="31">
        <v>0</v>
      </c>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row>
    <row r="216" spans="1:111" s="51" customFormat="1" ht="63.75" x14ac:dyDescent="0.25">
      <c r="A216" s="41">
        <v>32</v>
      </c>
      <c r="B216" s="144" t="s">
        <v>261</v>
      </c>
      <c r="C216" s="45" t="s">
        <v>404</v>
      </c>
      <c r="D216" s="42" t="s">
        <v>262</v>
      </c>
      <c r="E216" s="43" t="s">
        <v>205</v>
      </c>
      <c r="F216" s="115" t="s">
        <v>263</v>
      </c>
      <c r="G216" s="45">
        <v>42339</v>
      </c>
      <c r="H216" s="45">
        <v>43100</v>
      </c>
      <c r="I216" s="43" t="s">
        <v>116</v>
      </c>
      <c r="J216" s="228"/>
      <c r="K216" s="228"/>
      <c r="L216" s="228"/>
      <c r="M216" s="43" t="s">
        <v>117</v>
      </c>
      <c r="N216" s="43">
        <v>121</v>
      </c>
      <c r="O216" s="110">
        <v>11507286.039999999</v>
      </c>
      <c r="P216" s="110">
        <v>0</v>
      </c>
      <c r="Q216" s="110">
        <v>2079449.96</v>
      </c>
      <c r="R216" s="110">
        <v>0</v>
      </c>
      <c r="S216" s="110">
        <v>918</v>
      </c>
      <c r="T216" s="47">
        <f t="shared" si="26"/>
        <v>13587654</v>
      </c>
      <c r="U216" s="48" t="s">
        <v>323</v>
      </c>
      <c r="V216" s="43">
        <v>2</v>
      </c>
      <c r="W216" s="46">
        <v>11507286.039999999</v>
      </c>
      <c r="X216" s="49">
        <v>0</v>
      </c>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50"/>
      <c r="CV216" s="50"/>
      <c r="CW216" s="50"/>
      <c r="CX216" s="50"/>
      <c r="CY216" s="50"/>
      <c r="CZ216" s="50"/>
      <c r="DA216" s="50"/>
      <c r="DB216" s="50"/>
      <c r="DC216" s="50"/>
      <c r="DD216" s="50"/>
      <c r="DE216" s="50"/>
      <c r="DF216" s="50"/>
      <c r="DG216" s="50"/>
    </row>
    <row r="217" spans="1:111" s="96" customFormat="1" ht="63.75" x14ac:dyDescent="0.25">
      <c r="A217" s="7">
        <v>33</v>
      </c>
      <c r="B217" s="132" t="s">
        <v>255</v>
      </c>
      <c r="C217" s="132" t="s">
        <v>405</v>
      </c>
      <c r="D217" s="8" t="s">
        <v>279</v>
      </c>
      <c r="E217" s="9" t="s">
        <v>304</v>
      </c>
      <c r="F217" s="30" t="s">
        <v>280</v>
      </c>
      <c r="G217" s="11">
        <v>42339</v>
      </c>
      <c r="H217" s="11">
        <v>43465</v>
      </c>
      <c r="I217" s="9" t="s">
        <v>116</v>
      </c>
      <c r="J217" s="140"/>
      <c r="K217" s="140"/>
      <c r="L217" s="140"/>
      <c r="M217" s="9" t="s">
        <v>117</v>
      </c>
      <c r="N217" s="9">
        <v>121</v>
      </c>
      <c r="O217" s="21">
        <v>9216234.6099999994</v>
      </c>
      <c r="P217" s="21">
        <v>0</v>
      </c>
      <c r="Q217" s="21">
        <v>1665440.35</v>
      </c>
      <c r="R217" s="21">
        <v>0</v>
      </c>
      <c r="S217" s="21">
        <v>172814.57</v>
      </c>
      <c r="T217" s="12">
        <f t="shared" si="26"/>
        <v>11054489.529999999</v>
      </c>
      <c r="U217" s="13" t="s">
        <v>118</v>
      </c>
      <c r="V217" s="9">
        <v>3</v>
      </c>
      <c r="W217" s="6">
        <f>228854.56+76618.45+856943.38</f>
        <v>1162416.3900000001</v>
      </c>
      <c r="X217" s="31">
        <v>0</v>
      </c>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97"/>
    </row>
    <row r="218" spans="1:111" s="3" customFormat="1" ht="64.5" customHeight="1" x14ac:dyDescent="0.25">
      <c r="A218" s="7">
        <v>34</v>
      </c>
      <c r="B218" s="132" t="s">
        <v>255</v>
      </c>
      <c r="C218" s="132" t="s">
        <v>406</v>
      </c>
      <c r="D218" s="8" t="s">
        <v>281</v>
      </c>
      <c r="E218" s="9" t="s">
        <v>155</v>
      </c>
      <c r="F218" s="30" t="s">
        <v>282</v>
      </c>
      <c r="G218" s="11">
        <v>42917</v>
      </c>
      <c r="H218" s="11">
        <v>43830</v>
      </c>
      <c r="I218" s="9" t="s">
        <v>116</v>
      </c>
      <c r="J218" s="140"/>
      <c r="K218" s="140"/>
      <c r="L218" s="140"/>
      <c r="M218" s="9" t="s">
        <v>117</v>
      </c>
      <c r="N218" s="9">
        <v>121</v>
      </c>
      <c r="O218" s="21">
        <v>788783.66</v>
      </c>
      <c r="P218" s="21">
        <v>0</v>
      </c>
      <c r="Q218" s="21">
        <v>142538.92000000001</v>
      </c>
      <c r="R218" s="21">
        <v>0</v>
      </c>
      <c r="S218" s="21">
        <v>0</v>
      </c>
      <c r="T218" s="12">
        <f t="shared" si="26"/>
        <v>931322.58000000007</v>
      </c>
      <c r="U218" s="13" t="s">
        <v>118</v>
      </c>
      <c r="V218" s="9">
        <v>1</v>
      </c>
      <c r="W218" s="6">
        <v>22181.77</v>
      </c>
      <c r="X218" s="31">
        <v>0</v>
      </c>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row>
    <row r="219" spans="1:111" s="3" customFormat="1" ht="51" x14ac:dyDescent="0.25">
      <c r="A219" s="7">
        <v>35</v>
      </c>
      <c r="B219" s="132" t="s">
        <v>261</v>
      </c>
      <c r="C219" s="132" t="s">
        <v>407</v>
      </c>
      <c r="D219" s="8" t="s">
        <v>286</v>
      </c>
      <c r="E219" s="9" t="s">
        <v>257</v>
      </c>
      <c r="F219" s="30" t="s">
        <v>287</v>
      </c>
      <c r="G219" s="11">
        <v>43070</v>
      </c>
      <c r="H219" s="11">
        <v>44196</v>
      </c>
      <c r="I219" s="9" t="s">
        <v>116</v>
      </c>
      <c r="J219" s="66"/>
      <c r="K219" s="66"/>
      <c r="L219" s="66"/>
      <c r="M219" s="16" t="s">
        <v>117</v>
      </c>
      <c r="N219" s="16">
        <v>121</v>
      </c>
      <c r="O219" s="102">
        <v>112331431.91</v>
      </c>
      <c r="P219" s="102">
        <v>0</v>
      </c>
      <c r="Q219" s="102">
        <v>20199876.82</v>
      </c>
      <c r="R219" s="102">
        <v>0</v>
      </c>
      <c r="S219" s="102">
        <v>21160242.899999999</v>
      </c>
      <c r="T219" s="18">
        <f t="shared" si="26"/>
        <v>153691551.63</v>
      </c>
      <c r="U219" s="13" t="s">
        <v>118</v>
      </c>
      <c r="V219" s="9">
        <v>1</v>
      </c>
      <c r="W219" s="46">
        <f>20467229.79+2608749.48+2633073.45+2587204.73+2533499.26+2664929.05+2690220.96</f>
        <v>36184906.719999999</v>
      </c>
      <c r="X219" s="31">
        <v>0</v>
      </c>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row>
    <row r="220" spans="1:111" s="96" customFormat="1" ht="63.75" x14ac:dyDescent="0.25">
      <c r="A220" s="7">
        <v>36</v>
      </c>
      <c r="B220" s="132" t="s">
        <v>261</v>
      </c>
      <c r="C220" s="132" t="s">
        <v>408</v>
      </c>
      <c r="D220" s="8" t="s">
        <v>288</v>
      </c>
      <c r="E220" s="9" t="s">
        <v>155</v>
      </c>
      <c r="F220" s="30" t="s">
        <v>289</v>
      </c>
      <c r="G220" s="11">
        <v>43070</v>
      </c>
      <c r="H220" s="11">
        <v>44196</v>
      </c>
      <c r="I220" s="9" t="s">
        <v>116</v>
      </c>
      <c r="J220" s="59"/>
      <c r="K220" s="59"/>
      <c r="L220" s="59"/>
      <c r="M220" s="9" t="s">
        <v>117</v>
      </c>
      <c r="N220" s="9">
        <v>121</v>
      </c>
      <c r="O220" s="21">
        <v>19706799.91</v>
      </c>
      <c r="P220" s="21">
        <v>0</v>
      </c>
      <c r="Q220" s="21">
        <v>3543753.74</v>
      </c>
      <c r="R220" s="21">
        <v>0</v>
      </c>
      <c r="S220" s="21">
        <v>644507.9</v>
      </c>
      <c r="T220" s="12">
        <f t="shared" si="26"/>
        <v>23895061.549999997</v>
      </c>
      <c r="U220" s="13" t="s">
        <v>118</v>
      </c>
      <c r="V220" s="9">
        <v>1</v>
      </c>
      <c r="W220" s="46">
        <f>3752366.42+476862.69+1075358.78+520565.82+523463.71+573561.87+578208.32+583893.92+594437.86</f>
        <v>8678719.3900000006</v>
      </c>
      <c r="X220" s="31">
        <v>0</v>
      </c>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97"/>
    </row>
    <row r="221" spans="1:111" s="51" customFormat="1" ht="76.5" x14ac:dyDescent="0.25">
      <c r="A221" s="41">
        <v>37</v>
      </c>
      <c r="B221" s="144" t="s">
        <v>261</v>
      </c>
      <c r="C221" s="144" t="s">
        <v>409</v>
      </c>
      <c r="D221" s="42" t="s">
        <v>290</v>
      </c>
      <c r="E221" s="43" t="s">
        <v>291</v>
      </c>
      <c r="F221" s="115" t="s">
        <v>292</v>
      </c>
      <c r="G221" s="45">
        <v>42917</v>
      </c>
      <c r="H221" s="45">
        <v>43404</v>
      </c>
      <c r="I221" s="43" t="s">
        <v>116</v>
      </c>
      <c r="J221" s="62"/>
      <c r="K221" s="62"/>
      <c r="L221" s="62"/>
      <c r="M221" s="43" t="s">
        <v>117</v>
      </c>
      <c r="N221" s="43">
        <v>121</v>
      </c>
      <c r="O221" s="110">
        <v>1356355.8</v>
      </c>
      <c r="P221" s="110">
        <v>0</v>
      </c>
      <c r="Q221" s="110">
        <v>243905.2</v>
      </c>
      <c r="R221" s="110">
        <v>0</v>
      </c>
      <c r="S221" s="110">
        <v>0</v>
      </c>
      <c r="T221" s="47">
        <f t="shared" si="26"/>
        <v>1600261</v>
      </c>
      <c r="U221" s="48" t="s">
        <v>323</v>
      </c>
      <c r="V221" s="43">
        <v>1</v>
      </c>
      <c r="W221" s="46">
        <v>1356355.8</v>
      </c>
      <c r="X221" s="49">
        <v>0</v>
      </c>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0"/>
      <c r="CU221" s="50"/>
      <c r="CV221" s="50"/>
      <c r="CW221" s="50"/>
      <c r="CX221" s="50"/>
      <c r="CY221" s="50"/>
      <c r="CZ221" s="50"/>
      <c r="DA221" s="50"/>
      <c r="DB221" s="50"/>
      <c r="DC221" s="50"/>
      <c r="DD221" s="50"/>
      <c r="DE221" s="50"/>
      <c r="DF221" s="50"/>
      <c r="DG221" s="50"/>
    </row>
    <row r="222" spans="1:111" s="51" customFormat="1" ht="102" x14ac:dyDescent="0.25">
      <c r="A222" s="41">
        <v>38</v>
      </c>
      <c r="B222" s="144" t="s">
        <v>261</v>
      </c>
      <c r="C222" s="144" t="s">
        <v>410</v>
      </c>
      <c r="D222" s="42" t="s">
        <v>293</v>
      </c>
      <c r="E222" s="43" t="s">
        <v>294</v>
      </c>
      <c r="F222" s="115" t="s">
        <v>295</v>
      </c>
      <c r="G222" s="45">
        <v>43070</v>
      </c>
      <c r="H222" s="45">
        <v>43220</v>
      </c>
      <c r="I222" s="43" t="s">
        <v>116</v>
      </c>
      <c r="J222" s="214"/>
      <c r="K222" s="234"/>
      <c r="L222" s="234"/>
      <c r="M222" s="214" t="s">
        <v>117</v>
      </c>
      <c r="N222" s="214">
        <v>121</v>
      </c>
      <c r="O222" s="233">
        <v>26253745.879999999</v>
      </c>
      <c r="P222" s="233">
        <v>0</v>
      </c>
      <c r="Q222" s="233">
        <v>4721051.13</v>
      </c>
      <c r="R222" s="235">
        <v>0</v>
      </c>
      <c r="S222" s="235">
        <v>28027</v>
      </c>
      <c r="T222" s="212">
        <f t="shared" si="26"/>
        <v>31002824.009999998</v>
      </c>
      <c r="U222" s="48" t="s">
        <v>323</v>
      </c>
      <c r="V222" s="43">
        <v>0</v>
      </c>
      <c r="W222" s="46">
        <v>26253745.879999999</v>
      </c>
      <c r="X222" s="49">
        <v>0</v>
      </c>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c r="CV222" s="50"/>
      <c r="CW222" s="50"/>
      <c r="CX222" s="50"/>
      <c r="CY222" s="50"/>
      <c r="CZ222" s="50"/>
      <c r="DA222" s="50"/>
      <c r="DB222" s="50"/>
      <c r="DC222" s="50"/>
      <c r="DD222" s="50"/>
      <c r="DE222" s="50"/>
      <c r="DF222" s="50"/>
      <c r="DG222" s="50"/>
    </row>
    <row r="223" spans="1:111" s="3" customFormat="1" ht="102" customHeight="1" x14ac:dyDescent="0.25">
      <c r="A223" s="7">
        <v>39</v>
      </c>
      <c r="B223" s="132" t="s">
        <v>255</v>
      </c>
      <c r="C223" s="132" t="s">
        <v>411</v>
      </c>
      <c r="D223" s="8" t="s">
        <v>272</v>
      </c>
      <c r="E223" s="9" t="s">
        <v>121</v>
      </c>
      <c r="F223" s="30" t="s">
        <v>273</v>
      </c>
      <c r="G223" s="11">
        <v>42826</v>
      </c>
      <c r="H223" s="11">
        <v>43921</v>
      </c>
      <c r="I223" s="9" t="s">
        <v>116</v>
      </c>
      <c r="J223" s="59"/>
      <c r="K223" s="59"/>
      <c r="L223" s="124"/>
      <c r="M223" s="9" t="s">
        <v>117</v>
      </c>
      <c r="N223" s="101">
        <v>121</v>
      </c>
      <c r="O223" s="21">
        <v>3352732.58</v>
      </c>
      <c r="P223" s="21">
        <v>0</v>
      </c>
      <c r="Q223" s="21">
        <v>605863.04</v>
      </c>
      <c r="R223" s="123">
        <v>0</v>
      </c>
      <c r="S223" s="21">
        <v>0</v>
      </c>
      <c r="T223" s="12">
        <f t="shared" si="26"/>
        <v>3958595.62</v>
      </c>
      <c r="U223" s="13" t="s">
        <v>118</v>
      </c>
      <c r="V223" s="9">
        <v>2</v>
      </c>
      <c r="W223" s="6">
        <f>38201.02+137184.19+65721.38+114222.46</f>
        <v>355329.05</v>
      </c>
      <c r="X223" s="31">
        <v>0</v>
      </c>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row>
    <row r="224" spans="1:111" s="3" customFormat="1" ht="89.25" customHeight="1" x14ac:dyDescent="0.25">
      <c r="A224" s="7">
        <v>40</v>
      </c>
      <c r="B224" s="132" t="s">
        <v>153</v>
      </c>
      <c r="C224" s="132" t="s">
        <v>412</v>
      </c>
      <c r="D224" s="8" t="s">
        <v>324</v>
      </c>
      <c r="E224" s="9" t="s">
        <v>300</v>
      </c>
      <c r="F224" s="30" t="s">
        <v>325</v>
      </c>
      <c r="G224" s="11">
        <v>43101</v>
      </c>
      <c r="H224" s="11">
        <v>43830</v>
      </c>
      <c r="I224" s="9" t="s">
        <v>302</v>
      </c>
      <c r="J224" s="59"/>
      <c r="K224" s="59"/>
      <c r="L224" s="124"/>
      <c r="M224" s="9" t="s">
        <v>117</v>
      </c>
      <c r="N224" s="9">
        <v>121</v>
      </c>
      <c r="O224" s="99">
        <v>132370.84</v>
      </c>
      <c r="P224" s="99">
        <v>0</v>
      </c>
      <c r="Q224" s="99">
        <v>23816.66</v>
      </c>
      <c r="R224" s="21">
        <v>0</v>
      </c>
      <c r="S224" s="21">
        <v>0</v>
      </c>
      <c r="T224" s="12">
        <f t="shared" si="26"/>
        <v>156187.5</v>
      </c>
      <c r="U224" s="13" t="s">
        <v>118</v>
      </c>
      <c r="V224" s="9">
        <v>1</v>
      </c>
      <c r="W224" s="46">
        <v>12707.6</v>
      </c>
      <c r="X224" s="31">
        <v>0</v>
      </c>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row>
    <row r="225" spans="1:111" s="50" customFormat="1" ht="90" customHeight="1" x14ac:dyDescent="0.25">
      <c r="A225" s="14">
        <v>41</v>
      </c>
      <c r="B225" s="142" t="s">
        <v>252</v>
      </c>
      <c r="C225" s="142" t="s">
        <v>413</v>
      </c>
      <c r="D225" s="15" t="s">
        <v>305</v>
      </c>
      <c r="E225" s="16" t="s">
        <v>306</v>
      </c>
      <c r="F225" s="39" t="s">
        <v>307</v>
      </c>
      <c r="G225" s="17">
        <v>43191</v>
      </c>
      <c r="H225" s="17">
        <v>44196</v>
      </c>
      <c r="I225" s="16" t="s">
        <v>302</v>
      </c>
      <c r="J225" s="66"/>
      <c r="K225" s="66"/>
      <c r="L225" s="143"/>
      <c r="M225" s="16" t="s">
        <v>117</v>
      </c>
      <c r="N225" s="16">
        <v>121</v>
      </c>
      <c r="O225" s="102">
        <v>273903216.82999998</v>
      </c>
      <c r="P225" s="102">
        <v>0</v>
      </c>
      <c r="Q225" s="102">
        <v>48789149.659999996</v>
      </c>
      <c r="R225" s="102">
        <v>0</v>
      </c>
      <c r="S225" s="102">
        <v>22926849.75</v>
      </c>
      <c r="T225" s="18">
        <f t="shared" si="26"/>
        <v>345619216.24000001</v>
      </c>
      <c r="U225" s="19" t="s">
        <v>118</v>
      </c>
      <c r="V225" s="16">
        <v>2</v>
      </c>
      <c r="W225" s="22">
        <f>20082800.04+6820516.95+6800718.55+6730165.8+6797709.54+6833611.48+6927070.97</f>
        <v>60992593.329999998</v>
      </c>
      <c r="X225" s="40">
        <v>0</v>
      </c>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row>
    <row r="226" spans="1:111" s="4" customFormat="1" ht="79.5" customHeight="1" x14ac:dyDescent="0.25">
      <c r="A226" s="66">
        <v>42</v>
      </c>
      <c r="B226" s="142" t="s">
        <v>252</v>
      </c>
      <c r="C226" s="142" t="s">
        <v>414</v>
      </c>
      <c r="D226" s="15" t="s">
        <v>321</v>
      </c>
      <c r="E226" s="16" t="s">
        <v>320</v>
      </c>
      <c r="F226" s="39" t="s">
        <v>322</v>
      </c>
      <c r="G226" s="17">
        <v>43009</v>
      </c>
      <c r="H226" s="17">
        <v>44196</v>
      </c>
      <c r="I226" s="16" t="s">
        <v>302</v>
      </c>
      <c r="J226" s="66"/>
      <c r="K226" s="66"/>
      <c r="L226" s="143"/>
      <c r="M226" s="16" t="s">
        <v>117</v>
      </c>
      <c r="N226" s="16">
        <v>121</v>
      </c>
      <c r="O226" s="102">
        <v>29615024.289999999</v>
      </c>
      <c r="P226" s="102">
        <v>0</v>
      </c>
      <c r="Q226" s="102">
        <v>5325489.33</v>
      </c>
      <c r="R226" s="102">
        <v>0</v>
      </c>
      <c r="S226" s="102">
        <v>711464.14</v>
      </c>
      <c r="T226" s="18">
        <f t="shared" si="26"/>
        <v>35651977.759999998</v>
      </c>
      <c r="U226" s="19" t="s">
        <v>118</v>
      </c>
      <c r="V226" s="16">
        <v>0</v>
      </c>
      <c r="W226" s="5">
        <f>8290478.73+724298.77</f>
        <v>9014777.5</v>
      </c>
      <c r="X226" s="5">
        <v>0</v>
      </c>
    </row>
    <row r="227" spans="1:111" s="50" customFormat="1" ht="102" customHeight="1" x14ac:dyDescent="0.25">
      <c r="A227" s="62">
        <v>43</v>
      </c>
      <c r="B227" s="144" t="s">
        <v>252</v>
      </c>
      <c r="C227" s="132" t="s">
        <v>415</v>
      </c>
      <c r="D227" s="8" t="s">
        <v>326</v>
      </c>
      <c r="E227" s="9" t="s">
        <v>327</v>
      </c>
      <c r="F227" s="30" t="s">
        <v>328</v>
      </c>
      <c r="G227" s="11">
        <v>43070</v>
      </c>
      <c r="H227" s="11">
        <v>44196</v>
      </c>
      <c r="I227" s="43" t="s">
        <v>302</v>
      </c>
      <c r="J227" s="62"/>
      <c r="K227" s="62"/>
      <c r="L227" s="127"/>
      <c r="M227" s="43" t="s">
        <v>117</v>
      </c>
      <c r="N227" s="43">
        <v>121</v>
      </c>
      <c r="O227" s="109">
        <v>3886657.38</v>
      </c>
      <c r="P227" s="110">
        <v>0</v>
      </c>
      <c r="Q227" s="109">
        <v>692312.82</v>
      </c>
      <c r="R227" s="110">
        <v>0</v>
      </c>
      <c r="S227" s="110">
        <v>1187822.8</v>
      </c>
      <c r="T227" s="47">
        <f t="shared" si="26"/>
        <v>5766793</v>
      </c>
      <c r="U227" s="48" t="s">
        <v>118</v>
      </c>
      <c r="V227" s="69">
        <v>0</v>
      </c>
      <c r="W227" s="22">
        <f>924290.49+103534.94+85895.64+420191.22+103661.03</f>
        <v>1637573.3199999998</v>
      </c>
      <c r="X227" s="22">
        <v>0</v>
      </c>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row>
    <row r="228" spans="1:111" s="50" customFormat="1" ht="101.25" customHeight="1" x14ac:dyDescent="0.25">
      <c r="A228" s="95">
        <v>44</v>
      </c>
      <c r="B228" s="145" t="s">
        <v>330</v>
      </c>
      <c r="C228" s="142" t="s">
        <v>416</v>
      </c>
      <c r="D228" s="15" t="s">
        <v>331</v>
      </c>
      <c r="E228" s="16" t="s">
        <v>332</v>
      </c>
      <c r="F228" s="39" t="s">
        <v>333</v>
      </c>
      <c r="G228" s="17">
        <v>43283</v>
      </c>
      <c r="H228" s="17">
        <v>44195</v>
      </c>
      <c r="I228" s="69" t="s">
        <v>302</v>
      </c>
      <c r="J228" s="63"/>
      <c r="K228" s="63"/>
      <c r="L228" s="134"/>
      <c r="M228" s="69" t="s">
        <v>117</v>
      </c>
      <c r="N228" s="69">
        <v>122</v>
      </c>
      <c r="O228" s="98">
        <v>717201.08</v>
      </c>
      <c r="P228" s="93">
        <v>0</v>
      </c>
      <c r="Q228" s="98">
        <v>129656.42</v>
      </c>
      <c r="R228" s="93">
        <v>0</v>
      </c>
      <c r="S228" s="93">
        <v>0</v>
      </c>
      <c r="T228" s="72">
        <f t="shared" si="26"/>
        <v>846857.5</v>
      </c>
      <c r="U228" s="73" t="s">
        <v>118</v>
      </c>
      <c r="V228" s="69">
        <v>0</v>
      </c>
      <c r="W228" s="22">
        <v>0</v>
      </c>
      <c r="X228" s="22">
        <v>0</v>
      </c>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row>
    <row r="229" spans="1:111" s="96" customFormat="1" ht="99" customHeight="1" x14ac:dyDescent="0.25">
      <c r="A229" s="75">
        <v>11</v>
      </c>
      <c r="B229" s="142" t="s">
        <v>335</v>
      </c>
      <c r="C229" s="142" t="s">
        <v>417</v>
      </c>
      <c r="D229" s="15" t="s">
        <v>336</v>
      </c>
      <c r="E229" s="16" t="s">
        <v>337</v>
      </c>
      <c r="F229" s="39" t="s">
        <v>343</v>
      </c>
      <c r="G229" s="17">
        <v>43374</v>
      </c>
      <c r="H229" s="17">
        <v>44500</v>
      </c>
      <c r="I229" s="16" t="s">
        <v>116</v>
      </c>
      <c r="J229" s="66" t="s">
        <v>271</v>
      </c>
      <c r="K229" s="143" t="s">
        <v>267</v>
      </c>
      <c r="L229" s="143" t="s">
        <v>267</v>
      </c>
      <c r="M229" s="16" t="s">
        <v>117</v>
      </c>
      <c r="N229" s="16">
        <v>121</v>
      </c>
      <c r="O229" s="5">
        <v>9406515.4100000001</v>
      </c>
      <c r="P229" s="5">
        <v>0</v>
      </c>
      <c r="Q229" s="5">
        <v>1706425.39</v>
      </c>
      <c r="R229" s="5">
        <v>0</v>
      </c>
      <c r="S229" s="5">
        <v>217368</v>
      </c>
      <c r="T229" s="18">
        <f t="shared" si="26"/>
        <v>11330308.800000001</v>
      </c>
      <c r="U229" s="19" t="s">
        <v>118</v>
      </c>
      <c r="V229" s="19">
        <v>0</v>
      </c>
      <c r="W229" s="16">
        <v>0</v>
      </c>
      <c r="X229" s="5">
        <v>0</v>
      </c>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97"/>
    </row>
    <row r="230" spans="1:111" s="96" customFormat="1" ht="123" customHeight="1" x14ac:dyDescent="0.25">
      <c r="A230" s="59">
        <v>12</v>
      </c>
      <c r="B230" s="146" t="s">
        <v>335</v>
      </c>
      <c r="C230" s="146" t="s">
        <v>418</v>
      </c>
      <c r="D230" s="15" t="s">
        <v>338</v>
      </c>
      <c r="E230" s="16" t="s">
        <v>337</v>
      </c>
      <c r="F230" s="103" t="s">
        <v>339</v>
      </c>
      <c r="G230" s="17">
        <v>42370</v>
      </c>
      <c r="H230" s="17">
        <v>44439</v>
      </c>
      <c r="I230" s="9" t="s">
        <v>116</v>
      </c>
      <c r="J230" s="9" t="s">
        <v>340</v>
      </c>
      <c r="K230" s="9" t="s">
        <v>271</v>
      </c>
      <c r="L230" s="9" t="s">
        <v>271</v>
      </c>
      <c r="M230" s="9" t="s">
        <v>117</v>
      </c>
      <c r="N230" s="101">
        <v>121</v>
      </c>
      <c r="O230" s="5">
        <v>2186524.5</v>
      </c>
      <c r="P230" s="5">
        <v>0</v>
      </c>
      <c r="Q230" s="5">
        <v>393407.69</v>
      </c>
      <c r="R230" s="5">
        <v>0</v>
      </c>
      <c r="S230" s="5">
        <v>120367.81</v>
      </c>
      <c r="T230" s="104">
        <f t="shared" si="26"/>
        <v>2700300</v>
      </c>
      <c r="U230" s="19" t="s">
        <v>118</v>
      </c>
      <c r="V230" s="19">
        <v>0</v>
      </c>
      <c r="W230" s="9">
        <v>0</v>
      </c>
      <c r="X230" s="6">
        <v>0</v>
      </c>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97"/>
    </row>
    <row r="231" spans="1:111" s="96" customFormat="1" ht="123" customHeight="1" x14ac:dyDescent="0.25">
      <c r="A231" s="59">
        <v>13</v>
      </c>
      <c r="B231" s="147" t="s">
        <v>175</v>
      </c>
      <c r="C231" s="132" t="s">
        <v>419</v>
      </c>
      <c r="D231" s="15" t="s">
        <v>341</v>
      </c>
      <c r="E231" s="16" t="s">
        <v>342</v>
      </c>
      <c r="F231" s="39" t="s">
        <v>344</v>
      </c>
      <c r="G231" s="17">
        <v>42705</v>
      </c>
      <c r="H231" s="17">
        <v>45291</v>
      </c>
      <c r="I231" s="105" t="s">
        <v>116</v>
      </c>
      <c r="J231" s="9" t="s">
        <v>340</v>
      </c>
      <c r="K231" s="9" t="s">
        <v>271</v>
      </c>
      <c r="L231" s="9" t="s">
        <v>271</v>
      </c>
      <c r="M231" s="9" t="s">
        <v>117</v>
      </c>
      <c r="N231" s="101">
        <v>121</v>
      </c>
      <c r="O231" s="5">
        <v>15268715.949999999</v>
      </c>
      <c r="P231" s="5">
        <v>0</v>
      </c>
      <c r="Q231" s="5">
        <v>2769880.61</v>
      </c>
      <c r="R231" s="5">
        <v>0</v>
      </c>
      <c r="S231" s="5">
        <v>723095.94</v>
      </c>
      <c r="T231" s="104">
        <f t="shared" si="26"/>
        <v>18761692.5</v>
      </c>
      <c r="U231" s="19" t="s">
        <v>118</v>
      </c>
      <c r="V231" s="19">
        <v>1</v>
      </c>
      <c r="W231" s="9">
        <v>0</v>
      </c>
      <c r="X231" s="6">
        <v>0</v>
      </c>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97"/>
    </row>
    <row r="232" spans="1:111" s="96" customFormat="1" ht="81" customHeight="1" x14ac:dyDescent="0.25">
      <c r="A232" s="59">
        <v>14</v>
      </c>
      <c r="B232" s="132" t="s">
        <v>345</v>
      </c>
      <c r="C232" s="132" t="s">
        <v>420</v>
      </c>
      <c r="D232" s="8" t="s">
        <v>346</v>
      </c>
      <c r="E232" s="9" t="s">
        <v>347</v>
      </c>
      <c r="F232" s="30" t="s">
        <v>348</v>
      </c>
      <c r="G232" s="11">
        <v>43070</v>
      </c>
      <c r="H232" s="11">
        <v>44196</v>
      </c>
      <c r="I232" s="9" t="s">
        <v>116</v>
      </c>
      <c r="J232" s="9" t="s">
        <v>340</v>
      </c>
      <c r="K232" s="9" t="s">
        <v>271</v>
      </c>
      <c r="L232" s="9" t="s">
        <v>271</v>
      </c>
      <c r="M232" s="9" t="s">
        <v>117</v>
      </c>
      <c r="N232" s="9">
        <v>121</v>
      </c>
      <c r="O232" s="21">
        <v>24133722.359999999</v>
      </c>
      <c r="P232" s="6">
        <v>0</v>
      </c>
      <c r="Q232" s="21">
        <v>4339820.22</v>
      </c>
      <c r="R232" s="6">
        <v>0</v>
      </c>
      <c r="S232" s="21">
        <v>10376051.82</v>
      </c>
      <c r="T232" s="12">
        <f t="shared" si="26"/>
        <v>38849594.399999999</v>
      </c>
      <c r="U232" s="13" t="s">
        <v>118</v>
      </c>
      <c r="V232" s="13">
        <v>0</v>
      </c>
      <c r="W232" s="46">
        <f>4877366.84+631358.63+583395.54</f>
        <v>6092121.0099999998</v>
      </c>
      <c r="X232" s="6">
        <v>0</v>
      </c>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97"/>
    </row>
    <row r="233" spans="1:111" s="50" customFormat="1" ht="99" customHeight="1" x14ac:dyDescent="0.25">
      <c r="A233" s="62">
        <v>15</v>
      </c>
      <c r="B233" s="144" t="s">
        <v>127</v>
      </c>
      <c r="C233" s="144" t="s">
        <v>421</v>
      </c>
      <c r="D233" s="42" t="s">
        <v>423</v>
      </c>
      <c r="E233" s="42" t="s">
        <v>422</v>
      </c>
      <c r="F233" s="115" t="s">
        <v>424</v>
      </c>
      <c r="G233" s="45">
        <v>43283</v>
      </c>
      <c r="H233" s="45">
        <v>44196</v>
      </c>
      <c r="I233" s="43" t="s">
        <v>116</v>
      </c>
      <c r="J233" s="43" t="s">
        <v>340</v>
      </c>
      <c r="K233" s="43" t="s">
        <v>271</v>
      </c>
      <c r="L233" s="43" t="s">
        <v>271</v>
      </c>
      <c r="M233" s="43" t="s">
        <v>117</v>
      </c>
      <c r="N233" s="43">
        <v>121</v>
      </c>
      <c r="O233" s="110">
        <v>8856425.3800000008</v>
      </c>
      <c r="P233" s="46">
        <v>0</v>
      </c>
      <c r="Q233" s="110">
        <v>1601074.62</v>
      </c>
      <c r="R233" s="46">
        <v>0</v>
      </c>
      <c r="S233" s="110">
        <v>0</v>
      </c>
      <c r="T233" s="47">
        <f t="shared" si="26"/>
        <v>10457500</v>
      </c>
      <c r="U233" s="48" t="s">
        <v>118</v>
      </c>
      <c r="V233" s="48">
        <v>0</v>
      </c>
      <c r="W233" s="46">
        <v>1751800.94</v>
      </c>
      <c r="X233" s="46">
        <v>0</v>
      </c>
    </row>
    <row r="234" spans="1:111" s="50" customFormat="1" ht="213" customHeight="1" x14ac:dyDescent="0.25">
      <c r="A234" s="62">
        <v>16</v>
      </c>
      <c r="B234" s="144" t="s">
        <v>261</v>
      </c>
      <c r="C234" s="144" t="s">
        <v>425</v>
      </c>
      <c r="D234" s="42" t="s">
        <v>426</v>
      </c>
      <c r="E234" s="42" t="s">
        <v>427</v>
      </c>
      <c r="F234" s="115" t="s">
        <v>428</v>
      </c>
      <c r="G234" s="45">
        <v>43191</v>
      </c>
      <c r="H234" s="45">
        <v>43677</v>
      </c>
      <c r="I234" s="43" t="s">
        <v>116</v>
      </c>
      <c r="J234" s="43" t="s">
        <v>340</v>
      </c>
      <c r="K234" s="43" t="s">
        <v>271</v>
      </c>
      <c r="L234" s="43" t="s">
        <v>271</v>
      </c>
      <c r="M234" s="43" t="s">
        <v>117</v>
      </c>
      <c r="N234" s="43">
        <v>121</v>
      </c>
      <c r="O234" s="110">
        <v>2551338.54</v>
      </c>
      <c r="P234" s="46">
        <v>0</v>
      </c>
      <c r="Q234" s="110">
        <v>454458.46</v>
      </c>
      <c r="R234" s="46">
        <v>0</v>
      </c>
      <c r="S234" s="110">
        <v>489323</v>
      </c>
      <c r="T234" s="47">
        <f t="shared" si="26"/>
        <v>3495120</v>
      </c>
      <c r="U234" s="48" t="s">
        <v>118</v>
      </c>
      <c r="V234" s="48">
        <v>1</v>
      </c>
      <c r="W234" s="43">
        <v>1457489.03</v>
      </c>
      <c r="X234" s="46">
        <v>0</v>
      </c>
    </row>
    <row r="235" spans="1:111" s="50" customFormat="1" ht="88.5" customHeight="1" x14ac:dyDescent="0.25">
      <c r="A235" s="62">
        <v>17</v>
      </c>
      <c r="B235" s="144" t="s">
        <v>130</v>
      </c>
      <c r="C235" s="144" t="s">
        <v>431</v>
      </c>
      <c r="D235" s="42" t="s">
        <v>432</v>
      </c>
      <c r="E235" s="42" t="s">
        <v>433</v>
      </c>
      <c r="F235" s="115" t="s">
        <v>434</v>
      </c>
      <c r="G235" s="45">
        <v>43466</v>
      </c>
      <c r="H235" s="45">
        <v>45291</v>
      </c>
      <c r="I235" s="43" t="s">
        <v>116</v>
      </c>
      <c r="J235" s="43" t="s">
        <v>340</v>
      </c>
      <c r="K235" s="43" t="s">
        <v>271</v>
      </c>
      <c r="L235" s="43" t="s">
        <v>271</v>
      </c>
      <c r="M235" s="43" t="s">
        <v>117</v>
      </c>
      <c r="N235" s="43">
        <v>121</v>
      </c>
      <c r="O235" s="110">
        <v>16914912.879999999</v>
      </c>
      <c r="P235" s="46">
        <v>3057897.13</v>
      </c>
      <c r="Q235" s="110">
        <v>0</v>
      </c>
      <c r="R235" s="46">
        <v>407608.35</v>
      </c>
      <c r="S235" s="110">
        <v>0</v>
      </c>
      <c r="T235" s="47">
        <f t="shared" si="26"/>
        <v>20380418.359999999</v>
      </c>
      <c r="U235" s="48" t="s">
        <v>118</v>
      </c>
      <c r="V235" s="48">
        <v>0</v>
      </c>
      <c r="W235" s="118">
        <v>1700000</v>
      </c>
      <c r="X235" s="46">
        <v>0</v>
      </c>
    </row>
    <row r="236" spans="1:111" s="50" customFormat="1" ht="50.25" customHeight="1" x14ac:dyDescent="0.25">
      <c r="A236" s="63">
        <v>18</v>
      </c>
      <c r="B236" s="145" t="s">
        <v>153</v>
      </c>
      <c r="C236" s="145" t="s">
        <v>435</v>
      </c>
      <c r="D236" s="68" t="s">
        <v>436</v>
      </c>
      <c r="E236" s="68" t="s">
        <v>437</v>
      </c>
      <c r="F236" s="92" t="s">
        <v>438</v>
      </c>
      <c r="G236" s="71">
        <v>43497</v>
      </c>
      <c r="H236" s="71">
        <v>43646</v>
      </c>
      <c r="I236" s="69" t="s">
        <v>116</v>
      </c>
      <c r="J236" s="69" t="s">
        <v>340</v>
      </c>
      <c r="K236" s="69" t="s">
        <v>271</v>
      </c>
      <c r="L236" s="69" t="s">
        <v>271</v>
      </c>
      <c r="M236" s="69" t="s">
        <v>117</v>
      </c>
      <c r="N236" s="69">
        <v>121</v>
      </c>
      <c r="O236" s="93">
        <v>478269.29</v>
      </c>
      <c r="P236" s="22">
        <v>0</v>
      </c>
      <c r="Q236" s="93">
        <v>86762.29</v>
      </c>
      <c r="R236" s="22">
        <v>0</v>
      </c>
      <c r="S236" s="93">
        <v>0</v>
      </c>
      <c r="T236" s="72">
        <f t="shared" si="26"/>
        <v>565031.57999999996</v>
      </c>
      <c r="U236" s="73" t="s">
        <v>118</v>
      </c>
      <c r="V236" s="73">
        <v>0</v>
      </c>
      <c r="W236" s="119">
        <v>0</v>
      </c>
      <c r="X236" s="22">
        <v>0</v>
      </c>
    </row>
    <row r="237" spans="1:111" s="4" customFormat="1" ht="76.5" customHeight="1" x14ac:dyDescent="0.25">
      <c r="A237" s="66">
        <v>19</v>
      </c>
      <c r="B237" s="142" t="s">
        <v>150</v>
      </c>
      <c r="C237" s="100" t="s">
        <v>439</v>
      </c>
      <c r="D237" s="15" t="s">
        <v>440</v>
      </c>
      <c r="E237" s="16" t="s">
        <v>441</v>
      </c>
      <c r="F237" s="39" t="s">
        <v>442</v>
      </c>
      <c r="G237" s="17">
        <v>43466</v>
      </c>
      <c r="H237" s="17">
        <v>43890</v>
      </c>
      <c r="I237" s="16" t="s">
        <v>116</v>
      </c>
      <c r="J237" s="16" t="s">
        <v>340</v>
      </c>
      <c r="K237" s="16" t="s">
        <v>271</v>
      </c>
      <c r="L237" s="16" t="s">
        <v>271</v>
      </c>
      <c r="M237" s="16" t="s">
        <v>117</v>
      </c>
      <c r="N237" s="16">
        <v>121</v>
      </c>
      <c r="O237" s="5">
        <v>429826.2</v>
      </c>
      <c r="P237" s="5">
        <v>77974.299999999988</v>
      </c>
      <c r="Q237" s="5">
        <v>0</v>
      </c>
      <c r="R237" s="5">
        <v>0</v>
      </c>
      <c r="S237" s="5">
        <v>0</v>
      </c>
      <c r="T237" s="18">
        <f t="shared" si="26"/>
        <v>507800.5</v>
      </c>
      <c r="U237" s="19" t="s">
        <v>118</v>
      </c>
      <c r="V237" s="19">
        <f t="shared" ref="V237" si="28">V236</f>
        <v>0</v>
      </c>
      <c r="W237" s="245">
        <v>55774.25</v>
      </c>
      <c r="X237" s="22">
        <v>10117.950000000001</v>
      </c>
      <c r="Y237" s="120"/>
      <c r="Z237" s="121"/>
      <c r="AA237" s="121"/>
      <c r="AB237" s="121"/>
      <c r="AC237" s="121"/>
      <c r="AD237" s="122"/>
    </row>
    <row r="238" spans="1:111" s="4" customFormat="1" ht="84" customHeight="1" x14ac:dyDescent="0.25">
      <c r="A238" s="66">
        <v>20</v>
      </c>
      <c r="B238" s="142" t="s">
        <v>252</v>
      </c>
      <c r="C238" s="159" t="s">
        <v>447</v>
      </c>
      <c r="D238" s="8" t="s">
        <v>448</v>
      </c>
      <c r="E238" s="9" t="s">
        <v>449</v>
      </c>
      <c r="F238" s="160" t="s">
        <v>450</v>
      </c>
      <c r="G238" s="11">
        <v>43070</v>
      </c>
      <c r="H238" s="11">
        <v>44196</v>
      </c>
      <c r="I238" s="161" t="s">
        <v>116</v>
      </c>
      <c r="J238" s="16" t="s">
        <v>340</v>
      </c>
      <c r="K238" s="16" t="s">
        <v>271</v>
      </c>
      <c r="L238" s="16" t="s">
        <v>271</v>
      </c>
      <c r="M238" s="16" t="s">
        <v>117</v>
      </c>
      <c r="N238" s="162">
        <v>121</v>
      </c>
      <c r="O238" s="21">
        <v>20760118.329999998</v>
      </c>
      <c r="P238" s="21">
        <v>0</v>
      </c>
      <c r="Q238" s="21">
        <v>3733165.57</v>
      </c>
      <c r="R238" s="163">
        <v>0</v>
      </c>
      <c r="S238" s="21">
        <v>750011.03</v>
      </c>
      <c r="T238" s="104">
        <f t="shared" si="26"/>
        <v>25243294.93</v>
      </c>
      <c r="U238" s="19" t="s">
        <v>118</v>
      </c>
      <c r="V238" s="19">
        <v>0</v>
      </c>
      <c r="W238" s="245">
        <v>0</v>
      </c>
      <c r="X238" s="22">
        <v>0</v>
      </c>
      <c r="Y238" s="120"/>
      <c r="Z238" s="121"/>
      <c r="AA238" s="121"/>
      <c r="AB238" s="121"/>
      <c r="AC238" s="121"/>
      <c r="AD238" s="122"/>
    </row>
    <row r="239" spans="1:111" s="4" customFormat="1" ht="95.25" customHeight="1" x14ac:dyDescent="0.25">
      <c r="A239" s="59">
        <v>21</v>
      </c>
      <c r="B239" s="132" t="s">
        <v>150</v>
      </c>
      <c r="C239" s="164" t="s">
        <v>443</v>
      </c>
      <c r="D239" s="165" t="s">
        <v>444</v>
      </c>
      <c r="E239" s="111" t="s">
        <v>445</v>
      </c>
      <c r="F239" s="166" t="s">
        <v>446</v>
      </c>
      <c r="G239" s="113">
        <v>43466</v>
      </c>
      <c r="H239" s="113">
        <v>43829</v>
      </c>
      <c r="I239" s="105" t="s">
        <v>116</v>
      </c>
      <c r="J239" s="9" t="s">
        <v>340</v>
      </c>
      <c r="K239" s="9" t="s">
        <v>271</v>
      </c>
      <c r="L239" s="9" t="s">
        <v>271</v>
      </c>
      <c r="M239" s="9" t="s">
        <v>117</v>
      </c>
      <c r="N239" s="101">
        <v>121</v>
      </c>
      <c r="O239" s="106">
        <v>106460.34</v>
      </c>
      <c r="P239" s="106">
        <v>19312.86</v>
      </c>
      <c r="Q239" s="167">
        <v>0</v>
      </c>
      <c r="R239" s="6">
        <v>0</v>
      </c>
      <c r="S239" s="106">
        <v>0</v>
      </c>
      <c r="T239" s="12">
        <f t="shared" si="26"/>
        <v>125773.2</v>
      </c>
      <c r="U239" s="13" t="s">
        <v>118</v>
      </c>
      <c r="V239" s="13">
        <v>0</v>
      </c>
      <c r="W239" s="46">
        <v>26611.19</v>
      </c>
      <c r="X239" s="46">
        <v>4827.51</v>
      </c>
      <c r="Y239" s="120"/>
      <c r="Z239" s="121"/>
      <c r="AA239" s="121"/>
      <c r="AB239" s="121"/>
      <c r="AC239" s="121"/>
      <c r="AD239" s="122"/>
    </row>
    <row r="240" spans="1:111" s="4" customFormat="1" ht="75" customHeight="1" x14ac:dyDescent="0.25">
      <c r="A240" s="59">
        <v>22</v>
      </c>
      <c r="B240" s="132" t="s">
        <v>153</v>
      </c>
      <c r="C240" s="29" t="s">
        <v>451</v>
      </c>
      <c r="D240" s="165" t="s">
        <v>453</v>
      </c>
      <c r="E240" s="111" t="s">
        <v>452</v>
      </c>
      <c r="F240" s="166" t="s">
        <v>454</v>
      </c>
      <c r="G240" s="113">
        <v>43466</v>
      </c>
      <c r="H240" s="113">
        <v>43829</v>
      </c>
      <c r="I240" s="105" t="s">
        <v>116</v>
      </c>
      <c r="J240" s="9" t="s">
        <v>340</v>
      </c>
      <c r="K240" s="9" t="s">
        <v>271</v>
      </c>
      <c r="L240" s="9" t="s">
        <v>271</v>
      </c>
      <c r="M240" s="9" t="s">
        <v>117</v>
      </c>
      <c r="N240" s="101">
        <v>121</v>
      </c>
      <c r="O240" s="6">
        <v>461634.82</v>
      </c>
      <c r="P240" s="6">
        <v>83744.679999999993</v>
      </c>
      <c r="Q240" s="6">
        <v>0</v>
      </c>
      <c r="R240" s="6">
        <v>0</v>
      </c>
      <c r="S240" s="6">
        <v>0</v>
      </c>
      <c r="T240" s="12">
        <f t="shared" si="26"/>
        <v>545379.5</v>
      </c>
      <c r="U240" s="13" t="s">
        <v>118</v>
      </c>
      <c r="V240" s="13">
        <v>0</v>
      </c>
      <c r="W240" s="46">
        <v>71969.100000000006</v>
      </c>
      <c r="X240" s="46">
        <v>13055.83</v>
      </c>
      <c r="Y240" s="120"/>
      <c r="Z240" s="121"/>
      <c r="AA240" s="121"/>
      <c r="AB240" s="121"/>
      <c r="AC240" s="121"/>
      <c r="AD240" s="122"/>
    </row>
    <row r="241" spans="1:30" s="4" customFormat="1" ht="77.25" customHeight="1" x14ac:dyDescent="0.25">
      <c r="A241" s="59">
        <v>23</v>
      </c>
      <c r="B241" s="132" t="s">
        <v>153</v>
      </c>
      <c r="C241" s="29" t="s">
        <v>455</v>
      </c>
      <c r="D241" s="165" t="s">
        <v>459</v>
      </c>
      <c r="E241" s="111" t="s">
        <v>465</v>
      </c>
      <c r="F241" s="30" t="s">
        <v>466</v>
      </c>
      <c r="G241" s="11">
        <v>43374</v>
      </c>
      <c r="H241" s="11">
        <v>44530</v>
      </c>
      <c r="I241" s="105" t="s">
        <v>116</v>
      </c>
      <c r="J241" s="9" t="s">
        <v>340</v>
      </c>
      <c r="K241" s="9" t="s">
        <v>271</v>
      </c>
      <c r="L241" s="9" t="s">
        <v>271</v>
      </c>
      <c r="M241" s="9" t="s">
        <v>117</v>
      </c>
      <c r="N241" s="9">
        <v>121</v>
      </c>
      <c r="O241" s="6">
        <v>1513748.41</v>
      </c>
      <c r="P241" s="6">
        <v>0</v>
      </c>
      <c r="Q241" s="6">
        <v>274607.39</v>
      </c>
      <c r="R241" s="6">
        <v>0</v>
      </c>
      <c r="S241" s="6">
        <v>0</v>
      </c>
      <c r="T241" s="12">
        <f t="shared" si="26"/>
        <v>1788355.7999999998</v>
      </c>
      <c r="U241" s="13" t="s">
        <v>118</v>
      </c>
      <c r="V241" s="13">
        <v>0</v>
      </c>
      <c r="W241" s="46">
        <v>0</v>
      </c>
      <c r="X241" s="46">
        <v>0</v>
      </c>
      <c r="Y241" s="120"/>
      <c r="Z241" s="121"/>
      <c r="AA241" s="121"/>
      <c r="AB241" s="121"/>
      <c r="AC241" s="121"/>
      <c r="AD241" s="122"/>
    </row>
    <row r="242" spans="1:30" s="4" customFormat="1" ht="90.75" customHeight="1" x14ac:dyDescent="0.25">
      <c r="A242" s="59">
        <v>24</v>
      </c>
      <c r="B242" s="132" t="s">
        <v>153</v>
      </c>
      <c r="C242" s="29" t="s">
        <v>456</v>
      </c>
      <c r="D242" s="165" t="s">
        <v>460</v>
      </c>
      <c r="E242" s="111" t="s">
        <v>306</v>
      </c>
      <c r="F242" s="30" t="s">
        <v>467</v>
      </c>
      <c r="G242" s="11">
        <v>42919</v>
      </c>
      <c r="H242" s="11">
        <v>43980</v>
      </c>
      <c r="I242" s="105" t="s">
        <v>116</v>
      </c>
      <c r="J242" s="9" t="s">
        <v>340</v>
      </c>
      <c r="K242" s="9" t="s">
        <v>271</v>
      </c>
      <c r="L242" s="9" t="s">
        <v>271</v>
      </c>
      <c r="M242" s="9" t="s">
        <v>117</v>
      </c>
      <c r="N242" s="9">
        <v>121</v>
      </c>
      <c r="O242" s="6">
        <v>4209763.6399999997</v>
      </c>
      <c r="P242" s="6">
        <v>0</v>
      </c>
      <c r="Q242" s="6">
        <v>757436.5</v>
      </c>
      <c r="R242" s="6">
        <v>0</v>
      </c>
      <c r="S242" s="6">
        <v>202658.45</v>
      </c>
      <c r="T242" s="12">
        <f t="shared" si="26"/>
        <v>5169858.59</v>
      </c>
      <c r="U242" s="13" t="s">
        <v>118</v>
      </c>
      <c r="V242" s="13">
        <v>0</v>
      </c>
      <c r="W242" s="46">
        <v>0</v>
      </c>
      <c r="X242" s="46">
        <v>0</v>
      </c>
      <c r="Y242" s="120"/>
      <c r="Z242" s="121"/>
      <c r="AA242" s="121"/>
      <c r="AB242" s="121"/>
      <c r="AC242" s="121"/>
      <c r="AD242" s="122"/>
    </row>
    <row r="243" spans="1:30" s="4" customFormat="1" ht="69" customHeight="1" x14ac:dyDescent="0.25">
      <c r="A243" s="59">
        <v>25</v>
      </c>
      <c r="B243" s="132" t="s">
        <v>153</v>
      </c>
      <c r="C243" s="29" t="s">
        <v>457</v>
      </c>
      <c r="D243" s="165" t="s">
        <v>461</v>
      </c>
      <c r="E243" s="111" t="s">
        <v>463</v>
      </c>
      <c r="F243" s="30" t="s">
        <v>468</v>
      </c>
      <c r="G243" s="11">
        <v>43466</v>
      </c>
      <c r="H243" s="11">
        <v>43830</v>
      </c>
      <c r="I243" s="105" t="s">
        <v>116</v>
      </c>
      <c r="J243" s="9" t="s">
        <v>340</v>
      </c>
      <c r="K243" s="9" t="s">
        <v>271</v>
      </c>
      <c r="L243" s="9" t="s">
        <v>271</v>
      </c>
      <c r="M243" s="9" t="s">
        <v>117</v>
      </c>
      <c r="N243" s="9">
        <v>121</v>
      </c>
      <c r="O243" s="6">
        <v>921201.2</v>
      </c>
      <c r="P243" s="6">
        <v>167114.06</v>
      </c>
      <c r="Q243" s="6">
        <v>0</v>
      </c>
      <c r="R243" s="6">
        <v>0</v>
      </c>
      <c r="S243" s="6">
        <v>3817336.88</v>
      </c>
      <c r="T243" s="12">
        <f t="shared" si="26"/>
        <v>4905652.1399999997</v>
      </c>
      <c r="U243" s="13" t="s">
        <v>118</v>
      </c>
      <c r="V243" s="13">
        <v>0</v>
      </c>
      <c r="W243" s="46">
        <v>0</v>
      </c>
      <c r="X243" s="46">
        <v>0</v>
      </c>
      <c r="Y243" s="120"/>
      <c r="Z243" s="121"/>
      <c r="AA243" s="121"/>
      <c r="AB243" s="121"/>
      <c r="AC243" s="121"/>
      <c r="AD243" s="122"/>
    </row>
    <row r="244" spans="1:30" s="4" customFormat="1" ht="112.5" customHeight="1" x14ac:dyDescent="0.25">
      <c r="A244" s="59">
        <v>26</v>
      </c>
      <c r="B244" s="132" t="s">
        <v>246</v>
      </c>
      <c r="C244" s="29" t="s">
        <v>458</v>
      </c>
      <c r="D244" s="165" t="s">
        <v>462</v>
      </c>
      <c r="E244" s="111" t="s">
        <v>464</v>
      </c>
      <c r="F244" s="39" t="s">
        <v>469</v>
      </c>
      <c r="G244" s="11">
        <v>42278</v>
      </c>
      <c r="H244" s="11">
        <v>44561</v>
      </c>
      <c r="I244" s="105" t="s">
        <v>116</v>
      </c>
      <c r="J244" s="9" t="s">
        <v>340</v>
      </c>
      <c r="K244" s="9" t="s">
        <v>271</v>
      </c>
      <c r="L244" s="9" t="s">
        <v>271</v>
      </c>
      <c r="M244" s="9" t="s">
        <v>117</v>
      </c>
      <c r="N244" s="9">
        <v>121</v>
      </c>
      <c r="O244" s="6">
        <v>1086027.3</v>
      </c>
      <c r="P244" s="6">
        <v>0</v>
      </c>
      <c r="Q244" s="6">
        <v>193449.15</v>
      </c>
      <c r="R244" s="6">
        <v>0</v>
      </c>
      <c r="S244" s="6">
        <v>136929.85999999999</v>
      </c>
      <c r="T244" s="12">
        <f t="shared" si="26"/>
        <v>1416406.31</v>
      </c>
      <c r="U244" s="13" t="s">
        <v>118</v>
      </c>
      <c r="V244" s="13">
        <v>0</v>
      </c>
      <c r="W244" s="46">
        <v>0</v>
      </c>
      <c r="X244" s="46">
        <v>0</v>
      </c>
      <c r="Y244" s="120"/>
      <c r="Z244" s="121"/>
      <c r="AA244" s="121"/>
      <c r="AB244" s="121"/>
      <c r="AC244" s="121"/>
      <c r="AD244" s="122"/>
    </row>
    <row r="245" spans="1:30" s="4" customFormat="1" ht="112.5" customHeight="1" x14ac:dyDescent="0.25">
      <c r="A245" s="59">
        <v>27</v>
      </c>
      <c r="B245" s="132" t="s">
        <v>153</v>
      </c>
      <c r="C245" s="29" t="s">
        <v>471</v>
      </c>
      <c r="D245" s="165" t="s">
        <v>476</v>
      </c>
      <c r="E245" s="169" t="s">
        <v>306</v>
      </c>
      <c r="F245" s="92" t="s">
        <v>482</v>
      </c>
      <c r="G245" s="171">
        <v>42370</v>
      </c>
      <c r="H245" s="17">
        <v>43890</v>
      </c>
      <c r="I245" s="105" t="s">
        <v>116</v>
      </c>
      <c r="J245" s="9" t="s">
        <v>340</v>
      </c>
      <c r="K245" s="9" t="s">
        <v>271</v>
      </c>
      <c r="L245" s="9" t="s">
        <v>271</v>
      </c>
      <c r="M245" s="9" t="s">
        <v>117</v>
      </c>
      <c r="N245" s="9">
        <v>121</v>
      </c>
      <c r="O245" s="6">
        <v>32306497.93</v>
      </c>
      <c r="P245" s="6">
        <v>0</v>
      </c>
      <c r="Q245" s="6">
        <v>5812706.5300000003</v>
      </c>
      <c r="R245" s="6">
        <v>0</v>
      </c>
      <c r="S245" s="6">
        <v>2224011.14</v>
      </c>
      <c r="T245" s="12">
        <f t="shared" si="26"/>
        <v>40343215.600000001</v>
      </c>
      <c r="U245" s="13" t="s">
        <v>118</v>
      </c>
      <c r="V245" s="13">
        <v>0</v>
      </c>
      <c r="W245" s="46">
        <v>0</v>
      </c>
      <c r="X245" s="46">
        <v>0</v>
      </c>
      <c r="Y245" s="120"/>
      <c r="Z245" s="121"/>
      <c r="AA245" s="121"/>
      <c r="AB245" s="121"/>
      <c r="AC245" s="121"/>
      <c r="AD245" s="122"/>
    </row>
    <row r="246" spans="1:30" s="4" customFormat="1" ht="112.5" customHeight="1" x14ac:dyDescent="0.25">
      <c r="A246" s="59">
        <v>28</v>
      </c>
      <c r="B246" s="132" t="s">
        <v>153</v>
      </c>
      <c r="C246" s="29" t="s">
        <v>472</v>
      </c>
      <c r="D246" s="165" t="s">
        <v>477</v>
      </c>
      <c r="E246" s="169" t="s">
        <v>481</v>
      </c>
      <c r="F246" s="115" t="s">
        <v>483</v>
      </c>
      <c r="G246" s="11">
        <v>43466</v>
      </c>
      <c r="H246" s="11">
        <v>43861</v>
      </c>
      <c r="I246" s="105" t="s">
        <v>116</v>
      </c>
      <c r="J246" s="9" t="s">
        <v>340</v>
      </c>
      <c r="K246" s="9" t="s">
        <v>271</v>
      </c>
      <c r="L246" s="9" t="s">
        <v>271</v>
      </c>
      <c r="M246" s="9" t="s">
        <v>117</v>
      </c>
      <c r="N246" s="9">
        <v>121</v>
      </c>
      <c r="O246" s="6">
        <v>200949.93</v>
      </c>
      <c r="P246" s="6">
        <v>36454.080000000002</v>
      </c>
      <c r="Q246" s="6">
        <v>0</v>
      </c>
      <c r="R246" s="6">
        <v>0</v>
      </c>
      <c r="S246" s="6">
        <v>0</v>
      </c>
      <c r="T246" s="12">
        <f t="shared" si="26"/>
        <v>237404.01</v>
      </c>
      <c r="U246" s="13" t="s">
        <v>118</v>
      </c>
      <c r="V246" s="13">
        <v>0</v>
      </c>
      <c r="W246" s="46">
        <v>54120.85</v>
      </c>
      <c r="X246" s="46">
        <v>9818</v>
      </c>
      <c r="Y246" s="120"/>
      <c r="Z246" s="121"/>
      <c r="AA246" s="121"/>
      <c r="AB246" s="121"/>
      <c r="AC246" s="121"/>
      <c r="AD246" s="122"/>
    </row>
    <row r="247" spans="1:30" s="4" customFormat="1" ht="112.5" customHeight="1" x14ac:dyDescent="0.25">
      <c r="A247" s="59">
        <v>29</v>
      </c>
      <c r="B247" s="132" t="s">
        <v>153</v>
      </c>
      <c r="C247" s="29" t="s">
        <v>473</v>
      </c>
      <c r="D247" s="165" t="s">
        <v>480</v>
      </c>
      <c r="E247" s="111" t="s">
        <v>449</v>
      </c>
      <c r="F247" s="172" t="s">
        <v>484</v>
      </c>
      <c r="G247" s="113">
        <v>41926</v>
      </c>
      <c r="H247" s="113">
        <v>44620</v>
      </c>
      <c r="I247" s="105" t="s">
        <v>116</v>
      </c>
      <c r="J247" s="9" t="s">
        <v>340</v>
      </c>
      <c r="K247" s="9" t="s">
        <v>271</v>
      </c>
      <c r="L247" s="9" t="s">
        <v>271</v>
      </c>
      <c r="M247" s="9" t="s">
        <v>117</v>
      </c>
      <c r="N247" s="9">
        <v>121</v>
      </c>
      <c r="O247" s="6">
        <v>2083691.08</v>
      </c>
      <c r="P247" s="6">
        <v>0</v>
      </c>
      <c r="Q247" s="6">
        <v>378000.08</v>
      </c>
      <c r="R247" s="6">
        <v>0</v>
      </c>
      <c r="S247" s="6">
        <v>125000</v>
      </c>
      <c r="T247" s="12">
        <f t="shared" si="26"/>
        <v>2586691.16</v>
      </c>
      <c r="U247" s="13" t="s">
        <v>118</v>
      </c>
      <c r="V247" s="13">
        <v>0</v>
      </c>
      <c r="W247" s="6">
        <v>0</v>
      </c>
      <c r="X247" s="6">
        <v>0</v>
      </c>
      <c r="Y247" s="120"/>
      <c r="Z247" s="121"/>
      <c r="AA247" s="121"/>
      <c r="AB247" s="121"/>
      <c r="AC247" s="121"/>
      <c r="AD247" s="122"/>
    </row>
    <row r="248" spans="1:30" s="4" customFormat="1" ht="112.5" customHeight="1" x14ac:dyDescent="0.25">
      <c r="A248" s="59">
        <v>30</v>
      </c>
      <c r="B248" s="132" t="s">
        <v>153</v>
      </c>
      <c r="C248" s="29" t="s">
        <v>474</v>
      </c>
      <c r="D248" s="165" t="s">
        <v>478</v>
      </c>
      <c r="E248" s="169" t="s">
        <v>449</v>
      </c>
      <c r="F248" s="92" t="s">
        <v>485</v>
      </c>
      <c r="G248" s="170">
        <v>43466</v>
      </c>
      <c r="H248" s="11">
        <v>44592</v>
      </c>
      <c r="I248" s="105" t="s">
        <v>116</v>
      </c>
      <c r="J248" s="9" t="s">
        <v>340</v>
      </c>
      <c r="K248" s="9" t="s">
        <v>271</v>
      </c>
      <c r="L248" s="9" t="s">
        <v>271</v>
      </c>
      <c r="M248" s="9" t="s">
        <v>117</v>
      </c>
      <c r="N248" s="9">
        <v>121</v>
      </c>
      <c r="O248" s="6">
        <v>13326251.65</v>
      </c>
      <c r="P248" s="6">
        <v>0</v>
      </c>
      <c r="Q248" s="6">
        <v>2417500.35</v>
      </c>
      <c r="R248" s="6">
        <v>0</v>
      </c>
      <c r="S248" s="6">
        <v>209931.84</v>
      </c>
      <c r="T248" s="12">
        <f t="shared" si="26"/>
        <v>15953683.84</v>
      </c>
      <c r="U248" s="13" t="s">
        <v>118</v>
      </c>
      <c r="V248" s="13">
        <v>0</v>
      </c>
      <c r="W248" s="6">
        <v>0</v>
      </c>
      <c r="X248" s="6">
        <v>0</v>
      </c>
      <c r="Y248" s="120"/>
      <c r="Z248" s="121"/>
      <c r="AA248" s="121"/>
      <c r="AB248" s="121"/>
      <c r="AC248" s="121"/>
      <c r="AD248" s="122"/>
    </row>
    <row r="249" spans="1:30" s="4" customFormat="1" ht="112.5" customHeight="1" x14ac:dyDescent="0.25">
      <c r="A249" s="59">
        <v>31</v>
      </c>
      <c r="B249" s="132" t="s">
        <v>130</v>
      </c>
      <c r="C249" s="29" t="s">
        <v>475</v>
      </c>
      <c r="D249" s="165" t="s">
        <v>479</v>
      </c>
      <c r="E249" s="169" t="s">
        <v>449</v>
      </c>
      <c r="F249" s="30" t="s">
        <v>486</v>
      </c>
      <c r="G249" s="170">
        <v>43466</v>
      </c>
      <c r="H249" s="11">
        <v>44773</v>
      </c>
      <c r="I249" s="105" t="s">
        <v>116</v>
      </c>
      <c r="J249" s="9" t="s">
        <v>340</v>
      </c>
      <c r="K249" s="9" t="s">
        <v>488</v>
      </c>
      <c r="L249" s="9" t="s">
        <v>488</v>
      </c>
      <c r="M249" s="9" t="s">
        <v>117</v>
      </c>
      <c r="N249" s="9">
        <v>121</v>
      </c>
      <c r="O249" s="6">
        <v>3073825.99</v>
      </c>
      <c r="P249" s="6">
        <v>0</v>
      </c>
      <c r="Q249" s="6">
        <v>555689.74</v>
      </c>
      <c r="R249" s="6">
        <v>0</v>
      </c>
      <c r="S249" s="6">
        <v>176688</v>
      </c>
      <c r="T249" s="12">
        <f t="shared" si="26"/>
        <v>3806203.7300000004</v>
      </c>
      <c r="U249" s="13" t="s">
        <v>118</v>
      </c>
      <c r="V249" s="13">
        <v>0</v>
      </c>
      <c r="W249" s="6">
        <v>0</v>
      </c>
      <c r="X249" s="6">
        <v>0</v>
      </c>
      <c r="Y249" s="120"/>
      <c r="Z249" s="121"/>
      <c r="AA249" s="121"/>
      <c r="AB249" s="121"/>
      <c r="AC249" s="121"/>
      <c r="AD249" s="122"/>
    </row>
    <row r="250" spans="1:30" s="50" customFormat="1" ht="112.5" customHeight="1" x14ac:dyDescent="0.25">
      <c r="A250" s="62">
        <v>32</v>
      </c>
      <c r="B250" s="144" t="s">
        <v>130</v>
      </c>
      <c r="C250" s="54" t="s">
        <v>489</v>
      </c>
      <c r="D250" s="236" t="s">
        <v>502</v>
      </c>
      <c r="E250" s="237" t="s">
        <v>514</v>
      </c>
      <c r="F250" s="92" t="s">
        <v>522</v>
      </c>
      <c r="G250" s="71">
        <v>43497</v>
      </c>
      <c r="H250" s="71">
        <v>45291</v>
      </c>
      <c r="I250" s="238" t="s">
        <v>116</v>
      </c>
      <c r="J250" s="43" t="s">
        <v>340</v>
      </c>
      <c r="K250" s="43" t="s">
        <v>488</v>
      </c>
      <c r="L250" s="43" t="s">
        <v>488</v>
      </c>
      <c r="M250" s="43" t="s">
        <v>117</v>
      </c>
      <c r="N250" s="43">
        <v>121</v>
      </c>
      <c r="O250" s="46">
        <v>66169559.520000003</v>
      </c>
      <c r="P250" s="46">
        <v>0</v>
      </c>
      <c r="Q250" s="46">
        <v>11962208</v>
      </c>
      <c r="R250" s="46">
        <v>0</v>
      </c>
      <c r="S250" s="46">
        <v>0</v>
      </c>
      <c r="T250" s="47">
        <f t="shared" si="26"/>
        <v>78131767.520000011</v>
      </c>
      <c r="U250" s="48" t="s">
        <v>118</v>
      </c>
      <c r="V250" s="48">
        <v>0</v>
      </c>
      <c r="W250" s="46">
        <v>0</v>
      </c>
      <c r="X250" s="46">
        <v>0</v>
      </c>
      <c r="Y250" s="239"/>
      <c r="Z250" s="240"/>
      <c r="AA250" s="240"/>
      <c r="AB250" s="240"/>
      <c r="AC250" s="240"/>
      <c r="AD250" s="241"/>
    </row>
    <row r="251" spans="1:30" s="50" customFormat="1" ht="112.5" customHeight="1" x14ac:dyDescent="0.25">
      <c r="A251" s="62">
        <v>33</v>
      </c>
      <c r="B251" s="144" t="s">
        <v>153</v>
      </c>
      <c r="C251" s="54" t="s">
        <v>490</v>
      </c>
      <c r="D251" s="236" t="s">
        <v>503</v>
      </c>
      <c r="E251" s="237" t="s">
        <v>515</v>
      </c>
      <c r="F251" s="92" t="s">
        <v>523</v>
      </c>
      <c r="G251" s="71">
        <v>43466</v>
      </c>
      <c r="H251" s="71">
        <v>43830</v>
      </c>
      <c r="I251" s="238" t="s">
        <v>116</v>
      </c>
      <c r="J251" s="43" t="s">
        <v>340</v>
      </c>
      <c r="K251" s="43" t="s">
        <v>488</v>
      </c>
      <c r="L251" s="43" t="s">
        <v>488</v>
      </c>
      <c r="M251" s="43" t="s">
        <v>117</v>
      </c>
      <c r="N251" s="43">
        <v>121</v>
      </c>
      <c r="O251" s="46">
        <v>454386.71</v>
      </c>
      <c r="P251" s="46">
        <v>82429.789999999994</v>
      </c>
      <c r="Q251" s="46">
        <v>0</v>
      </c>
      <c r="R251" s="46">
        <v>0</v>
      </c>
      <c r="S251" s="46">
        <v>6260.6</v>
      </c>
      <c r="T251" s="47">
        <f t="shared" si="26"/>
        <v>543077.1</v>
      </c>
      <c r="U251" s="48" t="s">
        <v>118</v>
      </c>
      <c r="V251" s="48">
        <v>0</v>
      </c>
      <c r="W251" s="46">
        <v>0</v>
      </c>
      <c r="X251" s="46">
        <v>0</v>
      </c>
      <c r="Y251" s="239"/>
      <c r="Z251" s="240"/>
      <c r="AA251" s="240"/>
      <c r="AB251" s="240"/>
      <c r="AC251" s="240"/>
      <c r="AD251" s="241"/>
    </row>
    <row r="252" spans="1:30" s="50" customFormat="1" ht="112.5" customHeight="1" x14ac:dyDescent="0.25">
      <c r="A252" s="62">
        <v>34</v>
      </c>
      <c r="B252" s="144" t="s">
        <v>153</v>
      </c>
      <c r="C252" s="54" t="s">
        <v>491</v>
      </c>
      <c r="D252" s="236" t="s">
        <v>504</v>
      </c>
      <c r="E252" s="237" t="s">
        <v>516</v>
      </c>
      <c r="F252" s="115" t="s">
        <v>468</v>
      </c>
      <c r="G252" s="45">
        <v>43466</v>
      </c>
      <c r="H252" s="45">
        <v>43830</v>
      </c>
      <c r="I252" s="238" t="s">
        <v>116</v>
      </c>
      <c r="J252" s="43" t="s">
        <v>340</v>
      </c>
      <c r="K252" s="43" t="s">
        <v>488</v>
      </c>
      <c r="L252" s="43" t="s">
        <v>488</v>
      </c>
      <c r="M252" s="43" t="s">
        <v>117</v>
      </c>
      <c r="N252" s="43">
        <v>121</v>
      </c>
      <c r="O252" s="46">
        <v>540927.67000000004</v>
      </c>
      <c r="P252" s="46">
        <v>98129.06</v>
      </c>
      <c r="Q252" s="46">
        <v>0</v>
      </c>
      <c r="R252" s="46">
        <v>0</v>
      </c>
      <c r="S252" s="46">
        <v>883292.32</v>
      </c>
      <c r="T252" s="47">
        <f t="shared" si="26"/>
        <v>1522349.0499999998</v>
      </c>
      <c r="U252" s="48" t="s">
        <v>118</v>
      </c>
      <c r="V252" s="48">
        <v>0</v>
      </c>
      <c r="W252" s="46">
        <v>0</v>
      </c>
      <c r="X252" s="46">
        <v>0</v>
      </c>
      <c r="Y252" s="239"/>
      <c r="Z252" s="240"/>
      <c r="AA252" s="240"/>
      <c r="AB252" s="240"/>
      <c r="AC252" s="240"/>
      <c r="AD252" s="241"/>
    </row>
    <row r="253" spans="1:30" s="50" customFormat="1" ht="112.5" customHeight="1" x14ac:dyDescent="0.25">
      <c r="A253" s="62">
        <v>35</v>
      </c>
      <c r="B253" s="144" t="s">
        <v>153</v>
      </c>
      <c r="C253" s="54" t="s">
        <v>492</v>
      </c>
      <c r="D253" s="236" t="s">
        <v>505</v>
      </c>
      <c r="E253" s="237" t="s">
        <v>517</v>
      </c>
      <c r="F253" s="242" t="s">
        <v>524</v>
      </c>
      <c r="G253" s="243">
        <v>43586</v>
      </c>
      <c r="H253" s="243">
        <v>45291</v>
      </c>
      <c r="I253" s="238" t="s">
        <v>116</v>
      </c>
      <c r="J253" s="43" t="s">
        <v>340</v>
      </c>
      <c r="K253" s="43" t="s">
        <v>488</v>
      </c>
      <c r="L253" s="43" t="s">
        <v>488</v>
      </c>
      <c r="M253" s="43" t="s">
        <v>117</v>
      </c>
      <c r="N253" s="43">
        <v>122</v>
      </c>
      <c r="O253" s="46">
        <v>5216239.38</v>
      </c>
      <c r="P253" s="46">
        <v>0</v>
      </c>
      <c r="Q253" s="46">
        <v>946272.13</v>
      </c>
      <c r="R253" s="46">
        <v>0</v>
      </c>
      <c r="S253" s="46">
        <v>0</v>
      </c>
      <c r="T253" s="47">
        <f t="shared" si="26"/>
        <v>6162511.5099999998</v>
      </c>
      <c r="U253" s="48" t="s">
        <v>118</v>
      </c>
      <c r="V253" s="48">
        <v>0</v>
      </c>
      <c r="W253" s="46">
        <v>0</v>
      </c>
      <c r="X253" s="46">
        <v>0</v>
      </c>
      <c r="Y253" s="239"/>
      <c r="Z253" s="240"/>
      <c r="AA253" s="240"/>
      <c r="AB253" s="240"/>
      <c r="AC253" s="240"/>
      <c r="AD253" s="241"/>
    </row>
    <row r="254" spans="1:30" s="50" customFormat="1" ht="112.5" customHeight="1" x14ac:dyDescent="0.25">
      <c r="A254" s="62">
        <v>36</v>
      </c>
      <c r="B254" s="144" t="s">
        <v>126</v>
      </c>
      <c r="C254" s="54" t="s">
        <v>493</v>
      </c>
      <c r="D254" s="236" t="s">
        <v>506</v>
      </c>
      <c r="E254" s="237" t="s">
        <v>518</v>
      </c>
      <c r="F254" s="115" t="s">
        <v>525</v>
      </c>
      <c r="G254" s="45">
        <v>43101</v>
      </c>
      <c r="H254" s="45">
        <v>44196</v>
      </c>
      <c r="I254" s="238" t="s">
        <v>116</v>
      </c>
      <c r="J254" s="43" t="s">
        <v>340</v>
      </c>
      <c r="K254" s="43" t="s">
        <v>488</v>
      </c>
      <c r="L254" s="43" t="s">
        <v>488</v>
      </c>
      <c r="M254" s="43" t="s">
        <v>117</v>
      </c>
      <c r="N254" s="43">
        <v>123</v>
      </c>
      <c r="O254" s="46">
        <v>12948994.27</v>
      </c>
      <c r="P254" s="46">
        <v>0</v>
      </c>
      <c r="Q254" s="46">
        <v>2330575.98</v>
      </c>
      <c r="R254" s="46">
        <v>0</v>
      </c>
      <c r="S254" s="46">
        <v>0</v>
      </c>
      <c r="T254" s="47">
        <f t="shared" si="26"/>
        <v>15279570.25</v>
      </c>
      <c r="U254" s="48" t="s">
        <v>118</v>
      </c>
      <c r="V254" s="48">
        <v>0</v>
      </c>
      <c r="W254" s="46">
        <v>0</v>
      </c>
      <c r="X254" s="46">
        <v>0</v>
      </c>
      <c r="Y254" s="239"/>
      <c r="Z254" s="240"/>
      <c r="AA254" s="240"/>
      <c r="AB254" s="240"/>
      <c r="AC254" s="240"/>
      <c r="AD254" s="241"/>
    </row>
    <row r="255" spans="1:30" s="50" customFormat="1" ht="112.5" customHeight="1" x14ac:dyDescent="0.25">
      <c r="A255" s="62">
        <v>37</v>
      </c>
      <c r="B255" s="144" t="s">
        <v>126</v>
      </c>
      <c r="C255" s="54" t="s">
        <v>494</v>
      </c>
      <c r="D255" s="236" t="s">
        <v>507</v>
      </c>
      <c r="E255" s="237" t="s">
        <v>518</v>
      </c>
      <c r="F255" s="92" t="s">
        <v>526</v>
      </c>
      <c r="G255" s="71">
        <v>43160</v>
      </c>
      <c r="H255" s="71">
        <v>43830</v>
      </c>
      <c r="I255" s="238" t="s">
        <v>116</v>
      </c>
      <c r="J255" s="43" t="s">
        <v>340</v>
      </c>
      <c r="K255" s="43" t="s">
        <v>488</v>
      </c>
      <c r="L255" s="43" t="s">
        <v>488</v>
      </c>
      <c r="M255" s="43" t="s">
        <v>117</v>
      </c>
      <c r="N255" s="43">
        <v>123</v>
      </c>
      <c r="O255" s="46">
        <v>375586.95</v>
      </c>
      <c r="P255" s="46">
        <v>0</v>
      </c>
      <c r="Q255" s="46">
        <v>67899.039999999994</v>
      </c>
      <c r="R255" s="46">
        <v>0</v>
      </c>
      <c r="S255" s="46">
        <v>0</v>
      </c>
      <c r="T255" s="47">
        <f t="shared" si="26"/>
        <v>443485.99</v>
      </c>
      <c r="U255" s="48" t="s">
        <v>118</v>
      </c>
      <c r="V255" s="48">
        <v>0</v>
      </c>
      <c r="W255" s="46">
        <v>0</v>
      </c>
      <c r="X255" s="46">
        <v>0</v>
      </c>
      <c r="Y255" s="239"/>
      <c r="Z255" s="240"/>
      <c r="AA255" s="240"/>
      <c r="AB255" s="240"/>
      <c r="AC255" s="240"/>
      <c r="AD255" s="241"/>
    </row>
    <row r="256" spans="1:30" s="50" customFormat="1" ht="112.5" customHeight="1" x14ac:dyDescent="0.25">
      <c r="A256" s="62">
        <v>38</v>
      </c>
      <c r="B256" s="144" t="s">
        <v>153</v>
      </c>
      <c r="C256" s="54" t="s">
        <v>495</v>
      </c>
      <c r="D256" s="236" t="s">
        <v>508</v>
      </c>
      <c r="E256" s="237" t="s">
        <v>306</v>
      </c>
      <c r="F256" s="115" t="s">
        <v>527</v>
      </c>
      <c r="G256" s="45">
        <v>42705</v>
      </c>
      <c r="H256" s="45">
        <v>43889</v>
      </c>
      <c r="I256" s="238" t="s">
        <v>116</v>
      </c>
      <c r="J256" s="43" t="s">
        <v>340</v>
      </c>
      <c r="K256" s="43" t="s">
        <v>488</v>
      </c>
      <c r="L256" s="43" t="s">
        <v>488</v>
      </c>
      <c r="M256" s="43" t="s">
        <v>117</v>
      </c>
      <c r="N256" s="43">
        <v>121</v>
      </c>
      <c r="O256" s="46">
        <v>2054972.33</v>
      </c>
      <c r="P256" s="46">
        <v>0</v>
      </c>
      <c r="Q256" s="46">
        <v>371348.38</v>
      </c>
      <c r="R256" s="46">
        <v>0</v>
      </c>
      <c r="S256" s="46">
        <v>50398.21</v>
      </c>
      <c r="T256" s="47">
        <f t="shared" si="26"/>
        <v>2476718.92</v>
      </c>
      <c r="U256" s="48" t="s">
        <v>118</v>
      </c>
      <c r="V256" s="48">
        <v>0</v>
      </c>
      <c r="W256" s="46">
        <v>0</v>
      </c>
      <c r="X256" s="46">
        <v>0</v>
      </c>
      <c r="Y256" s="239"/>
      <c r="Z256" s="240"/>
      <c r="AA256" s="240"/>
      <c r="AB256" s="240"/>
      <c r="AC256" s="240"/>
      <c r="AD256" s="241"/>
    </row>
    <row r="257" spans="1:111" s="50" customFormat="1" ht="112.5" customHeight="1" x14ac:dyDescent="0.25">
      <c r="A257" s="62">
        <v>39</v>
      </c>
      <c r="B257" s="144" t="s">
        <v>501</v>
      </c>
      <c r="C257" s="54" t="s">
        <v>496</v>
      </c>
      <c r="D257" s="236" t="s">
        <v>509</v>
      </c>
      <c r="E257" s="237" t="s">
        <v>519</v>
      </c>
      <c r="F257" s="242" t="s">
        <v>528</v>
      </c>
      <c r="G257" s="243">
        <v>43344</v>
      </c>
      <c r="H257" s="243">
        <v>43830</v>
      </c>
      <c r="I257" s="238" t="s">
        <v>116</v>
      </c>
      <c r="J257" s="43" t="s">
        <v>340</v>
      </c>
      <c r="K257" s="43" t="s">
        <v>488</v>
      </c>
      <c r="L257" s="43" t="s">
        <v>488</v>
      </c>
      <c r="M257" s="43" t="s">
        <v>117</v>
      </c>
      <c r="N257" s="43">
        <v>121</v>
      </c>
      <c r="O257" s="46">
        <v>6333751.7199999997</v>
      </c>
      <c r="P257" s="46">
        <v>0</v>
      </c>
      <c r="Q257" s="46">
        <v>1148998.79</v>
      </c>
      <c r="R257" s="46">
        <v>0</v>
      </c>
      <c r="S257" s="46">
        <v>229222.99</v>
      </c>
      <c r="T257" s="47">
        <f t="shared" si="26"/>
        <v>7711973.5</v>
      </c>
      <c r="U257" s="48" t="s">
        <v>118</v>
      </c>
      <c r="V257" s="48">
        <v>0</v>
      </c>
      <c r="W257" s="46">
        <v>0</v>
      </c>
      <c r="X257" s="46">
        <v>0</v>
      </c>
      <c r="Y257" s="239"/>
      <c r="Z257" s="240"/>
      <c r="AA257" s="240"/>
      <c r="AB257" s="240"/>
      <c r="AC257" s="240"/>
      <c r="AD257" s="241"/>
    </row>
    <row r="258" spans="1:111" s="50" customFormat="1" ht="112.5" customHeight="1" x14ac:dyDescent="0.25">
      <c r="A258" s="62">
        <v>40</v>
      </c>
      <c r="B258" s="144" t="s">
        <v>501</v>
      </c>
      <c r="C258" s="54" t="s">
        <v>497</v>
      </c>
      <c r="D258" s="236" t="s">
        <v>510</v>
      </c>
      <c r="E258" s="237" t="s">
        <v>519</v>
      </c>
      <c r="F258" s="115" t="s">
        <v>529</v>
      </c>
      <c r="G258" s="45">
        <v>43586</v>
      </c>
      <c r="H258" s="45">
        <v>43951</v>
      </c>
      <c r="I258" s="238" t="s">
        <v>116</v>
      </c>
      <c r="J258" s="43" t="s">
        <v>340</v>
      </c>
      <c r="K258" s="43" t="s">
        <v>488</v>
      </c>
      <c r="L258" s="43" t="s">
        <v>488</v>
      </c>
      <c r="M258" s="43" t="s">
        <v>117</v>
      </c>
      <c r="N258" s="43">
        <v>121</v>
      </c>
      <c r="O258" s="46">
        <v>135013.01999999999</v>
      </c>
      <c r="P258" s="46">
        <v>0</v>
      </c>
      <c r="Q258" s="46">
        <v>24492.560000000001</v>
      </c>
      <c r="R258" s="46">
        <v>0</v>
      </c>
      <c r="S258" s="46">
        <v>0</v>
      </c>
      <c r="T258" s="47">
        <f t="shared" si="26"/>
        <v>159505.57999999999</v>
      </c>
      <c r="U258" s="48" t="s">
        <v>118</v>
      </c>
      <c r="V258" s="48">
        <v>0</v>
      </c>
      <c r="W258" s="46">
        <v>0</v>
      </c>
      <c r="X258" s="46">
        <v>0</v>
      </c>
      <c r="Y258" s="239"/>
      <c r="Z258" s="240"/>
      <c r="AA258" s="240"/>
      <c r="AB258" s="240"/>
      <c r="AC258" s="240"/>
      <c r="AD258" s="241"/>
    </row>
    <row r="259" spans="1:111" s="50" customFormat="1" ht="112.5" customHeight="1" x14ac:dyDescent="0.25">
      <c r="A259" s="62">
        <v>41</v>
      </c>
      <c r="B259" s="144" t="s">
        <v>153</v>
      </c>
      <c r="C259" s="54" t="s">
        <v>498</v>
      </c>
      <c r="D259" s="236" t="s">
        <v>511</v>
      </c>
      <c r="E259" s="237" t="s">
        <v>306</v>
      </c>
      <c r="F259" s="92" t="s">
        <v>530</v>
      </c>
      <c r="G259" s="71">
        <v>43313</v>
      </c>
      <c r="H259" s="71">
        <v>45291</v>
      </c>
      <c r="I259" s="238" t="s">
        <v>116</v>
      </c>
      <c r="J259" s="43" t="s">
        <v>340</v>
      </c>
      <c r="K259" s="43" t="s">
        <v>488</v>
      </c>
      <c r="L259" s="43" t="s">
        <v>488</v>
      </c>
      <c r="M259" s="43" t="s">
        <v>117</v>
      </c>
      <c r="N259" s="43">
        <v>121</v>
      </c>
      <c r="O259" s="46">
        <v>43603894.57</v>
      </c>
      <c r="P259" s="46">
        <v>0</v>
      </c>
      <c r="Q259" s="46">
        <v>7910133.5599999996</v>
      </c>
      <c r="R259" s="46">
        <v>0</v>
      </c>
      <c r="S259" s="46">
        <v>4656540.13</v>
      </c>
      <c r="T259" s="47">
        <f t="shared" si="26"/>
        <v>56170568.260000005</v>
      </c>
      <c r="U259" s="48" t="s">
        <v>118</v>
      </c>
      <c r="V259" s="48">
        <v>0</v>
      </c>
      <c r="W259" s="46">
        <v>0</v>
      </c>
      <c r="X259" s="46">
        <v>0</v>
      </c>
      <c r="Y259" s="239"/>
      <c r="Z259" s="240"/>
      <c r="AA259" s="240"/>
      <c r="AB259" s="240"/>
      <c r="AC259" s="240"/>
      <c r="AD259" s="241"/>
    </row>
    <row r="260" spans="1:111" s="50" customFormat="1" ht="112.5" customHeight="1" x14ac:dyDescent="0.25">
      <c r="A260" s="62">
        <v>42</v>
      </c>
      <c r="B260" s="144" t="s">
        <v>246</v>
      </c>
      <c r="C260" s="54" t="s">
        <v>499</v>
      </c>
      <c r="D260" s="236" t="s">
        <v>512</v>
      </c>
      <c r="E260" s="237" t="s">
        <v>520</v>
      </c>
      <c r="F260" s="115" t="s">
        <v>531</v>
      </c>
      <c r="G260" s="45">
        <v>43617</v>
      </c>
      <c r="H260" s="45">
        <v>44408</v>
      </c>
      <c r="I260" s="238" t="s">
        <v>116</v>
      </c>
      <c r="J260" s="43" t="s">
        <v>340</v>
      </c>
      <c r="K260" s="43" t="s">
        <v>488</v>
      </c>
      <c r="L260" s="43" t="s">
        <v>488</v>
      </c>
      <c r="M260" s="43" t="s">
        <v>117</v>
      </c>
      <c r="N260" s="43">
        <v>121</v>
      </c>
      <c r="O260" s="46">
        <v>3125050.82</v>
      </c>
      <c r="P260" s="46">
        <v>0</v>
      </c>
      <c r="Q260" s="46">
        <v>556651.29</v>
      </c>
      <c r="R260" s="46">
        <v>0</v>
      </c>
      <c r="S260" s="46">
        <v>0</v>
      </c>
      <c r="T260" s="47">
        <f t="shared" ref="T260:T261" si="29">O260+P260+Q260+R260+S260</f>
        <v>3681702.11</v>
      </c>
      <c r="U260" s="48" t="s">
        <v>118</v>
      </c>
      <c r="V260" s="48">
        <v>0</v>
      </c>
      <c r="W260" s="46">
        <v>0</v>
      </c>
      <c r="X260" s="46">
        <v>0</v>
      </c>
      <c r="Y260" s="239"/>
      <c r="Z260" s="240"/>
      <c r="AA260" s="240"/>
      <c r="AB260" s="240"/>
      <c r="AC260" s="240"/>
      <c r="AD260" s="241"/>
    </row>
    <row r="261" spans="1:111" s="50" customFormat="1" ht="112.5" customHeight="1" x14ac:dyDescent="0.25">
      <c r="A261" s="62">
        <v>43</v>
      </c>
      <c r="B261" s="144" t="s">
        <v>246</v>
      </c>
      <c r="C261" s="54" t="s">
        <v>500</v>
      </c>
      <c r="D261" s="236" t="s">
        <v>513</v>
      </c>
      <c r="E261" s="237" t="s">
        <v>521</v>
      </c>
      <c r="F261" s="115" t="s">
        <v>532</v>
      </c>
      <c r="G261" s="45">
        <v>43435</v>
      </c>
      <c r="H261" s="45">
        <v>44742</v>
      </c>
      <c r="I261" s="238" t="s">
        <v>116</v>
      </c>
      <c r="J261" s="43" t="s">
        <v>340</v>
      </c>
      <c r="K261" s="43" t="s">
        <v>488</v>
      </c>
      <c r="L261" s="43" t="s">
        <v>488</v>
      </c>
      <c r="M261" s="43" t="s">
        <v>117</v>
      </c>
      <c r="N261" s="43">
        <v>121</v>
      </c>
      <c r="O261" s="46">
        <v>4160298.27</v>
      </c>
      <c r="P261" s="46">
        <v>0</v>
      </c>
      <c r="Q261" s="46">
        <v>741055.23</v>
      </c>
      <c r="R261" s="46">
        <v>0</v>
      </c>
      <c r="S261" s="46">
        <v>0</v>
      </c>
      <c r="T261" s="47">
        <f t="shared" si="29"/>
        <v>4901353.5</v>
      </c>
      <c r="U261" s="48" t="s">
        <v>118</v>
      </c>
      <c r="V261" s="48">
        <v>0</v>
      </c>
      <c r="W261" s="46">
        <v>0</v>
      </c>
      <c r="X261" s="46">
        <v>0</v>
      </c>
      <c r="Y261" s="239"/>
      <c r="Z261" s="240"/>
      <c r="AA261" s="240"/>
      <c r="AB261" s="240"/>
      <c r="AC261" s="240"/>
      <c r="AD261" s="241"/>
    </row>
    <row r="262" spans="1:111" s="33" customFormat="1" ht="26.25" customHeight="1" thickBot="1" x14ac:dyDescent="0.3">
      <c r="A262" s="178" t="s">
        <v>33</v>
      </c>
      <c r="B262" s="179"/>
      <c r="C262" s="179"/>
      <c r="D262" s="179"/>
      <c r="E262" s="179"/>
      <c r="F262" s="179"/>
      <c r="G262" s="179"/>
      <c r="H262" s="179"/>
      <c r="I262" s="179"/>
      <c r="J262" s="179"/>
      <c r="K262" s="179"/>
      <c r="L262" s="179"/>
      <c r="M262" s="179"/>
      <c r="N262" s="179"/>
      <c r="O262" s="148">
        <f>SUM(O185:O261)</f>
        <v>1088495440.72</v>
      </c>
      <c r="P262" s="148">
        <f t="shared" ref="P262:S262" si="30">SUM(P185:P261)</f>
        <v>3623055.96</v>
      </c>
      <c r="Q262" s="148">
        <f t="shared" si="30"/>
        <v>192161509.99999994</v>
      </c>
      <c r="R262" s="148">
        <f t="shared" si="30"/>
        <v>407608.35</v>
      </c>
      <c r="S262" s="148">
        <f t="shared" si="30"/>
        <v>80219198.24999997</v>
      </c>
      <c r="T262" s="148">
        <f>SUM(T185:T261)</f>
        <v>1364906813.2799995</v>
      </c>
      <c r="U262" s="148"/>
      <c r="V262" s="148">
        <f>SUM(V185:V261)</f>
        <v>67</v>
      </c>
      <c r="W262" s="149">
        <f>SUM(W185:W261)</f>
        <v>358137660.90000004</v>
      </c>
      <c r="X262" s="150">
        <f>SUM(X185:X261)</f>
        <v>37819.29</v>
      </c>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32"/>
    </row>
    <row r="263" spans="1:111" ht="24.75" customHeight="1" thickBot="1" x14ac:dyDescent="0.3">
      <c r="A263" s="178" t="s">
        <v>429</v>
      </c>
      <c r="B263" s="179"/>
      <c r="C263" s="179"/>
      <c r="D263" s="179"/>
      <c r="E263" s="179"/>
      <c r="F263" s="179"/>
      <c r="G263" s="179"/>
      <c r="H263" s="179"/>
      <c r="I263" s="179"/>
      <c r="J263" s="179"/>
      <c r="K263" s="179"/>
      <c r="L263" s="179"/>
      <c r="M263" s="179"/>
      <c r="N263" s="179"/>
      <c r="O263" s="151">
        <f>O19+O23+O28+O35+O39+O43+O47+O51+O63+O67+O70+O73+O77+O80+O82+O88+O91+O94+O98+O85+O102+O106+O110+O115+O120+O124+O128+O132+O135+O139+O143+O147+O150+O155+O159+O163+O166+O170+O175+O179+O183+O262</f>
        <v>1281575542.04</v>
      </c>
      <c r="P263" s="151">
        <f t="shared" ref="P263:T263" si="31">P19+P23+P28+P35+P39+P43+P47+P51+P63+P67+P70+P73+P77+P80+P82+P88+P91+P94+P98+P85+P102+P106+P110+P115+P120+P124+P128+P132+P135+P139+P143+P147+P150+P155+P159+P163+P166+P170+P175+P179+P183+P262</f>
        <v>7961929.3600000003</v>
      </c>
      <c r="Q263" s="151">
        <f t="shared" si="31"/>
        <v>222713609.36999995</v>
      </c>
      <c r="R263" s="151">
        <f t="shared" si="31"/>
        <v>586302.53</v>
      </c>
      <c r="S263" s="151">
        <f>S19+S23+S28+S35+S39+S43+S47+S51+S63+S67+S70+S73+S77+S80+S82+S88+S91+S94+S98+S85+S102+S106+S110+S115+S120+S124+S128+S132+S135+S139+S143+S147+S150+S155+S159+S163+S166+S170+S175+S179+S183+S262</f>
        <v>123687686.70999998</v>
      </c>
      <c r="T263" s="151">
        <f t="shared" si="31"/>
        <v>1636525070.0099995</v>
      </c>
      <c r="U263" s="151"/>
      <c r="V263" s="148">
        <f>V19+V23+V28+V35+V39+V43+V47+V51+V63+V67+V70+V73+V77+V80+V82+V88+V91+V94+V98+V85+V102+V106+V110+V115+V120+V124+V128+V132+V135+V139+V143+V147+V150+V155+V159+V163+V166+V170+V175+V179+V183+V262</f>
        <v>105</v>
      </c>
      <c r="W263" s="151">
        <f>W19+W23+W28+W35+W39+W43+W47+W51+W63+W67+W70+W73+W77+W80+W82+W88+W91+W94+W98+W85+W102+W106+W110+W115+W120+W124+W128+W132+W135+W139+W143+W147+W150+W155+W159+W163+W166+W170+W175+W179+W183+W262</f>
        <v>481153391.17000008</v>
      </c>
      <c r="X263" s="148">
        <f>X19+X23+X28+X35+X39+X43+X47+X51+X63+X67+X70+X73+X77+X80+X82+X88+X91+X94+X98+X85+X102+X106+X110+X115+X120+X124+X128+X132+X135+X139+X143+X147+X150+X155+X159+X163+X166+X170+X175+X179+X183+X262</f>
        <v>3311323.9699999997</v>
      </c>
    </row>
    <row r="265" spans="1:111" x14ac:dyDescent="0.25">
      <c r="A265" s="1" t="s">
        <v>470</v>
      </c>
      <c r="P265" s="168"/>
    </row>
    <row r="266" spans="1:111" x14ac:dyDescent="0.25">
      <c r="O266" s="168"/>
      <c r="P266" s="168"/>
    </row>
    <row r="268" spans="1:111" s="94" customFormat="1" ht="135.75" customHeight="1" x14ac:dyDescent="0.25">
      <c r="A268" s="174" t="s">
        <v>329</v>
      </c>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50"/>
    </row>
  </sheetData>
  <mergeCells count="140">
    <mergeCell ref="Q13:Q14"/>
    <mergeCell ref="R13:R14"/>
    <mergeCell ref="W13:W14"/>
    <mergeCell ref="N12:N14"/>
    <mergeCell ref="O12:Q12"/>
    <mergeCell ref="V12:V14"/>
    <mergeCell ref="W12:X12"/>
    <mergeCell ref="O13:P13"/>
    <mergeCell ref="S13:S14"/>
    <mergeCell ref="X13:X14"/>
    <mergeCell ref="B12:B14"/>
    <mergeCell ref="C12:C14"/>
    <mergeCell ref="D12:D14"/>
    <mergeCell ref="E12:E14"/>
    <mergeCell ref="F12:F14"/>
    <mergeCell ref="G12:G14"/>
    <mergeCell ref="H12:H14"/>
    <mergeCell ref="I12:I14"/>
    <mergeCell ref="J12:J14"/>
    <mergeCell ref="K12:K14"/>
    <mergeCell ref="L12:L14"/>
    <mergeCell ref="M12:M14"/>
    <mergeCell ref="T12:T14"/>
    <mergeCell ref="U12:U14"/>
    <mergeCell ref="W10:W11"/>
    <mergeCell ref="X10:X11"/>
    <mergeCell ref="R10:R11"/>
    <mergeCell ref="A183:N183"/>
    <mergeCell ref="A15:X15"/>
    <mergeCell ref="A19:N19"/>
    <mergeCell ref="A20:X20"/>
    <mergeCell ref="A23:N23"/>
    <mergeCell ref="A180:X180"/>
    <mergeCell ref="A24:X24"/>
    <mergeCell ref="A28:N28"/>
    <mergeCell ref="A29:X29"/>
    <mergeCell ref="A31:N31"/>
    <mergeCell ref="A32:X32"/>
    <mergeCell ref="A35:N35"/>
    <mergeCell ref="A36:X36"/>
    <mergeCell ref="A39:N39"/>
    <mergeCell ref="A40:X40"/>
    <mergeCell ref="A52:X52"/>
    <mergeCell ref="A63:N63"/>
    <mergeCell ref="A64:X64"/>
    <mergeCell ref="A67:N67"/>
    <mergeCell ref="A68:X68"/>
    <mergeCell ref="A43:N43"/>
    <mergeCell ref="A6:X6"/>
    <mergeCell ref="O9:Q9"/>
    <mergeCell ref="T9:T11"/>
    <mergeCell ref="U9:U11"/>
    <mergeCell ref="V9:V11"/>
    <mergeCell ref="O10:P10"/>
    <mergeCell ref="Q10:Q11"/>
    <mergeCell ref="S10:S11"/>
    <mergeCell ref="A8:T8"/>
    <mergeCell ref="A9:A11"/>
    <mergeCell ref="D9:D11"/>
    <mergeCell ref="E9:E11"/>
    <mergeCell ref="J9:J11"/>
    <mergeCell ref="K9:K11"/>
    <mergeCell ref="L9:L11"/>
    <mergeCell ref="M9:M11"/>
    <mergeCell ref="A7:X7"/>
    <mergeCell ref="N9:N11"/>
    <mergeCell ref="B9:B11"/>
    <mergeCell ref="F9:F11"/>
    <mergeCell ref="G9:G11"/>
    <mergeCell ref="H9:H11"/>
    <mergeCell ref="I9:I11"/>
    <mergeCell ref="W9:X9"/>
    <mergeCell ref="A44:X44"/>
    <mergeCell ref="A47:N47"/>
    <mergeCell ref="A48:X48"/>
    <mergeCell ref="A51:N51"/>
    <mergeCell ref="A81:X81"/>
    <mergeCell ref="A82:N82"/>
    <mergeCell ref="A78:X78"/>
    <mergeCell ref="A80:N80"/>
    <mergeCell ref="A83:X83"/>
    <mergeCell ref="A70:N70"/>
    <mergeCell ref="A71:X71"/>
    <mergeCell ref="A73:N73"/>
    <mergeCell ref="A74:X74"/>
    <mergeCell ref="A77:N77"/>
    <mergeCell ref="A92:X92"/>
    <mergeCell ref="A94:N94"/>
    <mergeCell ref="A95:X95"/>
    <mergeCell ref="A98:N98"/>
    <mergeCell ref="A99:X99"/>
    <mergeCell ref="A85:N85"/>
    <mergeCell ref="A86:X86"/>
    <mergeCell ref="A88:N88"/>
    <mergeCell ref="A89:X89"/>
    <mergeCell ref="A91:N91"/>
    <mergeCell ref="A111:X111"/>
    <mergeCell ref="A115:N115"/>
    <mergeCell ref="A116:X116"/>
    <mergeCell ref="A120:N120"/>
    <mergeCell ref="A121:X121"/>
    <mergeCell ref="A102:N102"/>
    <mergeCell ref="A103:X103"/>
    <mergeCell ref="A106:N106"/>
    <mergeCell ref="A107:X107"/>
    <mergeCell ref="A110:N110"/>
    <mergeCell ref="A133:X133"/>
    <mergeCell ref="A135:N135"/>
    <mergeCell ref="A136:X136"/>
    <mergeCell ref="A139:N139"/>
    <mergeCell ref="A140:X140"/>
    <mergeCell ref="A124:N124"/>
    <mergeCell ref="A125:X125"/>
    <mergeCell ref="A128:N128"/>
    <mergeCell ref="A129:X129"/>
    <mergeCell ref="A132:N132"/>
    <mergeCell ref="C9:C11"/>
    <mergeCell ref="A268:X268"/>
    <mergeCell ref="A184:X184"/>
    <mergeCell ref="A262:N262"/>
    <mergeCell ref="A171:X171"/>
    <mergeCell ref="A175:N175"/>
    <mergeCell ref="A176:X176"/>
    <mergeCell ref="A179:N179"/>
    <mergeCell ref="A163:N163"/>
    <mergeCell ref="A164:X164"/>
    <mergeCell ref="A166:N166"/>
    <mergeCell ref="A167:X167"/>
    <mergeCell ref="A170:N170"/>
    <mergeCell ref="A263:N263"/>
    <mergeCell ref="A151:X151"/>
    <mergeCell ref="A155:N155"/>
    <mergeCell ref="A156:X156"/>
    <mergeCell ref="A159:N159"/>
    <mergeCell ref="A160:X160"/>
    <mergeCell ref="A143:N143"/>
    <mergeCell ref="A144:X144"/>
    <mergeCell ref="A147:N147"/>
    <mergeCell ref="A148:X148"/>
    <mergeCell ref="A150:N150"/>
  </mergeCells>
  <pageMargins left="0.23622047244094491" right="0.23622047244094491" top="0.15748031496062992" bottom="0.15748031496062992" header="0.11811023622047245"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Mihaela Iuliana Melente</cp:lastModifiedBy>
  <cp:lastPrinted>2019-05-07T13:41:34Z</cp:lastPrinted>
  <dcterms:created xsi:type="dcterms:W3CDTF">2016-07-18T10:59:34Z</dcterms:created>
  <dcterms:modified xsi:type="dcterms:W3CDTF">2019-07-09T10:13:50Z</dcterms:modified>
</cp:coreProperties>
</file>